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hidePivotFieldList="1"/>
  <bookViews>
    <workbookView xWindow="11460" yWindow="2856" windowWidth="12684" windowHeight="12816" tabRatio="757" firstSheet="5" activeTab="6"/>
  </bookViews>
  <sheets>
    <sheet name="LOG" sheetId="236" r:id="rId1"/>
    <sheet name="Intro" sheetId="243" r:id="rId2"/>
    <sheet name="Commodities" sheetId="216" r:id="rId3"/>
    <sheet name="Processes" sheetId="231" r:id="rId4"/>
    <sheet name="Ark1" sheetId="272" r:id="rId5"/>
    <sheet name="Trade" sheetId="261" r:id="rId6"/>
    <sheet name="Distribution" sheetId="265" r:id="rId7"/>
    <sheet name="MIN-IMP-EXP" sheetId="245" r:id="rId8"/>
    <sheet name="ETS_NETS_Prices" sheetId="242" r:id="rId9"/>
    <sheet name="Refineries" sheetId="246" r:id="rId10"/>
    <sheet name="Emis" sheetId="244" r:id="rId11"/>
    <sheet name="35 (2)" sheetId="264" r:id="rId12"/>
    <sheet name="Fuel Tech" sheetId="237" r:id="rId13"/>
    <sheet name="ENG_Balance" sheetId="269" r:id="rId14"/>
    <sheet name="Structure" sheetId="270" r:id="rId15"/>
    <sheet name="Summary" sheetId="271" r:id="rId16"/>
    <sheet name="2010" sheetId="259" r:id="rId17"/>
    <sheet name="2015" sheetId="260" r:id="rId18"/>
    <sheet name="2019" sheetId="258" r:id="rId19"/>
    <sheet name="3.10" sheetId="256" r:id="rId20"/>
    <sheet name="Data_by_sector" sheetId="262" r:id="rId21"/>
    <sheet name="BiomassCost" sheetId="241" r:id="rId22"/>
    <sheet name="MIN-IMP-EXP_Data" sheetId="235" r:id="rId23"/>
    <sheet name="Refinery_data" sheetId="238" r:id="rId24"/>
    <sheet name="Oil &amp; Gas Data" sheetId="247" r:id="rId25"/>
    <sheet name="Eurostat_EB-2010" sheetId="248" r:id="rId26"/>
    <sheet name="Eurostat_EB-2011" sheetId="249" r:id="rId27"/>
    <sheet name="Eurostat_EB-2012" sheetId="250" r:id="rId28"/>
    <sheet name="Eurostat_EB-2013" sheetId="251" r:id="rId29"/>
    <sheet name="Eurostat_EB-2014" sheetId="252" r:id="rId30"/>
    <sheet name="NETP 2016 (Balmorel)" sheetId="253" r:id="rId31"/>
    <sheet name="Flex4RES fuel prices" sheetId="254" r:id="rId32"/>
    <sheet name="BiomassCost (2)" sheetId="255"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5">#REF!,#REF!,#REF!</definedName>
    <definedName name="All_TP" localSheetId="26">#REF!,#REF!,#REF!</definedName>
    <definedName name="All_TP" localSheetId="27">#REF!,#REF!,#REF!</definedName>
    <definedName name="All_TP" localSheetId="28">#REF!,#REF!,#REF!</definedName>
    <definedName name="All_TP">#REF!,#REF!,#REF!</definedName>
    <definedName name="All_US" localSheetId="25">#REF!,#REF!,#REF!</definedName>
    <definedName name="All_US" localSheetId="26">#REF!,#REF!,#REF!</definedName>
    <definedName name="All_US" localSheetId="27">#REF!,#REF!,#REF!</definedName>
    <definedName name="All_US" localSheetId="28">#REF!,#REF!,#REF!</definedName>
    <definedName name="All_US">#REF!,#REF!,#REF!</definedName>
    <definedName name="AnnualProd_1">[1]Plants1!$N$14:$N$1884</definedName>
    <definedName name="BaseYear">[1]Start!$D$22</definedName>
    <definedName name="BiomassLargeCHP" localSheetId="18">[2]TechnologyData!$A$14:$M$41</definedName>
    <definedName name="BiomassLargeCHP" localSheetId="6">[3]TechnologyData!$A$14:$M$41</definedName>
    <definedName name="BiomassLargeCHP">[3]TechnologyData!$A$14:$M$41</definedName>
    <definedName name="body1ea" localSheetId="25">#REF!</definedName>
    <definedName name="body1ea" localSheetId="26">#REF!</definedName>
    <definedName name="body1ea" localSheetId="27">#REF!</definedName>
    <definedName name="body1ea" localSheetId="28">#REF!</definedName>
    <definedName name="body1ea">#REF!</definedName>
    <definedName name="body1eb" localSheetId="25">#REF!</definedName>
    <definedName name="body1eb" localSheetId="26">#REF!</definedName>
    <definedName name="body1eb" localSheetId="27">#REF!</definedName>
    <definedName name="body1eb" localSheetId="28">#REF!</definedName>
    <definedName name="body1eb">#REF!</definedName>
    <definedName name="body1fa" localSheetId="25">#REF!</definedName>
    <definedName name="body1fa" localSheetId="26">#REF!</definedName>
    <definedName name="body1fa" localSheetId="27">#REF!</definedName>
    <definedName name="body1fa" localSheetId="28">#REF!</definedName>
    <definedName name="body1fa">#REF!</definedName>
    <definedName name="body1fb" localSheetId="25">#REF!</definedName>
    <definedName name="body1fb" localSheetId="26">#REF!</definedName>
    <definedName name="body1fb" localSheetId="27">#REF!</definedName>
    <definedName name="body1fb" localSheetId="28">#REF!</definedName>
    <definedName name="body1fb">#REF!</definedName>
    <definedName name="body1ga" localSheetId="25">#REF!</definedName>
    <definedName name="body1ga" localSheetId="26">#REF!</definedName>
    <definedName name="body1ga" localSheetId="27">#REF!</definedName>
    <definedName name="body1ga" localSheetId="28">#REF!</definedName>
    <definedName name="body1ga">#REF!</definedName>
    <definedName name="body1gb" localSheetId="25">#REF!</definedName>
    <definedName name="body1gb" localSheetId="26">#REF!</definedName>
    <definedName name="body1gb" localSheetId="27">#REF!</definedName>
    <definedName name="body1gb" localSheetId="28">#REF!</definedName>
    <definedName name="body1gb">#REF!</definedName>
    <definedName name="body2ea" localSheetId="25">#REF!</definedName>
    <definedName name="body2ea" localSheetId="26">#REF!</definedName>
    <definedName name="body2ea" localSheetId="27">#REF!</definedName>
    <definedName name="body2ea" localSheetId="28">#REF!</definedName>
    <definedName name="body2ea">#REF!</definedName>
    <definedName name="body2eb" localSheetId="25">#REF!</definedName>
    <definedName name="body2eb" localSheetId="26">#REF!</definedName>
    <definedName name="body2eb" localSheetId="27">#REF!</definedName>
    <definedName name="body2eb" localSheetId="28">#REF!</definedName>
    <definedName name="body2eb">#REF!</definedName>
    <definedName name="body2f" localSheetId="25">#REF!</definedName>
    <definedName name="body2f" localSheetId="26">#REF!</definedName>
    <definedName name="body2f" localSheetId="27">#REF!</definedName>
    <definedName name="body2f" localSheetId="28">#REF!</definedName>
    <definedName name="body2f">#REF!</definedName>
    <definedName name="body2fa" localSheetId="25">#REF!</definedName>
    <definedName name="body2fa" localSheetId="26">#REF!</definedName>
    <definedName name="body2fa" localSheetId="27">#REF!</definedName>
    <definedName name="body2fa" localSheetId="28">#REF!</definedName>
    <definedName name="body2fa">#REF!</definedName>
    <definedName name="body2fb" localSheetId="25">#REF!</definedName>
    <definedName name="body2fb" localSheetId="26">#REF!</definedName>
    <definedName name="body2fb" localSheetId="27">#REF!</definedName>
    <definedName name="body2fb" localSheetId="28">#REF!</definedName>
    <definedName name="body2fb">#REF!</definedName>
    <definedName name="body2ga" localSheetId="25">#REF!</definedName>
    <definedName name="body2ga" localSheetId="26">#REF!</definedName>
    <definedName name="body2ga" localSheetId="27">#REF!</definedName>
    <definedName name="body2ga" localSheetId="28">#REF!</definedName>
    <definedName name="body2ga">#REF!</definedName>
    <definedName name="body2gb" localSheetId="25">#REF!</definedName>
    <definedName name="body2gb" localSheetId="26">#REF!</definedName>
    <definedName name="body2gb" localSheetId="27">#REF!</definedName>
    <definedName name="body2gb" localSheetId="28">#REF!</definedName>
    <definedName name="body2gb">#REF!</definedName>
    <definedName name="body3ea" localSheetId="25">#REF!</definedName>
    <definedName name="body3ea" localSheetId="26">#REF!</definedName>
    <definedName name="body3ea" localSheetId="27">#REF!</definedName>
    <definedName name="body3ea" localSheetId="28">#REF!</definedName>
    <definedName name="body3ea">#REF!</definedName>
    <definedName name="body3eb" localSheetId="25">#REF!</definedName>
    <definedName name="body3eb" localSheetId="26">#REF!</definedName>
    <definedName name="body3eb" localSheetId="27">#REF!</definedName>
    <definedName name="body3eb" localSheetId="28">#REF!</definedName>
    <definedName name="body3eb">#REF!</definedName>
    <definedName name="body3fa" localSheetId="25">#REF!</definedName>
    <definedName name="body3fa" localSheetId="26">#REF!</definedName>
    <definedName name="body3fa" localSheetId="27">#REF!</definedName>
    <definedName name="body3fa" localSheetId="28">#REF!</definedName>
    <definedName name="body3fa">#REF!</definedName>
    <definedName name="body3fb" localSheetId="25">#REF!</definedName>
    <definedName name="body3fb" localSheetId="26">#REF!</definedName>
    <definedName name="body3fb" localSheetId="27">#REF!</definedName>
    <definedName name="body3fb" localSheetId="28">#REF!</definedName>
    <definedName name="body3fb">#REF!</definedName>
    <definedName name="body3ga" localSheetId="25">#REF!</definedName>
    <definedName name="body3ga" localSheetId="26">#REF!</definedName>
    <definedName name="body3ga" localSheetId="27">#REF!</definedName>
    <definedName name="body3ga" localSheetId="28">#REF!</definedName>
    <definedName name="body3ga">#REF!</definedName>
    <definedName name="body3gb" localSheetId="25">#REF!</definedName>
    <definedName name="body3gb" localSheetId="26">#REF!</definedName>
    <definedName name="body3gb" localSheetId="27">#REF!</definedName>
    <definedName name="body3gb" localSheetId="28">#REF!</definedName>
    <definedName name="body3gb">#REF!</definedName>
    <definedName name="body4ea" localSheetId="25">#REF!</definedName>
    <definedName name="body4ea" localSheetId="26">#REF!</definedName>
    <definedName name="body4ea" localSheetId="27">#REF!</definedName>
    <definedName name="body4ea" localSheetId="28">#REF!</definedName>
    <definedName name="body4ea">#REF!</definedName>
    <definedName name="body4eb" localSheetId="25">#REF!</definedName>
    <definedName name="body4eb" localSheetId="26">#REF!</definedName>
    <definedName name="body4eb" localSheetId="27">#REF!</definedName>
    <definedName name="body4eb" localSheetId="28">#REF!</definedName>
    <definedName name="body4eb">#REF!</definedName>
    <definedName name="body4f" localSheetId="25">#REF!</definedName>
    <definedName name="body4f" localSheetId="26">#REF!</definedName>
    <definedName name="body4f" localSheetId="27">#REF!</definedName>
    <definedName name="body4f" localSheetId="28">#REF!</definedName>
    <definedName name="body4f">#REF!</definedName>
    <definedName name="body4fa" localSheetId="25">#REF!</definedName>
    <definedName name="body4fa" localSheetId="26">#REF!</definedName>
    <definedName name="body4fa" localSheetId="27">#REF!</definedName>
    <definedName name="body4fa" localSheetId="28">#REF!</definedName>
    <definedName name="body4fa">#REF!</definedName>
    <definedName name="body4fb" localSheetId="25">#REF!</definedName>
    <definedName name="body4fb" localSheetId="26">#REF!</definedName>
    <definedName name="body4fb" localSheetId="27">#REF!</definedName>
    <definedName name="body4fb" localSheetId="28">#REF!</definedName>
    <definedName name="body4fb">#REF!</definedName>
    <definedName name="body4ga" localSheetId="25">#REF!</definedName>
    <definedName name="body4ga" localSheetId="26">#REF!</definedName>
    <definedName name="body4ga" localSheetId="27">#REF!</definedName>
    <definedName name="body4ga" localSheetId="28">#REF!</definedName>
    <definedName name="body4ga">#REF!</definedName>
    <definedName name="body4gb" localSheetId="25">#REF!</definedName>
    <definedName name="body4gb" localSheetId="26">#REF!</definedName>
    <definedName name="body4gb" localSheetId="27">#REF!</definedName>
    <definedName name="body4gb" localSheetId="28">#REF!</definedName>
    <definedName name="body4gb">#REF!</definedName>
    <definedName name="BPslut" localSheetId="18">[2]Plants!$J$2</definedName>
    <definedName name="BPslut" localSheetId="6">[3]Plants!$J$2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6">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6">[4]Cockpit!$B$5</definedName>
    <definedName name="chosenYear">[4]Cockpit!$B$5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5">#REF!</definedName>
    <definedName name="countrye" localSheetId="26">#REF!</definedName>
    <definedName name="countrye" localSheetId="27">#REF!</definedName>
    <definedName name="countrye" localSheetId="28">#REF!</definedName>
    <definedName name="countrye">#REF!</definedName>
    <definedName name="countryf" localSheetId="25">#REF!</definedName>
    <definedName name="countryf" localSheetId="26">#REF!</definedName>
    <definedName name="countryf" localSheetId="27">#REF!</definedName>
    <definedName name="countryf" localSheetId="28">#REF!</definedName>
    <definedName name="countryf">#REF!</definedName>
    <definedName name="countryg" localSheetId="25">#REF!</definedName>
    <definedName name="countryg" localSheetId="26">#REF!</definedName>
    <definedName name="countryg" localSheetId="27">#REF!</definedName>
    <definedName name="countryg" localSheetId="28">#REF!</definedName>
    <definedName name="countryg">#REF!</definedName>
    <definedName name="CRF_CountryName" localSheetId="6">[5]Sheet1!$C$4</definedName>
    <definedName name="CRF_CountryName">[5]Sheet1!$C$4</definedName>
    <definedName name="dkkPerEUR" localSheetId="6">'[6]Centrale data'!$C$34</definedName>
    <definedName name="dkkPerEUR">'[6]Centrale data'!$C$34</definedName>
    <definedName name="E_waste">#REF!</definedName>
    <definedName name="EFF_3a">#REF!</definedName>
    <definedName name="EFF_3b">#REF!</definedName>
    <definedName name="Eksportstigning" localSheetId="18">[2]Plants!$J$6</definedName>
    <definedName name="Eksportstigning" localSheetId="6">[3]Plants!$J$6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18">[2]TechnologyData!$O$72:$AA$99</definedName>
    <definedName name="ElBoiler" localSheetId="6">[3]TechnologyData!$O$72:$AA$99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8">[2]Subsidy!#REF!</definedName>
    <definedName name="ElPriceMix" localSheetId="6">[3]Subsidy!#REF!</definedName>
    <definedName name="ElPriceMix" localSheetId="9">[3]Subsidy!#REF!</definedName>
    <definedName name="ElPriceMix">[3]Subsidy!#REF!</definedName>
    <definedName name="Euro">#REF!</definedName>
    <definedName name="Fastprisår" localSheetId="18">[7]Forside!$B$5</definedName>
    <definedName name="Fastprisår" localSheetId="6">[7]Forside!$B$5</definedName>
    <definedName name="Fastprisår">[7]Forside!$B$5</definedName>
    <definedName name="FID_1" localSheetId="18">[8]AGR_Fuels!$A$2</definedName>
    <definedName name="FID_1" localSheetId="6">[9]AGR_Fuels!$A$2</definedName>
    <definedName name="FID_1" localSheetId="0">[9]AGR_Fuels!$A$2</definedName>
    <definedName name="FID_1">[9]AGR_Fuels!$A$2</definedName>
    <definedName name="FID_2" localSheetId="6">#REF!</definedName>
    <definedName name="FID_2" localSheetId="8">[10]LOG!#REF!</definedName>
    <definedName name="FID_2" localSheetId="9">[11]LOG!#REF!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6">'[12]O&amp;M waste and WIN '!$K$13</definedName>
    <definedName name="FIXWINOFF">'[12]O&amp;M waste and WIN '!$K$13</definedName>
    <definedName name="FIXWINON" localSheetId="6">'[12]O&amp;M waste and WIN '!$K$14</definedName>
    <definedName name="FIXWINON">'[12]O&amp;M waste and WIN '!$K$14</definedName>
    <definedName name="FIXWSTBO" localSheetId="6">'[13]O&amp;M waste and WIN '!$E$5</definedName>
    <definedName name="FIXWSTBO">'[13]O&amp;M waste and WIN '!$E$5</definedName>
    <definedName name="FIXWSTBP" localSheetId="6">'[14]Adjusted O&amp;M waste and wind '!$C$4</definedName>
    <definedName name="FIXWSTBP">'[14]Adjusted O&amp;M waste and wind '!$C$4</definedName>
    <definedName name="FuelDesc">[1]Fuel!$T$12:$U$34</definedName>
    <definedName name="FuelPrices" localSheetId="8">#REF!</definedName>
    <definedName name="FuelPrices" localSheetId="9">#REF!</definedName>
    <definedName name="FuelPrices">#REF!</definedName>
    <definedName name="GHG_W_LULUCF_CO2" localSheetId="6">OFFSET([15]Data_by_gas!$A$14,0,1,1,COUNTA([15]Data_by_gas!$1:$1)-1)</definedName>
    <definedName name="GHG_W_LULUCF_CO2">OFFSET([15]Data_by_gas!$A$14,0,1,1,COUNTA([15]Data_by_gas!$1:$1)-1)</definedName>
    <definedName name="GHG_W_LULUCF_NONCO2" localSheetId="6">OFFSET([15]Data_by_gas!$A$21,0,1,1,COUNTA([15]Data_by_gas!$1:$1)-1)</definedName>
    <definedName name="GHG_W_LULUCF_NONCO2">OFFSET([15]Data_by_gas!$A$21,0,1,1,COUNTA([15]Data_by_gas!$1:$1)-1)</definedName>
    <definedName name="GHG_W_LULUCF_TOTALGHG" localSheetId="6">OFFSET([15]Data_by_gas!$A$22,0,1,1,COUNTA([15]Data_by_gas!$1:$1)-1)</definedName>
    <definedName name="GHG_W_LULUCF_TOTALGHG">OFFSET([15]Data_by_gas!$A$22,0,1,1,COUNTA([15]Data_by_gas!$1:$1)-1)</definedName>
    <definedName name="GHG_WO_LULUCF_CO2" localSheetId="6">OFFSET([15]Data_by_gas!$A$3,0,1,1,COUNTA([15]Data_by_gas!$1:$1)-1)</definedName>
    <definedName name="GHG_WO_LULUCF_CO2">OFFSET([15]Data_by_gas!$A$3,0,1,1,COUNTA([15]Data_by_gas!$1:$1)-1)</definedName>
    <definedName name="GHG_WO_LULUCF_NONCO2" localSheetId="6">OFFSET([15]Data_by_gas!$A$10,0,1,1,COUNTA([15]Data_by_gas!$1:$1)-1)</definedName>
    <definedName name="GHG_WO_LULUCF_NONCO2">OFFSET([15]Data_by_gas!$A$10,0,1,1,COUNTA([15]Data_by_gas!$1:$1)-1)</definedName>
    <definedName name="GHG_WO_LULUCF_TOTALGHG" localSheetId="6">OFFSET([15]Data_by_gas!$A$11,0,1,1,COUNTA([15]Data_by_gas!$1:$1)-1)</definedName>
    <definedName name="GHG_WO_LULUCF_TOTALGHG">OFFSET([15]Data_by_gas!$A$11,0,1,1,COUNTA([15]Data_by_gas!$1:$1)-1)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8">[2]TechnologyData!$O$101:$AA$128</definedName>
    <definedName name="HeatPump_Large" localSheetId="6">[3]TechnologyData!$O$101:$AA$128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8">[2]General!#REF!</definedName>
    <definedName name="Inflation" localSheetId="6">[3]General!#REF!</definedName>
    <definedName name="Inflation" localSheetId="9">[3]General!#REF!</definedName>
    <definedName name="Inflation">[3]General!#REF!</definedName>
    <definedName name="LastPSOYear" localSheetId="18">[2]Plants!$H$2</definedName>
    <definedName name="LastPSOYear" localSheetId="6">[3]Plants!$H$2</definedName>
    <definedName name="LastPSOYear">[3]Plants!$H$2</definedName>
    <definedName name="LBL_CAT" localSheetId="6">#REF!,#REF!,#REF!,#REF!,#REF!,#REF!</definedName>
    <definedName name="LBL_CAT">Data_by_sector!$A$11:$A$18,Data_by_sector!$A$26,Data_by_sector!$A$27,Data_by_sector!$A$35,Data_by_sector!$A$41,Data_by_sector!$A$46</definedName>
    <definedName name="LBL_GAS_YEARS" localSheetId="6">OFFSET([15]Data_by_gas!$A$1,0,1,1,COUNTA([15]Data_by_gas!$1:$1)-1)</definedName>
    <definedName name="LBL_GAS_YEARS">OFFSET([15]Data_by_gas!$A$1,0,1,1,COUNTA([15]Data_by_gas!$1:$1)-1)</definedName>
    <definedName name="LIFE_3a">#REF!</definedName>
    <definedName name="LIFE_3b">#REF!</definedName>
    <definedName name="MINCRD" comment="Activity bound for DK crude oil production based on projection from DEA." localSheetId="8">'[10]Mining NGA&amp;CRD'!$N$13:$O$93</definedName>
    <definedName name="MINCRD" comment="Activity bound for DK crude oil production based on projection from DEA." localSheetId="9">#REF!</definedName>
    <definedName name="MINCRD" comment="Activity bound for DK crude oil production based on projection from DEA.">#REF!</definedName>
    <definedName name="MINNGA" comment="Activity bound for DK natural gas  production based on projection from DEA." localSheetId="8">'[10]Mining NGA&amp;CRD'!$P$13:$Q$93</definedName>
    <definedName name="MINNGA" comment="Activity bound for DK natural gas  production based on projection from DEA." localSheetId="9">#REF!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8">[2]TechnologyData!$F$11</definedName>
    <definedName name="Nettarif" localSheetId="6">[3]TechnologyData!$F$11</definedName>
    <definedName name="Nettarif">[3]TechnologyData!$F$11</definedName>
    <definedName name="NGCC_SmallBP" localSheetId="18">[2]TechnologyData!$A$72:$M$99</definedName>
    <definedName name="NGCC_SmallBP" localSheetId="6">[3]TechnologyData!$A$72:$M$99</definedName>
    <definedName name="NGCC_SmallBP">[3]TechnologyData!$A$72:$M$99</definedName>
    <definedName name="nhydro" localSheetId="18">[2]General!#REF!</definedName>
    <definedName name="nhydro" localSheetId="6">[3]General!#REF!</definedName>
    <definedName name="nhydro" localSheetId="9">[3]General!#REF!</definedName>
    <definedName name="nhydro">[3]General!#REF!</definedName>
    <definedName name="NyeNGCC" localSheetId="18">[2]Plants!$J$5</definedName>
    <definedName name="NyeNGCC" localSheetId="6">[3]Plants!$J$5</definedName>
    <definedName name="NyeNGCC">[3]Plants!$J$5</definedName>
    <definedName name="OffshoreWindPark" localSheetId="18">[2]TechnologyData!$O$43:$AA$70</definedName>
    <definedName name="OffshoreWindPark" localSheetId="6">[3]TechnologyData!$O$43:$AA$70</definedName>
    <definedName name="OffshoreWindPark">[3]TechnologyData!$O$43:$AA$70</definedName>
    <definedName name="OnshoreWindPark" localSheetId="18">[2]TechnologyData!$O$14:$AA$41</definedName>
    <definedName name="OnshoreWindPark" localSheetId="6">[3]TechnologyData!$O$14:$AA$41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9">#REF!</definedName>
    <definedName name="Prisår_Til_Ramses">#REF!</definedName>
    <definedName name="Raggr1" localSheetId="6">[16]Rækker!$A$4:$A$4</definedName>
    <definedName name="Raggr1">[16]Rækker!$A$4:$A$4</definedName>
    <definedName name="Raggr2" localSheetId="6">[16]Rækker!$B$4:$B$4</definedName>
    <definedName name="Raggr2">[16]Rækker!$B$4:$B$4</definedName>
    <definedName name="Raggr3" localSheetId="6">[16]Rækker!$C$4:$C$4</definedName>
    <definedName name="Raggr3">[16]Rækker!$C$4:$C$4</definedName>
    <definedName name="Raggr4" localSheetId="9">#REF!</definedName>
    <definedName name="Raggr4">'MIN-IMP-EXP_Data'!$D$4:$D$4</definedName>
    <definedName name="Raggr5" localSheetId="9">#REF!</definedName>
    <definedName name="Raggr5">'MIN-IMP-EXP_Data'!$E$4:$E$4</definedName>
    <definedName name="Real_interest_rate" localSheetId="18">[17]TechnologyData!$B$37</definedName>
    <definedName name="Real_interest_rate" localSheetId="6">[18]TechnologyData!$B$37</definedName>
    <definedName name="Real_interest_rate">[18]TechnologyData!$B$37</definedName>
    <definedName name="RefurbishedCoalBioCHP" localSheetId="18">[2]TechnologyData!$A$43:$M$70</definedName>
    <definedName name="RefurbishedCoalBioCHP" localSheetId="6">[3]TechnologyData!$A$43:$M$70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18">[2]Plants!$J$4</definedName>
    <definedName name="RenovCKV" localSheetId="6">[3]Plants!$J$4</definedName>
    <definedName name="RenovCKV">[3]Plants!$J$4</definedName>
    <definedName name="RetBE" localSheetId="6">[19]Macro1!#REF!</definedName>
    <definedName name="RetBE" localSheetId="25">[19]Macro1!#REF!</definedName>
    <definedName name="RetBE" localSheetId="26">[19]Macro1!#REF!</definedName>
    <definedName name="RetBE" localSheetId="27">[19]Macro1!#REF!</definedName>
    <definedName name="RetBE" localSheetId="28">[19]Macro1!#REF!</definedName>
    <definedName name="RetBE">[19]Macro1!#REF!</definedName>
    <definedName name="rSØK" localSheetId="6">'[6]Centrale data'!$C$32</definedName>
    <definedName name="rSØK">'[6]Centrale data'!$C$32</definedName>
    <definedName name="Saggr1" localSheetId="6">[16]Søjler!$A$4:$A$7</definedName>
    <definedName name="Saggr1">[16]Søjler!$A$4:$A$7</definedName>
    <definedName name="Saggr2" localSheetId="6">[16]Søjler!$B$4:$B$7</definedName>
    <definedName name="Saggr2">[16]Søjler!$B$4:$B$7</definedName>
    <definedName name="Saggr3" localSheetId="6">[16]Søjler!$C$4:$C$7</definedName>
    <definedName name="Saggr3">[16]Søjler!$C$4:$C$7</definedName>
    <definedName name="Saggr4" localSheetId="6">[16]Søjler!$D$4:$D$7</definedName>
    <definedName name="Saggr4">[16]Søjler!$D$4:$D$7</definedName>
    <definedName name="Saggr5" localSheetId="6">[16]Søjler!$E$4:$E$7</definedName>
    <definedName name="Saggr5">[16]Søjler!$E$4:$E$7</definedName>
    <definedName name="Saggr6" localSheetId="6">[16]Søjler!$F$4:$F$7</definedName>
    <definedName name="Saggr6">[16]Søjler!$F$4:$F$7</definedName>
    <definedName name="Saggr7" localSheetId="6">[16]Søjler!$G$4:$G$7</definedName>
    <definedName name="Saggr7">[16]Søjler!$G$4:$G$7</definedName>
    <definedName name="Saggr8" localSheetId="6">[16]Søjler!$H$4:$H$7</definedName>
    <definedName name="Saggr8">[16]Søjler!$H$4:$H$7</definedName>
    <definedName name="SECTOR_CHANGE_TOTAL" localSheetId="20">(Data_by_sector!XFD1-Data_by_sector!$B1)/Data_by_sector!$B1</definedName>
    <definedName name="SECTOR_AAC" localSheetId="20">POWER(Data_by_sector!A1048531/Data_by_sector!XFD1048531, 1/(Data_by_sector!A$1-Data_by_sector!XFD$1))-1</definedName>
    <definedName name="SECTOR_AAC_TOTAL" localSheetId="20">POWER(Data_by_sector!XFD1048531/Data_by_sector!$B1048531, 1/(Data_by_sector!XFD$1-Data_by_sector!$B$1))-1</definedName>
    <definedName name="Set_Pa" localSheetId="6">#REF!</definedName>
    <definedName name="Set_Pa">#REF!</definedName>
    <definedName name="Set_Pb" localSheetId="6">#REF!</definedName>
    <definedName name="Set_Pb">#REF!</definedName>
    <definedName name="Share_I_UP_3" localSheetId="6">[20]Tech!#REF!</definedName>
    <definedName name="Share_I_UP_3">[21]Tech!#REF!</definedName>
    <definedName name="Share_I_UP_3a" localSheetId="6">#REF!</definedName>
    <definedName name="Share_I_UP_3a">#REF!</definedName>
    <definedName name="Share_I_UP_3b" localSheetId="6">#REF!</definedName>
    <definedName name="Share_I_UP_3b">#REF!</definedName>
    <definedName name="STOCK_HET_3" localSheetId="6">[20]Tech!#REF!</definedName>
    <definedName name="STOCK_HET_3">[21]Tech!#REF!</definedName>
    <definedName name="STOCK_HET_3a" localSheetId="6">#REF!</definedName>
    <definedName name="STOCK_HET_3a">#REF!</definedName>
    <definedName name="STOCK_HET_3b" localSheetId="6">#REF!</definedName>
    <definedName name="STOCK_HET_3b">#REF!</definedName>
    <definedName name="TechDesc_3a" localSheetId="6">#REF!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5">#REF!</definedName>
    <definedName name="TP.Electricity_and_RES" localSheetId="26">#REF!</definedName>
    <definedName name="TP.Electricity_and_RES" localSheetId="27">#REF!</definedName>
    <definedName name="TP.Electricity_and_RES" localSheetId="28">#REF!</definedName>
    <definedName name="TP.Electricity_and_RES">#REF!</definedName>
    <definedName name="TP.Petroleum" localSheetId="25">#REF!</definedName>
    <definedName name="TP.Petroleum" localSheetId="26">#REF!</definedName>
    <definedName name="TP.Petroleum" localSheetId="27">#REF!</definedName>
    <definedName name="TP.Petroleum" localSheetId="28">#REF!</definedName>
    <definedName name="TP.Petroleum">#REF!</definedName>
    <definedName name="TP.Solids_and_Gases" localSheetId="25">#REF!</definedName>
    <definedName name="TP.Solids_and_Gases" localSheetId="26">#REF!</definedName>
    <definedName name="TP.Solids_and_Gases" localSheetId="27">#REF!</definedName>
    <definedName name="TP.Solids_and_Gases" localSheetId="28">#REF!</definedName>
    <definedName name="TP.Solids_and_Gases">#REF!</definedName>
    <definedName name="Translate">'[1]Plants Translate 1'!$E$12:$K$55</definedName>
    <definedName name="_xlnm.Print_Area" localSheetId="25">'Eurostat_EB-2010'!$A$1:$BT$179</definedName>
    <definedName name="_xlnm.Print_Area" localSheetId="26">'Eurostat_EB-2011'!$A$1:$BT$179</definedName>
    <definedName name="_xlnm.Print_Area" localSheetId="27">'Eurostat_EB-2012'!$A$1:$BT$179</definedName>
    <definedName name="_xlnm.Print_Area" localSheetId="28">'Eurostat_EB-2013'!$A$1:$BT$179</definedName>
    <definedName name="_xlnm.Print_Area" localSheetId="29">'Eurostat_EB-2014'!$A$1:$BT$179</definedName>
    <definedName name="_xlnm.Print_Titles" localSheetId="25">'Eurostat_EB-2010'!$A:$F,'Eurostat_EB-2010'!$1:$3</definedName>
    <definedName name="_xlnm.Print_Titles" localSheetId="26">'Eurostat_EB-2011'!$A:$F,'Eurostat_EB-2011'!$1:$3</definedName>
    <definedName name="_xlnm.Print_Titles" localSheetId="27">'Eurostat_EB-2012'!$A:$F,'Eurostat_EB-2012'!$1:$3</definedName>
    <definedName name="_xlnm.Print_Titles" localSheetId="28">'Eurostat_EB-2013'!$A:$F,'Eurostat_EB-2013'!$1:$3</definedName>
    <definedName name="_xlnm.Print_Titles" localSheetId="29">'Eurostat_EB-2014'!$A:$F,'Eurostat_EB-2014'!$1:$3</definedName>
    <definedName name="US.Electricity_and_RES" localSheetId="25">#REF!</definedName>
    <definedName name="US.Electricity_and_RES" localSheetId="26">#REF!</definedName>
    <definedName name="US.Electricity_and_RES" localSheetId="27">#REF!</definedName>
    <definedName name="US.Electricity_and_RES" localSheetId="28">#REF!</definedName>
    <definedName name="US.Electricity_and_RES">#REF!</definedName>
    <definedName name="US.Petroleum" localSheetId="25">#REF!</definedName>
    <definedName name="US.Petroleum" localSheetId="26">#REF!</definedName>
    <definedName name="US.Petroleum" localSheetId="27">#REF!</definedName>
    <definedName name="US.Petroleum" localSheetId="28">#REF!</definedName>
    <definedName name="US.Petroleum">#REF!</definedName>
    <definedName name="US.Solids_and_Gases" localSheetId="25">#REF!</definedName>
    <definedName name="US.Solids_and_Gases" localSheetId="26">#REF!</definedName>
    <definedName name="US.Solids_and_Gases" localSheetId="27">#REF!</definedName>
    <definedName name="US.Solids_and_Gases" localSheetId="28">#REF!</definedName>
    <definedName name="US.Solids_and_Gases">#REF!</definedName>
    <definedName name="VAROM_3a">#REF!</definedName>
    <definedName name="VAROM_3b">#REF!</definedName>
    <definedName name="VARWINOFF" localSheetId="6">'[12]O&amp;M waste and WIN '!$L$13</definedName>
    <definedName name="VARWINOFF">'[12]O&amp;M waste and WIN '!$L$13</definedName>
    <definedName name="VARWINON" localSheetId="6">'[12]O&amp;M waste and WIN '!$L$14</definedName>
    <definedName name="VARWINON">'[12]O&amp;M waste and WIN '!$L$14</definedName>
    <definedName name="VARWSTBO" localSheetId="6">'[14]Adjusted O&amp;M waste and wind '!$D$5</definedName>
    <definedName name="VARWSTBO">'[14]Adjusted O&amp;M waste and wind '!$D$5</definedName>
    <definedName name="VARWSTBP" localSheetId="6">'[14]Adjusted O&amp;M waste and wind '!$D$4</definedName>
    <definedName name="VARWSTBP">'[14]Adjusted O&amp;M waste and wind '!$D$4</definedName>
    <definedName name="WasteCHP" localSheetId="18">[2]TechnologyData!$A$101:$M$129</definedName>
    <definedName name="WasteCHP" localSheetId="6">[3]TechnologyData!$A$101:$M$129</definedName>
    <definedName name="WasteCHP">[3]TechnologyData!$A$101:$M$129</definedName>
    <definedName name="Wood_SmallBP" localSheetId="18">[2]TechnologyData!$A$131:$M$158</definedName>
    <definedName name="Wood_SmallBP" localSheetId="6">[3]TechnologyData!$A$131:$M$158</definedName>
    <definedName name="Wood_SmallBP">[3]TechnologyData!$A$131:$M$158</definedName>
    <definedName name="x" localSheetId="2">[22]AGR_Fuels!$A$2</definedName>
    <definedName name="x" localSheetId="6">[22]AGR_Fuels!$A$2</definedName>
    <definedName name="x">[22]AGR_Fuels!$A$2</definedName>
    <definedName name="yeare" localSheetId="25">#REF!</definedName>
    <definedName name="yeare" localSheetId="26">#REF!</definedName>
    <definedName name="yeare" localSheetId="27">#REF!</definedName>
    <definedName name="yeare" localSheetId="28">#REF!</definedName>
    <definedName name="yeare">#REF!</definedName>
    <definedName name="yearf" localSheetId="25">#REF!</definedName>
    <definedName name="yearf" localSheetId="26">#REF!</definedName>
    <definedName name="yearf" localSheetId="27">#REF!</definedName>
    <definedName name="yearf" localSheetId="28">#REF!</definedName>
    <definedName name="yearf">#REF!</definedName>
    <definedName name="yearg" localSheetId="25">#REF!</definedName>
    <definedName name="yearg" localSheetId="26">#REF!</definedName>
    <definedName name="yearg" localSheetId="27">#REF!</definedName>
    <definedName name="yearg" localSheetId="28">#REF!</definedName>
    <definedName name="yearg">#REF!</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7" i="265" l="1"/>
  <c r="J27" i="265"/>
  <c r="K27" i="265"/>
  <c r="L27" i="265"/>
  <c r="I28" i="265"/>
  <c r="J28" i="265"/>
  <c r="K28" i="265"/>
  <c r="L28" i="265"/>
  <c r="I29" i="265"/>
  <c r="J29" i="265"/>
  <c r="K29" i="265"/>
  <c r="L29" i="265"/>
  <c r="I30" i="265"/>
  <c r="J30" i="265"/>
  <c r="K30" i="265"/>
  <c r="L30" i="265"/>
  <c r="I31" i="265"/>
  <c r="J31" i="265"/>
  <c r="K31" i="265"/>
  <c r="L31" i="265"/>
  <c r="I32" i="265"/>
  <c r="J32" i="265"/>
  <c r="K32" i="265"/>
  <c r="L32" i="265"/>
  <c r="I33" i="265"/>
  <c r="J33" i="265"/>
  <c r="K33" i="265"/>
  <c r="L33" i="265"/>
  <c r="I34" i="265"/>
  <c r="J34" i="265"/>
  <c r="K34" i="265"/>
  <c r="L34" i="265"/>
  <c r="H28" i="265"/>
  <c r="H29" i="265"/>
  <c r="H30" i="265"/>
  <c r="H31" i="265"/>
  <c r="H32" i="265"/>
  <c r="H33" i="265"/>
  <c r="H34" i="265"/>
  <c r="H27" i="265"/>
  <c r="H8" i="265" l="1"/>
  <c r="I8" i="265"/>
  <c r="J8" i="265"/>
  <c r="K8" i="265"/>
  <c r="L8" i="265"/>
  <c r="H9" i="265"/>
  <c r="I9" i="265"/>
  <c r="J9" i="265"/>
  <c r="K9" i="265"/>
  <c r="L9" i="265"/>
  <c r="H10" i="265"/>
  <c r="I10" i="265"/>
  <c r="J10" i="265"/>
  <c r="K10" i="265"/>
  <c r="L10" i="265"/>
  <c r="H11" i="265"/>
  <c r="I11" i="265"/>
  <c r="J11" i="265"/>
  <c r="K11" i="265"/>
  <c r="L11" i="265"/>
  <c r="H12" i="265"/>
  <c r="I12" i="265"/>
  <c r="J12" i="265"/>
  <c r="K12" i="265"/>
  <c r="L12" i="265"/>
  <c r="H13" i="265"/>
  <c r="I13" i="265"/>
  <c r="J13" i="265"/>
  <c r="K13" i="265"/>
  <c r="L13" i="265"/>
  <c r="H14" i="265"/>
  <c r="I14" i="265"/>
  <c r="J14" i="265"/>
  <c r="K14" i="265"/>
  <c r="L14" i="265"/>
  <c r="I7" i="265"/>
  <c r="J7" i="265"/>
  <c r="K7" i="265"/>
  <c r="L7" i="265"/>
  <c r="H7" i="265"/>
  <c r="AX77" i="245" l="1"/>
  <c r="AX78" i="245"/>
  <c r="AW77" i="245"/>
  <c r="AC8" i="246"/>
  <c r="AB8" i="246"/>
  <c r="AA8" i="246"/>
  <c r="Z8" i="246"/>
  <c r="Q13" i="265" l="1"/>
  <c r="V13" i="265" s="1"/>
  <c r="Q14" i="265"/>
  <c r="V14" i="265" s="1"/>
  <c r="N13" i="265"/>
  <c r="S13" i="265" s="1"/>
  <c r="O13" i="265"/>
  <c r="T13" i="265" s="1"/>
  <c r="P13" i="265"/>
  <c r="U13" i="265" s="1"/>
  <c r="N14" i="265"/>
  <c r="S14" i="265" s="1"/>
  <c r="O14" i="265"/>
  <c r="T14" i="265" s="1"/>
  <c r="P14" i="265"/>
  <c r="U14" i="265" s="1"/>
  <c r="AY82" i="245" l="1"/>
  <c r="AY83" i="245"/>
  <c r="AY85" i="245"/>
  <c r="AY81" i="245"/>
  <c r="AY78" i="245"/>
  <c r="AZ14" i="245"/>
  <c r="AY69" i="245"/>
  <c r="AY68" i="245"/>
  <c r="AY16" i="245"/>
  <c r="AY14" i="245"/>
  <c r="AX82" i="245"/>
  <c r="AX83" i="245"/>
  <c r="AX85" i="245"/>
  <c r="AX81" i="245"/>
  <c r="AX69" i="245"/>
  <c r="AX68" i="245"/>
  <c r="AX16" i="245"/>
  <c r="AX14" i="245"/>
  <c r="AW16" i="245"/>
  <c r="AW14" i="245"/>
  <c r="AW82" i="245" l="1"/>
  <c r="AW83" i="245"/>
  <c r="AW85" i="245"/>
  <c r="AW81" i="245"/>
  <c r="AW78" i="245"/>
  <c r="AW69" i="245"/>
  <c r="AW68" i="245"/>
  <c r="E118" i="216"/>
  <c r="N12" i="265"/>
  <c r="S12" i="265" s="1"/>
  <c r="O12" i="265"/>
  <c r="T12" i="265" s="1"/>
  <c r="P12" i="265"/>
  <c r="U12" i="265" s="1"/>
  <c r="Q12" i="265"/>
  <c r="V12" i="265" s="1"/>
  <c r="U11" i="265"/>
  <c r="U10" i="265"/>
  <c r="U9" i="265"/>
  <c r="U8" i="265"/>
  <c r="U7" i="265"/>
  <c r="T11" i="265"/>
  <c r="T10" i="265"/>
  <c r="T9" i="265"/>
  <c r="T8" i="265"/>
  <c r="T7" i="265"/>
  <c r="I31" i="261"/>
  <c r="I32" i="261"/>
  <c r="I33" i="261"/>
  <c r="I34" i="261"/>
  <c r="I35" i="261"/>
  <c r="C31" i="261"/>
  <c r="C32" i="261"/>
  <c r="C33" i="261"/>
  <c r="C34" i="261"/>
  <c r="C35" i="261"/>
  <c r="B31" i="261"/>
  <c r="B32" i="261"/>
  <c r="B33" i="261"/>
  <c r="B34" i="261"/>
  <c r="B35" i="261"/>
  <c r="I17" i="261"/>
  <c r="I18" i="261"/>
  <c r="I19" i="261"/>
  <c r="I20" i="261"/>
  <c r="C18" i="261"/>
  <c r="C19" i="261"/>
  <c r="C20" i="261"/>
  <c r="C17" i="261"/>
  <c r="AC10" i="265"/>
  <c r="AB10" i="265"/>
  <c r="G12" i="265"/>
  <c r="G10" i="265"/>
  <c r="D143" i="231" l="1"/>
  <c r="D144" i="231"/>
  <c r="D145" i="231"/>
  <c r="D175" i="231"/>
  <c r="D176" i="231"/>
  <c r="D177" i="231"/>
  <c r="D178" i="231"/>
  <c r="D179" i="231"/>
  <c r="D186" i="231"/>
  <c r="D187" i="231"/>
  <c r="D188" i="231"/>
  <c r="D189" i="231"/>
  <c r="D190" i="231"/>
  <c r="D191" i="231"/>
  <c r="D192" i="231"/>
  <c r="D193" i="231"/>
  <c r="D194" i="231"/>
  <c r="E188" i="231" l="1"/>
  <c r="E189" i="231"/>
  <c r="E190" i="231"/>
  <c r="E191" i="231"/>
  <c r="E192" i="231"/>
  <c r="E193" i="231"/>
  <c r="E194" i="231"/>
  <c r="E187" i="231"/>
  <c r="E122" i="216"/>
  <c r="E121" i="216"/>
  <c r="E120" i="216"/>
  <c r="E119" i="216"/>
  <c r="V7" i="265"/>
  <c r="Y7" i="265"/>
  <c r="S8" i="265"/>
  <c r="V8" i="265" s="1"/>
  <c r="Y8" i="265"/>
  <c r="AS8" i="265"/>
  <c r="G7" i="265" s="1"/>
  <c r="S9" i="265"/>
  <c r="V9" i="265" s="1"/>
  <c r="Y9" i="265"/>
  <c r="S10" i="265"/>
  <c r="V10" i="265" s="1"/>
  <c r="Z10" i="265"/>
  <c r="G11" i="265"/>
  <c r="AC11" i="265" s="1"/>
  <c r="S11" i="265"/>
  <c r="V11" i="265" s="1"/>
  <c r="M12" i="265"/>
  <c r="R12" i="265" s="1"/>
  <c r="G13" i="265"/>
  <c r="M13" i="265"/>
  <c r="R13" i="265" s="1"/>
  <c r="G14" i="265"/>
  <c r="M14" i="265"/>
  <c r="R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G9" i="265" l="1"/>
  <c r="M10" i="265"/>
  <c r="P10" i="265" s="1"/>
  <c r="G8" i="265"/>
  <c r="M7" i="265"/>
  <c r="P7" i="265" s="1"/>
  <c r="M8" i="265"/>
  <c r="P8" i="265" s="1"/>
  <c r="M9" i="265"/>
  <c r="P9" i="265" s="1"/>
  <c r="M11" i="265"/>
  <c r="P11" i="265" s="1"/>
  <c r="AB11" i="265"/>
  <c r="N7" i="265" l="1"/>
  <c r="Q7" i="265" s="1"/>
  <c r="O7" i="265"/>
  <c r="N9" i="265"/>
  <c r="Q9" i="265" s="1"/>
  <c r="O9" i="265"/>
  <c r="N11" i="265"/>
  <c r="Q11" i="265" s="1"/>
  <c r="O11" i="265"/>
  <c r="N8" i="265"/>
  <c r="Q8" i="265" s="1"/>
  <c r="O8" i="265"/>
  <c r="N10" i="265"/>
  <c r="Q10" i="265" s="1"/>
  <c r="O10" i="265"/>
  <c r="AZ35" i="238"/>
  <c r="AZ33" i="238"/>
  <c r="AZ32" i="238"/>
  <c r="D188" i="245" l="1"/>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Y47" i="262"/>
  <c r="Z47" i="262"/>
  <c r="F47" i="262"/>
  <c r="V47" i="262"/>
  <c r="L47" i="262"/>
  <c r="C47" i="262"/>
  <c r="M47" i="262"/>
  <c r="D47" i="262"/>
  <c r="W47" i="262"/>
  <c r="G47" i="262"/>
  <c r="I47" i="262"/>
  <c r="P47" i="262"/>
  <c r="E47" i="262"/>
  <c r="K47" i="262"/>
  <c r="H47" i="262"/>
  <c r="U47" i="262"/>
  <c r="O47" i="262"/>
  <c r="J47" i="262"/>
  <c r="S47" i="262"/>
  <c r="Q47" i="262"/>
  <c r="R47" i="262"/>
  <c r="T47" i="262"/>
  <c r="N47" i="262"/>
  <c r="X47" i="262"/>
  <c r="Z1" i="262"/>
  <c r="AA54" i="258" l="1"/>
  <c r="AA53" i="258"/>
  <c r="AA36" i="258"/>
  <c r="Z36" i="258" s="1"/>
  <c r="AA35" i="258"/>
  <c r="Z35" i="258" s="1"/>
  <c r="AA34" i="258"/>
  <c r="Z34" i="258" s="1"/>
  <c r="AA33" i="258"/>
  <c r="AA37" i="258" s="1"/>
  <c r="AA39" i="258" s="1"/>
  <c r="AA30" i="258"/>
  <c r="AA29" i="258"/>
  <c r="AA28" i="258"/>
  <c r="W28" i="258"/>
  <c r="Z27" i="258"/>
  <c r="AA27" i="258" s="1"/>
  <c r="V26" i="258"/>
  <c r="W24" i="258" s="1"/>
  <c r="V19" i="258"/>
  <c r="V18" i="258"/>
  <c r="U18" i="258"/>
  <c r="X17" i="258"/>
  <c r="V17" i="258"/>
  <c r="U17" i="258"/>
  <c r="S1" i="258"/>
  <c r="R1" i="258"/>
  <c r="Q1" i="258"/>
  <c r="F1" i="258"/>
  <c r="D1" i="258"/>
  <c r="W25" i="258" l="1"/>
  <c r="W22" i="258"/>
  <c r="W23" i="258"/>
  <c r="Z33" i="258"/>
  <c r="Z37" i="258" s="1"/>
  <c r="Z39" i="258" s="1"/>
  <c r="E127" i="231" l="1"/>
  <c r="C113" i="245" s="1"/>
  <c r="D127" i="231"/>
  <c r="B113" i="245" s="1"/>
  <c r="D113" i="245" s="1"/>
  <c r="F113" i="245" s="1"/>
  <c r="E12" i="244"/>
  <c r="B65" i="237"/>
  <c r="B61" i="237"/>
  <c r="F58" i="256" l="1"/>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F27" i="245"/>
  <c r="F69" i="245"/>
  <c r="H63" i="237" l="1"/>
  <c r="H62" i="237"/>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S68"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K54" i="237" l="1"/>
  <c r="L54" i="237" s="1"/>
  <c r="H66" i="237"/>
  <c r="K58" i="237"/>
  <c r="L58" i="237" s="1"/>
  <c r="K55" i="237"/>
  <c r="L55" i="237" s="1"/>
  <c r="H67" i="237"/>
  <c r="X138" i="245"/>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186" i="231"/>
  <c r="C186"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Q38" i="246" l="1"/>
  <c r="P38" i="246"/>
  <c r="O38" i="246"/>
  <c r="N38" i="246"/>
  <c r="M38" i="246"/>
  <c r="D39" i="237" l="1"/>
  <c r="D40" i="237"/>
  <c r="D41" i="237"/>
  <c r="D42" i="237"/>
  <c r="D43" i="237"/>
  <c r="D44" i="237"/>
  <c r="D45" i="237"/>
  <c r="D46" i="237"/>
  <c r="D47" i="237"/>
  <c r="D48" i="237"/>
  <c r="D49" i="237"/>
  <c r="D50" i="237"/>
  <c r="D51" i="237"/>
  <c r="D52" i="237"/>
  <c r="D38" i="237"/>
  <c r="D83" i="231" l="1"/>
  <c r="D82"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s="1"/>
  <c r="AK19" i="254" s="1"/>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J44" i="254" s="1"/>
  <c r="J45" i="254" s="1"/>
  <c r="J46" i="254" s="1"/>
  <c r="J47" i="254" s="1"/>
  <c r="J48" i="254" s="1"/>
  <c r="J49" i="254" s="1"/>
  <c r="J50" i="254" s="1"/>
  <c r="J51" i="254" s="1"/>
  <c r="J52" i="254" s="1"/>
  <c r="J53" i="254" s="1"/>
  <c r="J54" i="254" s="1"/>
  <c r="J55" i="254" s="1"/>
  <c r="J56" i="254" s="1"/>
  <c r="J57" i="254" s="1"/>
  <c r="O43" i="254"/>
  <c r="O44" i="254" s="1"/>
  <c r="O45" i="254" s="1"/>
  <c r="O46" i="254" s="1"/>
  <c r="O47" i="254" s="1"/>
  <c r="O48" i="254" s="1"/>
  <c r="O49" i="254" s="1"/>
  <c r="O50" i="254" s="1"/>
  <c r="O51" i="254" s="1"/>
  <c r="O52" i="254" s="1"/>
  <c r="O53" i="254" s="1"/>
  <c r="O54" i="254" s="1"/>
  <c r="O55" i="254" s="1"/>
  <c r="O56" i="254" s="1"/>
  <c r="O57" i="254" s="1"/>
  <c r="S43" i="254"/>
  <c r="S44" i="254" s="1"/>
  <c r="S45" i="254" s="1"/>
  <c r="S46" i="254" s="1"/>
  <c r="S47" i="254" s="1"/>
  <c r="S48" i="254" s="1"/>
  <c r="S49" i="254" s="1"/>
  <c r="S50" i="254" s="1"/>
  <c r="S51" i="254" s="1"/>
  <c r="S52" i="254" s="1"/>
  <c r="S53" i="254" s="1"/>
  <c r="S54" i="254" s="1"/>
  <c r="S55" i="254" s="1"/>
  <c r="S56" i="254" s="1"/>
  <c r="S57" i="254" s="1"/>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Y42" i="254" l="1"/>
  <c r="Y43" i="254" s="1"/>
  <c r="Y44" i="254" s="1"/>
  <c r="Y45" i="254" s="1"/>
  <c r="Y46" i="254" s="1"/>
  <c r="Y47" i="254" s="1"/>
  <c r="Y48" i="254" s="1"/>
  <c r="Y49" i="254" s="1"/>
  <c r="Y50" i="254" s="1"/>
  <c r="Y51" i="254" s="1"/>
  <c r="Y52" i="254" s="1"/>
  <c r="Y53" i="254" s="1"/>
  <c r="Y54" i="254" s="1"/>
  <c r="Y55" i="254" s="1"/>
  <c r="Y56" i="254" s="1"/>
  <c r="Y57" i="254" s="1"/>
  <c r="AE31" i="246"/>
  <c r="AL34" i="246"/>
  <c r="W31" i="246"/>
  <c r="Z31" i="246"/>
  <c r="X31" i="246"/>
  <c r="Y31" i="246"/>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E24" i="247" s="1"/>
  <c r="R9" i="254"/>
  <c r="R10" i="254"/>
  <c r="R7" i="254"/>
  <c r="R5" i="254"/>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23" i="247" l="1"/>
  <c r="D32" i="247" s="1"/>
  <c r="AO31" i="246"/>
  <c r="E157" i="254"/>
  <c r="E158" i="254" s="1"/>
  <c r="E159" i="254" s="1"/>
  <c r="E160" i="254" s="1"/>
  <c r="F159" i="254"/>
  <c r="F164" i="254"/>
  <c r="D157" i="254"/>
  <c r="D158" i="254" s="1"/>
  <c r="D159" i="254" s="1"/>
  <c r="E164" i="254"/>
  <c r="G159" i="254"/>
  <c r="G164" i="254"/>
  <c r="D164" i="254"/>
  <c r="J159"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1" i="231"/>
  <c r="E185" i="231" s="1"/>
  <c r="E180" i="231"/>
  <c r="E184" i="231" s="1"/>
  <c r="F7" i="237"/>
  <c r="F8" i="237"/>
  <c r="F6" i="237"/>
  <c r="E145" i="231"/>
  <c r="B8" i="237"/>
  <c r="E144" i="231"/>
  <c r="B7" i="237"/>
  <c r="E143" i="231"/>
  <c r="B6" i="237"/>
  <c r="AJ11" i="242"/>
  <c r="AK11" i="242" s="1"/>
  <c r="AL11" i="242" s="1"/>
  <c r="AM11" i="242" s="1"/>
  <c r="AN11" i="242" s="1"/>
  <c r="AO11" i="242" s="1"/>
  <c r="AP11" i="242" s="1"/>
  <c r="AQ11" i="242" s="1"/>
  <c r="AR11" i="242" s="1"/>
  <c r="AS11" i="242" s="1"/>
  <c r="AJ24" i="242"/>
  <c r="AK24" i="242" s="1"/>
  <c r="AL24" i="242" s="1"/>
  <c r="AM24" i="242" s="1"/>
  <c r="AN24" i="242" s="1"/>
  <c r="AO24" i="242" s="1"/>
  <c r="AP24" i="242" s="1"/>
  <c r="AQ24" i="242" s="1"/>
  <c r="AR24" i="242" s="1"/>
  <c r="AS24" i="242" s="1"/>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2" i="231"/>
  <c r="C58" i="245" s="1"/>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71" i="231"/>
  <c r="C57" i="245" s="1"/>
  <c r="D71" i="231"/>
  <c r="B57" i="245" s="1"/>
  <c r="E57" i="245" s="1"/>
  <c r="D123" i="231"/>
  <c r="B109" i="245" s="1"/>
  <c r="D109" i="245" s="1"/>
  <c r="F109" i="245" s="1"/>
  <c r="E123" i="231"/>
  <c r="C109" i="245" s="1"/>
  <c r="D124" i="231"/>
  <c r="B110" i="245" s="1"/>
  <c r="D110" i="245" s="1"/>
  <c r="E124" i="231"/>
  <c r="C110" i="245" s="1"/>
  <c r="D125" i="231"/>
  <c r="B111" i="245" s="1"/>
  <c r="D111" i="245" s="1"/>
  <c r="F111" i="245" s="1"/>
  <c r="E125" i="231"/>
  <c r="C111" i="245" s="1"/>
  <c r="D126" i="231"/>
  <c r="E126" i="231"/>
  <c r="C112" i="245" s="1"/>
  <c r="D99" i="231"/>
  <c r="B85" i="245" s="1"/>
  <c r="E99" i="231"/>
  <c r="C85" i="245" s="1"/>
  <c r="D100" i="231"/>
  <c r="B86" i="245" s="1"/>
  <c r="D86" i="245" s="1"/>
  <c r="F86" i="245" s="1"/>
  <c r="E100" i="231"/>
  <c r="C86" i="245" s="1"/>
  <c r="D101" i="231"/>
  <c r="B87" i="245" s="1"/>
  <c r="D87" i="245" s="1"/>
  <c r="F87" i="245" s="1"/>
  <c r="E101" i="231"/>
  <c r="C87" i="245" s="1"/>
  <c r="D102" i="231"/>
  <c r="B88" i="245" s="1"/>
  <c r="D88" i="245" s="1"/>
  <c r="F88" i="245" s="1"/>
  <c r="E102" i="231"/>
  <c r="C88" i="245" s="1"/>
  <c r="D103" i="231"/>
  <c r="B89" i="245" s="1"/>
  <c r="D89" i="245" s="1"/>
  <c r="E103" i="231"/>
  <c r="C89" i="245" s="1"/>
  <c r="D104" i="231"/>
  <c r="B90" i="245" s="1"/>
  <c r="D90" i="245" s="1"/>
  <c r="F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E91" i="231"/>
  <c r="C77" i="245" s="1"/>
  <c r="E92" i="231"/>
  <c r="C78" i="245" s="1"/>
  <c r="E93" i="231"/>
  <c r="C79" i="245" s="1"/>
  <c r="E94" i="231"/>
  <c r="C80" i="245" s="1"/>
  <c r="E95" i="231"/>
  <c r="C81" i="245" s="1"/>
  <c r="E96" i="231"/>
  <c r="C82" i="245" s="1"/>
  <c r="E97" i="231"/>
  <c r="C83" i="245" s="1"/>
  <c r="E98" i="231"/>
  <c r="C84" i="245" s="1"/>
  <c r="E90" i="231"/>
  <c r="C76" i="245" s="1"/>
  <c r="D90" i="231"/>
  <c r="B76" i="245" s="1"/>
  <c r="D76" i="245" s="1"/>
  <c r="G76" i="245" s="1"/>
  <c r="D91" i="231"/>
  <c r="B77" i="245" s="1"/>
  <c r="D92" i="231"/>
  <c r="B78" i="245" s="1"/>
  <c r="D93" i="231"/>
  <c r="B79" i="245" s="1"/>
  <c r="D79" i="245" s="1"/>
  <c r="D94" i="231"/>
  <c r="B80" i="245" s="1"/>
  <c r="D80" i="245" s="1"/>
  <c r="D95" i="231"/>
  <c r="B81" i="245" s="1"/>
  <c r="D96" i="231"/>
  <c r="B82" i="245" s="1"/>
  <c r="D97" i="231"/>
  <c r="B83" i="245" s="1"/>
  <c r="D98" i="231"/>
  <c r="B84" i="245" s="1"/>
  <c r="D84" i="245" s="1"/>
  <c r="D72" i="231"/>
  <c r="B58" i="245" s="1"/>
  <c r="E58"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B68" i="245"/>
  <c r="B69" i="245"/>
  <c r="D84" i="231"/>
  <c r="B70" i="245" s="1"/>
  <c r="E70" i="245" s="1"/>
  <c r="F70" i="245" s="1"/>
  <c r="D85" i="231"/>
  <c r="B71" i="245" s="1"/>
  <c r="E71" i="245" s="1"/>
  <c r="F71" i="245" s="1"/>
  <c r="D86" i="231"/>
  <c r="B72" i="245" s="1"/>
  <c r="E72" i="245" s="1"/>
  <c r="F72" i="245" s="1"/>
  <c r="D87" i="231"/>
  <c r="B73" i="245" s="1"/>
  <c r="E73" i="245" s="1"/>
  <c r="D88" i="231"/>
  <c r="B74" i="245" s="1"/>
  <c r="E74" i="245" s="1"/>
  <c r="D89"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7" i="245" l="1"/>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D78" i="245"/>
  <c r="AG78" i="245" s="1"/>
  <c r="D77" i="245"/>
  <c r="D83" i="245"/>
  <c r="AE83" i="245" s="1"/>
  <c r="D85" i="245"/>
  <c r="Y85" i="245" s="1"/>
  <c r="D82" i="245"/>
  <c r="AN82" i="245" s="1"/>
  <c r="D81" i="245"/>
  <c r="V81" i="245" s="1"/>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H83" i="245" l="1"/>
  <c r="H102" i="245" s="1"/>
  <c r="P83" i="245"/>
  <c r="AA78" i="245"/>
  <c r="Y82" i="245"/>
  <c r="Y96" i="245" s="1"/>
  <c r="Y83" i="245"/>
  <c r="Y101" i="245" s="1"/>
  <c r="G83" i="245"/>
  <c r="G102" i="245" s="1"/>
  <c r="G78" i="245"/>
  <c r="S78" i="245"/>
  <c r="O82" i="245"/>
  <c r="O96" i="245" s="1"/>
  <c r="AK78" i="245"/>
  <c r="J82" i="245"/>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T90" i="245" s="1"/>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N112"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J94" i="245"/>
  <c r="J95" i="245"/>
  <c r="J96" i="245"/>
  <c r="L112" i="245"/>
  <c r="H101" i="245"/>
  <c r="Z112" i="245"/>
  <c r="R112" i="245"/>
  <c r="AS112" i="245"/>
  <c r="T101" i="245"/>
  <c r="AH102" i="245"/>
  <c r="AH101" i="245"/>
  <c r="AH92" i="245"/>
  <c r="AH93" i="245"/>
  <c r="AR112" i="245"/>
  <c r="AE101" i="245"/>
  <c r="AE92" i="245"/>
  <c r="AE93" i="245"/>
  <c r="AE100" i="245"/>
  <c r="AE102" i="245"/>
  <c r="H112" i="245"/>
  <c r="K112" i="245"/>
  <c r="AJ112" i="245"/>
  <c r="AC112" i="245"/>
  <c r="AG112" i="245"/>
  <c r="AB112" i="245"/>
  <c r="AF112" i="245"/>
  <c r="P101" i="245"/>
  <c r="P92" i="245"/>
  <c r="P93" i="245"/>
  <c r="P10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H100" i="245" l="1"/>
  <c r="H93" i="245"/>
  <c r="Q90" i="245"/>
  <c r="H92" i="245"/>
  <c r="AQ95" i="245"/>
  <c r="AA93" i="245"/>
  <c r="Y94" i="245"/>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D160" i="231" s="1"/>
  <c r="F98" i="216"/>
  <c r="E160" i="231" s="1"/>
  <c r="E99" i="216"/>
  <c r="D161" i="231" s="1"/>
  <c r="F99" i="216"/>
  <c r="E161" i="231" s="1"/>
  <c r="E100" i="216"/>
  <c r="D162" i="231" s="1"/>
  <c r="F100" i="216"/>
  <c r="E162" i="231" s="1"/>
  <c r="E101" i="216"/>
  <c r="D163" i="231" s="1"/>
  <c r="F101" i="216"/>
  <c r="E163" i="231" s="1"/>
  <c r="E102" i="216"/>
  <c r="D164" i="231" s="1"/>
  <c r="F102" i="216"/>
  <c r="E164" i="231" s="1"/>
  <c r="E103" i="216"/>
  <c r="D165" i="231" s="1"/>
  <c r="F103" i="216"/>
  <c r="E165" i="231" s="1"/>
  <c r="E104" i="216"/>
  <c r="D166" i="231" s="1"/>
  <c r="F104" i="216"/>
  <c r="E166" i="231" s="1"/>
  <c r="E105" i="216"/>
  <c r="D167" i="231" s="1"/>
  <c r="F105" i="216"/>
  <c r="E167" i="231" s="1"/>
  <c r="E106" i="216"/>
  <c r="D168" i="231" s="1"/>
  <c r="F106" i="216"/>
  <c r="E168" i="231" s="1"/>
  <c r="E107" i="216"/>
  <c r="D169" i="231" s="1"/>
  <c r="F107" i="216"/>
  <c r="E169" i="231" s="1"/>
  <c r="E108" i="216"/>
  <c r="D170" i="231" s="1"/>
  <c r="F108" i="216"/>
  <c r="E170" i="231" s="1"/>
  <c r="E109" i="216"/>
  <c r="D171" i="231" s="1"/>
  <c r="F109" i="216"/>
  <c r="E171" i="231" s="1"/>
  <c r="E110" i="216"/>
  <c r="D172" i="231" s="1"/>
  <c r="F110" i="216"/>
  <c r="E172" i="231" s="1"/>
  <c r="E111" i="216"/>
  <c r="D173" i="231" s="1"/>
  <c r="F111" i="216"/>
  <c r="E173" i="231" s="1"/>
  <c r="E112" i="216"/>
  <c r="D174" i="231" s="1"/>
  <c r="F112" i="216"/>
  <c r="E174" i="231" s="1"/>
  <c r="E175" i="231"/>
  <c r="E176" i="231"/>
  <c r="E177" i="231"/>
  <c r="E178" i="231"/>
  <c r="E182" i="231" s="1"/>
  <c r="E179" i="231"/>
  <c r="E183" i="231" s="1"/>
  <c r="E85" i="216"/>
  <c r="D147" i="231" s="1"/>
  <c r="F85" i="216"/>
  <c r="E147" i="231" s="1"/>
  <c r="E86" i="216"/>
  <c r="D148" i="231" s="1"/>
  <c r="F86" i="216"/>
  <c r="E148" i="231" s="1"/>
  <c r="E87" i="216"/>
  <c r="D149" i="231" s="1"/>
  <c r="F87" i="216"/>
  <c r="E149" i="231" s="1"/>
  <c r="E88" i="216"/>
  <c r="D150" i="231" s="1"/>
  <c r="F88" i="216"/>
  <c r="E150" i="231" s="1"/>
  <c r="E89" i="216"/>
  <c r="D151" i="231" s="1"/>
  <c r="F89" i="216"/>
  <c r="E151" i="231" s="1"/>
  <c r="E90" i="216"/>
  <c r="D152" i="231" s="1"/>
  <c r="F90" i="216"/>
  <c r="E152" i="231" s="1"/>
  <c r="E91" i="216"/>
  <c r="D153" i="231" s="1"/>
  <c r="F91" i="216"/>
  <c r="E153" i="231" s="1"/>
  <c r="E92" i="216"/>
  <c r="D154" i="231" s="1"/>
  <c r="F92" i="216"/>
  <c r="E154" i="231" s="1"/>
  <c r="E93" i="216"/>
  <c r="D155" i="231" s="1"/>
  <c r="F93" i="216"/>
  <c r="E155" i="231" s="1"/>
  <c r="E94" i="216"/>
  <c r="D156" i="231" s="1"/>
  <c r="F94" i="216"/>
  <c r="E156" i="231" s="1"/>
  <c r="E95" i="216"/>
  <c r="D157" i="231" s="1"/>
  <c r="F95" i="216"/>
  <c r="E157" i="231" s="1"/>
  <c r="E96" i="216"/>
  <c r="D158" i="231" s="1"/>
  <c r="F96" i="216"/>
  <c r="E158" i="231" s="1"/>
  <c r="E97" i="216"/>
  <c r="D159" i="231" s="1"/>
  <c r="F97" i="216"/>
  <c r="E159" i="231" s="1"/>
  <c r="F84" i="216"/>
  <c r="E146" i="231" s="1"/>
  <c r="E84" i="216"/>
  <c r="D146" i="231" s="1"/>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V69" i="238"/>
  <c r="AU69" i="238"/>
  <c r="AT69" i="238"/>
  <c r="AS69" i="238"/>
  <c r="AR69" i="238"/>
  <c r="AR87" i="238"/>
  <c r="CO30" i="238" s="1"/>
  <c r="AQ69" i="238"/>
  <c r="AP69" i="238"/>
  <c r="AO69" i="238"/>
  <c r="AN69" i="238"/>
  <c r="AM69" i="238"/>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V68" i="238"/>
  <c r="AU68" i="238"/>
  <c r="AT68" i="238"/>
  <c r="AT86" i="238"/>
  <c r="CQ29" i="238" s="1"/>
  <c r="AS68" i="238"/>
  <c r="AR68" i="238"/>
  <c r="AQ68" i="238"/>
  <c r="AP68" i="238"/>
  <c r="AO68" i="238"/>
  <c r="AN68" i="238"/>
  <c r="AN86" i="238" s="1"/>
  <c r="CK29" i="238" s="1"/>
  <c r="AM68" i="238"/>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AK61" i="238"/>
  <c r="AJ61" i="238"/>
  <c r="CG25" i="238" s="1"/>
  <c r="AI61" i="238"/>
  <c r="AH61" i="238"/>
  <c r="AG61" i="238"/>
  <c r="AF61" i="238"/>
  <c r="AE61" i="238"/>
  <c r="AD61" i="238"/>
  <c r="AC61" i="238"/>
  <c r="AB61" i="238"/>
  <c r="AA61" i="238"/>
  <c r="Z61" i="238"/>
  <c r="Y61" i="238"/>
  <c r="X61" i="238"/>
  <c r="W61" i="238"/>
  <c r="V61" i="238"/>
  <c r="U61" i="238"/>
  <c r="T61" i="238"/>
  <c r="S61" i="238"/>
  <c r="R61" i="238"/>
  <c r="Q61" i="238"/>
  <c r="P61" i="238"/>
  <c r="O61" i="238"/>
  <c r="N61" i="238"/>
  <c r="M61" i="238"/>
  <c r="L61" i="238"/>
  <c r="K61" i="238"/>
  <c r="J61" i="238"/>
  <c r="I61" i="238"/>
  <c r="H61" i="238"/>
  <c r="BE21" i="238" s="1"/>
  <c r="G61" i="238"/>
  <c r="F61" i="238"/>
  <c r="E61" i="238"/>
  <c r="D61" i="238"/>
  <c r="C61" i="238"/>
  <c r="AW60" i="238"/>
  <c r="AV60" i="238"/>
  <c r="AU60" i="238"/>
  <c r="AT60" i="238"/>
  <c r="AS60" i="238"/>
  <c r="AR60" i="238"/>
  <c r="AQ60" i="238"/>
  <c r="AP60" i="238"/>
  <c r="AO60" i="238"/>
  <c r="AN60" i="238"/>
  <c r="AM60" i="238"/>
  <c r="AL60" i="238"/>
  <c r="AK60" i="238"/>
  <c r="AJ60" i="238"/>
  <c r="AI60" i="238"/>
  <c r="AH60" i="238"/>
  <c r="AG60" i="238"/>
  <c r="AF60" i="238"/>
  <c r="AE60" i="238"/>
  <c r="AD60" i="238"/>
  <c r="AC60" i="238"/>
  <c r="AB60" i="238"/>
  <c r="AA60" i="238"/>
  <c r="Z60" i="238"/>
  <c r="Y60" i="238"/>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S59" i="238"/>
  <c r="R59" i="238"/>
  <c r="Q59" i="238"/>
  <c r="BN25" i="238" s="1"/>
  <c r="P59" i="238"/>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AF57" i="238"/>
  <c r="AF75" i="238" s="1"/>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s="1"/>
  <c r="BH27" i="238" s="1"/>
  <c r="J57" i="238"/>
  <c r="J75" i="238"/>
  <c r="BG27" i="238" s="1"/>
  <c r="I57" i="238"/>
  <c r="I75" i="238" s="1"/>
  <c r="BF27" i="238" s="1"/>
  <c r="H57" i="238"/>
  <c r="H75" i="238" s="1"/>
  <c r="BE27" i="238" s="1"/>
  <c r="G57" i="238"/>
  <c r="G75" i="238"/>
  <c r="BD27" i="238" s="1"/>
  <c r="F57" i="238"/>
  <c r="F75" i="238" s="1"/>
  <c r="BC27" i="238" s="1"/>
  <c r="E57" i="238"/>
  <c r="E75" i="238" s="1"/>
  <c r="BB27" i="238" s="1"/>
  <c r="D57" i="238"/>
  <c r="D75" i="238" s="1"/>
  <c r="BA27" i="238" s="1"/>
  <c r="C57" i="238"/>
  <c r="C75" i="238" s="1"/>
  <c r="AZ27" i="238" s="1"/>
  <c r="AW56" i="238"/>
  <c r="AV56" i="238"/>
  <c r="AU56" i="238"/>
  <c r="AT56" i="238"/>
  <c r="AS56" i="238"/>
  <c r="AR56" i="238"/>
  <c r="AQ56" i="238"/>
  <c r="AP56" i="238"/>
  <c r="AO56" i="238"/>
  <c r="AN56" i="238"/>
  <c r="AM56" i="238"/>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s="1"/>
  <c r="BP28" i="238" s="1"/>
  <c r="R56" i="238"/>
  <c r="R74" i="238" s="1"/>
  <c r="BO28" i="238" s="1"/>
  <c r="Q56" i="238"/>
  <c r="Q74" i="238" s="1"/>
  <c r="BN28" i="238" s="1"/>
  <c r="P56" i="238"/>
  <c r="P74" i="238" s="1"/>
  <c r="O56" i="238"/>
  <c r="O74" i="238" s="1"/>
  <c r="BL28" i="238" s="1"/>
  <c r="N56" i="238"/>
  <c r="N74" i="238" s="1"/>
  <c r="M56" i="238"/>
  <c r="M74" i="238" s="1"/>
  <c r="BJ28" i="238" s="1"/>
  <c r="L56" i="238"/>
  <c r="L74" i="238" s="1"/>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CB21" i="238"/>
  <c r="CJ24" i="238"/>
  <c r="CR33" i="238"/>
  <c r="BX33" i="238"/>
  <c r="AB16" i="238"/>
  <c r="BR22" i="238"/>
  <c r="BR23" i="238"/>
  <c r="CJ25" i="238"/>
  <c r="CJ22" i="238"/>
  <c r="BT28" i="238"/>
  <c r="BR32" i="238"/>
  <c r="BI21" i="238"/>
  <c r="CQ22" i="238"/>
  <c r="BZ24" i="238"/>
  <c r="BF26" i="238"/>
  <c r="BZ22" i="238"/>
  <c r="AM74" i="238" l="1"/>
  <c r="AM91" i="238"/>
  <c r="AQ74" i="238"/>
  <c r="CN28" i="238" s="1"/>
  <c r="AQ91" i="238"/>
  <c r="AU74" i="238"/>
  <c r="CR28" i="238" s="1"/>
  <c r="CR35" i="238" s="1"/>
  <c r="AU91" i="238"/>
  <c r="CR21" i="238"/>
  <c r="BF23" i="238"/>
  <c r="CD23" i="238"/>
  <c r="CH22" i="238"/>
  <c r="BK24" i="238"/>
  <c r="BA33" i="238"/>
  <c r="AM86" i="238"/>
  <c r="CJ29" i="238" s="1"/>
  <c r="AM89" i="238"/>
  <c r="AP86" i="238"/>
  <c r="CM29" i="238" s="1"/>
  <c r="AP89" i="238"/>
  <c r="AW86" i="238"/>
  <c r="CT29" i="238" s="1"/>
  <c r="AW89" i="238"/>
  <c r="AO87" i="238"/>
  <c r="CL30" i="238" s="1"/>
  <c r="AO90" i="238"/>
  <c r="AR90" i="238"/>
  <c r="AU87" i="238"/>
  <c r="CR30" i="238" s="1"/>
  <c r="AU90" i="238"/>
  <c r="BI32" i="238"/>
  <c r="AN74" i="238"/>
  <c r="CK28" i="238" s="1"/>
  <c r="AN91" i="238"/>
  <c r="AR74" i="238"/>
  <c r="CO28" i="238" s="1"/>
  <c r="AR91" i="238"/>
  <c r="AV74" i="238"/>
  <c r="CS28" i="238" s="1"/>
  <c r="AV91" i="238"/>
  <c r="BM21" i="238"/>
  <c r="BQ21" i="238"/>
  <c r="BV26" i="238"/>
  <c r="BZ23" i="238"/>
  <c r="CD25" i="238"/>
  <c r="BC23" i="238"/>
  <c r="BK26" i="238"/>
  <c r="CI22" i="238"/>
  <c r="CD26" i="238"/>
  <c r="AQ86" i="238"/>
  <c r="CN29" i="238" s="1"/>
  <c r="AQ89" i="238"/>
  <c r="AQ92" i="238" s="1"/>
  <c r="AQ93" i="238" s="1"/>
  <c r="AT89" i="238"/>
  <c r="AP87" i="238"/>
  <c r="CM30" i="238" s="1"/>
  <c r="AP90" i="238"/>
  <c r="AS87" i="238"/>
  <c r="CP30" i="238" s="1"/>
  <c r="AS90" i="238"/>
  <c r="AV87" i="238"/>
  <c r="CS30" i="238" s="1"/>
  <c r="AV90" i="238"/>
  <c r="AO74" i="238"/>
  <c r="CL28" i="238" s="1"/>
  <c r="AO91" i="238"/>
  <c r="AS74" i="238"/>
  <c r="AS91" i="238"/>
  <c r="AW74" i="238"/>
  <c r="AW91" i="238"/>
  <c r="BC32" i="238"/>
  <c r="BD21" i="238"/>
  <c r="CS24" i="238"/>
  <c r="BZ25" i="238"/>
  <c r="AN89" i="238"/>
  <c r="AR86" i="238"/>
  <c r="CO29" i="238" s="1"/>
  <c r="AR89" i="238"/>
  <c r="AR92" i="238" s="1"/>
  <c r="AR93" i="238" s="1"/>
  <c r="AU86" i="238"/>
  <c r="CR29" i="238" s="1"/>
  <c r="AU89" i="238"/>
  <c r="AM87" i="238"/>
  <c r="CJ30" i="238" s="1"/>
  <c r="AM90" i="238"/>
  <c r="AQ87" i="238"/>
  <c r="CN30" i="238" s="1"/>
  <c r="AQ90" i="238"/>
  <c r="AW87" i="238"/>
  <c r="CT30" i="238" s="1"/>
  <c r="AW90" i="238"/>
  <c r="AP74" i="238"/>
  <c r="CM28" i="238" s="1"/>
  <c r="AP91" i="238"/>
  <c r="AT74" i="238"/>
  <c r="CQ28" i="238" s="1"/>
  <c r="AT91" i="238"/>
  <c r="AT92" i="238" s="1"/>
  <c r="AT93" i="238" s="1"/>
  <c r="CD32" i="238"/>
  <c r="AO86" i="238"/>
  <c r="CL29" i="238" s="1"/>
  <c r="AO89" i="238"/>
  <c r="AS86" i="238"/>
  <c r="CP29" i="238" s="1"/>
  <c r="AS89" i="238"/>
  <c r="AV86" i="238"/>
  <c r="CS29" i="238" s="1"/>
  <c r="AV89" i="238"/>
  <c r="AN87" i="238"/>
  <c r="CK30" i="238" s="1"/>
  <c r="AN90" i="238"/>
  <c r="AT87" i="238"/>
  <c r="CQ30" i="238" s="1"/>
  <c r="AT90" i="238"/>
  <c r="BE26" i="238"/>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AN92" i="238" l="1"/>
  <c r="AN93" i="238" s="1"/>
  <c r="AW92" i="238"/>
  <c r="AW93" i="238" s="1"/>
  <c r="AV92" i="238"/>
  <c r="AV93" i="238" s="1"/>
  <c r="AM92" i="238"/>
  <c r="AM93" i="238" s="1"/>
  <c r="AU92" i="238"/>
  <c r="AU93" i="238" s="1"/>
  <c r="CI35" i="238"/>
  <c r="AO92" i="238"/>
  <c r="AO93" i="238" s="1"/>
  <c r="AS92" i="238"/>
  <c r="AS93" i="238" s="1"/>
  <c r="AP92" i="238"/>
  <c r="AP93" i="238" s="1"/>
  <c r="CG35" i="238"/>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CV33" i="238" l="1"/>
  <c r="CX33" i="238"/>
  <c r="CW30" i="238" s="1"/>
  <c r="CW33" i="238"/>
  <c r="N7" i="242"/>
  <c r="DC33" i="238"/>
  <c r="DB33" i="238"/>
  <c r="DA33" i="238"/>
  <c r="CV30" i="238" l="1"/>
  <c r="O7" i="242"/>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AD8" i="246" l="1"/>
  <c r="CX22" i="238"/>
  <c r="CV22" i="238"/>
  <c r="CW22" i="238"/>
  <c r="CX27" i="238"/>
  <c r="CV27" i="238"/>
  <c r="CW27" i="238"/>
  <c r="CX24" i="238"/>
  <c r="CV24" i="238"/>
  <c r="CW24" i="238"/>
  <c r="CW26" i="238"/>
  <c r="CV26" i="238"/>
  <c r="CX26" i="238"/>
  <c r="CW21" i="238"/>
  <c r="CX21" i="238"/>
  <c r="CV21" i="238"/>
  <c r="CW25" i="238"/>
  <c r="CV25" i="238"/>
  <c r="CX25" i="238"/>
  <c r="CW28" i="238"/>
  <c r="CV28" i="238"/>
  <c r="CX28" i="238"/>
  <c r="CW23" i="238"/>
  <c r="CX23" i="238"/>
  <c r="CV23" i="238"/>
</calcChain>
</file>

<file path=xl/comments1.xml><?xml version="1.0" encoding="utf-8"?>
<comments xmlns="http://schemas.openxmlformats.org/spreadsheetml/2006/main">
  <authors>
    <author>Rikke Næraa</author>
    <author>Olexandr Balyk</author>
    <author>Kristoffer Steen Andersen</author>
    <author>Christian Bang</author>
    <author>János Hethey</author>
  </authors>
  <commentList>
    <comment ref="G5" authorId="0">
      <text>
        <r>
          <rPr>
            <b/>
            <sz val="9"/>
            <color indexed="81"/>
            <rFont val="Tahoma"/>
            <family val="2"/>
          </rPr>
          <t>Rikke Næraa:</t>
        </r>
        <r>
          <rPr>
            <sz val="9"/>
            <color indexed="81"/>
            <rFont val="Tahoma"/>
            <family val="2"/>
          </rPr>
          <t xml:space="preserve">
RAMSES data for 2010 ( from BF2012)
</t>
        </r>
      </text>
    </comment>
    <comment ref="G9" authorId="1">
      <text>
        <r>
          <rPr>
            <b/>
            <sz val="9"/>
            <color indexed="81"/>
            <rFont val="Tahoma"/>
            <family val="2"/>
          </rPr>
          <t>Olexandr Balyk:</t>
        </r>
        <r>
          <rPr>
            <sz val="9"/>
            <color indexed="81"/>
            <rFont val="Tahoma"/>
            <family val="2"/>
          </rPr>
          <t xml:space="preserve">
Same as in Ramses</t>
        </r>
      </text>
    </comment>
    <comment ref="H9" authorId="1">
      <text>
        <r>
          <rPr>
            <b/>
            <sz val="9"/>
            <color indexed="81"/>
            <rFont val="Tahoma"/>
            <family val="2"/>
          </rPr>
          <t>Olexandr Balyk:</t>
        </r>
        <r>
          <rPr>
            <sz val="9"/>
            <color indexed="81"/>
            <rFont val="Tahoma"/>
            <family val="2"/>
          </rPr>
          <t xml:space="preserve">
Same as in Ramses</t>
        </r>
      </text>
    </comment>
    <comment ref="I9" authorId="1">
      <text>
        <r>
          <rPr>
            <b/>
            <sz val="9"/>
            <color indexed="81"/>
            <rFont val="Tahoma"/>
            <family val="2"/>
          </rPr>
          <t>Olexandr Balyk:</t>
        </r>
        <r>
          <rPr>
            <sz val="9"/>
            <color indexed="81"/>
            <rFont val="Tahoma"/>
            <family val="2"/>
          </rPr>
          <t xml:space="preserve">
Same as in Ramses</t>
        </r>
      </text>
    </comment>
    <comment ref="J9" authorId="1">
      <text>
        <r>
          <rPr>
            <b/>
            <sz val="9"/>
            <color indexed="81"/>
            <rFont val="Tahoma"/>
            <family val="2"/>
          </rPr>
          <t>Olexandr Balyk:</t>
        </r>
        <r>
          <rPr>
            <sz val="9"/>
            <color indexed="81"/>
            <rFont val="Tahoma"/>
            <family val="2"/>
          </rPr>
          <t xml:space="preserve">
Same as in Ramses</t>
        </r>
      </text>
    </comment>
    <comment ref="K9" authorId="1">
      <text>
        <r>
          <rPr>
            <b/>
            <sz val="9"/>
            <color indexed="81"/>
            <rFont val="Tahoma"/>
            <family val="2"/>
          </rPr>
          <t>Olexandr Balyk:</t>
        </r>
        <r>
          <rPr>
            <sz val="9"/>
            <color indexed="81"/>
            <rFont val="Tahoma"/>
            <family val="2"/>
          </rPr>
          <t xml:space="preserve">
Same as in Ramses</t>
        </r>
      </text>
    </comment>
    <comment ref="L9" authorId="1">
      <text>
        <r>
          <rPr>
            <b/>
            <sz val="9"/>
            <color indexed="81"/>
            <rFont val="Tahoma"/>
            <family val="2"/>
          </rPr>
          <t>Olexandr Balyk:</t>
        </r>
        <r>
          <rPr>
            <sz val="9"/>
            <color indexed="81"/>
            <rFont val="Tahoma"/>
            <family val="2"/>
          </rPr>
          <t xml:space="preserve">
Same as in Ramses</t>
        </r>
      </text>
    </comment>
    <comment ref="M9" authorId="1">
      <text>
        <r>
          <rPr>
            <b/>
            <sz val="9"/>
            <color indexed="81"/>
            <rFont val="Tahoma"/>
            <family val="2"/>
          </rPr>
          <t>Olexandr Balyk:</t>
        </r>
        <r>
          <rPr>
            <sz val="9"/>
            <color indexed="81"/>
            <rFont val="Tahoma"/>
            <family val="2"/>
          </rPr>
          <t xml:space="preserve">
Same as in Ramses</t>
        </r>
      </text>
    </comment>
    <comment ref="N9" authorId="1">
      <text>
        <r>
          <rPr>
            <b/>
            <sz val="9"/>
            <color indexed="81"/>
            <rFont val="Tahoma"/>
            <family val="2"/>
          </rPr>
          <t>Olexandr Balyk:</t>
        </r>
        <r>
          <rPr>
            <sz val="9"/>
            <color indexed="81"/>
            <rFont val="Tahoma"/>
            <family val="2"/>
          </rPr>
          <t xml:space="preserve">
Same as in Ramses</t>
        </r>
      </text>
    </comment>
    <comment ref="O9" authorId="1">
      <text>
        <r>
          <rPr>
            <b/>
            <sz val="9"/>
            <color indexed="81"/>
            <rFont val="Tahoma"/>
            <family val="2"/>
          </rPr>
          <t>Olexandr Balyk:</t>
        </r>
        <r>
          <rPr>
            <sz val="9"/>
            <color indexed="81"/>
            <rFont val="Tahoma"/>
            <family val="2"/>
          </rPr>
          <t xml:space="preserve">
Same as in Ramses</t>
        </r>
      </text>
    </comment>
    <comment ref="G13" authorId="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text>
        <r>
          <rPr>
            <b/>
            <sz val="9"/>
            <color indexed="81"/>
            <rFont val="Tahoma"/>
            <family val="2"/>
          </rPr>
          <t>Kristoffer Steen Andersen:</t>
        </r>
        <r>
          <rPr>
            <sz val="9"/>
            <color indexed="81"/>
            <rFont val="Tahoma"/>
            <family val="2"/>
          </rPr>
          <t xml:space="preserve">
It is assumed that LPG is prices double of natural gas!!</t>
        </r>
      </text>
    </comment>
    <comment ref="G121" authorId="0">
      <text>
        <r>
          <rPr>
            <b/>
            <sz val="9"/>
            <color indexed="81"/>
            <rFont val="Tahoma"/>
            <family val="2"/>
          </rPr>
          <t>Rikke Næraa:</t>
        </r>
        <r>
          <rPr>
            <sz val="9"/>
            <color indexed="81"/>
            <rFont val="Tahoma"/>
            <family val="2"/>
          </rPr>
          <t xml:space="preserve">
RAMSES data for 2010 ( from BF2012)
</t>
        </r>
      </text>
    </comment>
    <comment ref="J236" authorId="3">
      <text>
        <r>
          <rPr>
            <b/>
            <sz val="9"/>
            <color indexed="81"/>
            <rFont val="Tahoma"/>
            <family val="2"/>
          </rPr>
          <t>Christian Bang:</t>
        </r>
        <r>
          <rPr>
            <sz val="9"/>
            <color indexed="81"/>
            <rFont val="Tahoma"/>
            <family val="2"/>
          </rPr>
          <t xml:space="preserve">
DDHA in 2013 DKK: 48.0</t>
        </r>
      </text>
    </comment>
    <comment ref="J240" authorId="3">
      <text>
        <r>
          <rPr>
            <b/>
            <sz val="9"/>
            <color indexed="81"/>
            <rFont val="Tahoma"/>
            <family val="2"/>
          </rPr>
          <t>Christian Bang:</t>
        </r>
        <r>
          <rPr>
            <sz val="9"/>
            <color indexed="81"/>
            <rFont val="Tahoma"/>
            <family val="2"/>
          </rPr>
          <t xml:space="preserve">
DDHA in 2013 DKK: 
Average - 72,
Weigted average a deal lower.</t>
        </r>
      </text>
    </comment>
    <comment ref="D243" authorId="3">
      <text>
        <r>
          <rPr>
            <b/>
            <sz val="9"/>
            <color indexed="81"/>
            <rFont val="Tahoma"/>
            <family val="2"/>
          </rPr>
          <t>Christian Bang:</t>
        </r>
        <r>
          <rPr>
            <sz val="9"/>
            <color indexed="81"/>
            <rFont val="Tahoma"/>
            <family val="2"/>
          </rPr>
          <t xml:space="preserve">
Has not been investigated thouroughly in this study.</t>
        </r>
      </text>
    </comment>
    <comment ref="J246" authorId="3">
      <text>
        <r>
          <rPr>
            <b/>
            <sz val="9"/>
            <color indexed="81"/>
            <rFont val="Tahoma"/>
            <family val="2"/>
          </rPr>
          <t>Christian Bang:</t>
        </r>
        <r>
          <rPr>
            <sz val="9"/>
            <color indexed="81"/>
            <rFont val="Tahoma"/>
            <family val="2"/>
          </rPr>
          <t xml:space="preserve">
DDHA in 2013 DKK: 
41.9</t>
        </r>
      </text>
    </comment>
    <comment ref="J285" authorId="4">
      <text>
        <r>
          <rPr>
            <b/>
            <sz val="9"/>
            <color indexed="81"/>
            <rFont val="Tahoma"/>
            <family val="2"/>
          </rPr>
          <t>János Hethey:</t>
        </r>
        <r>
          <rPr>
            <sz val="9"/>
            <color indexed="81"/>
            <rFont val="Tahoma"/>
            <family val="2"/>
          </rPr>
          <t xml:space="preserve">
Forskel jf. ENS forudsætninger
</t>
        </r>
      </text>
    </comment>
    <comment ref="K285" authorId="4">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authors>
    <author>Rikke Næraa</author>
    <author>Jannick Hauschildt Buhl</author>
  </authors>
  <commentList>
    <comment ref="F4" authorId="0">
      <text>
        <r>
          <rPr>
            <b/>
            <sz val="9"/>
            <color indexed="81"/>
            <rFont val="Tahoma"/>
            <family val="2"/>
          </rPr>
          <t>Rikke Næraa:</t>
        </r>
        <r>
          <rPr>
            <sz val="9"/>
            <color indexed="81"/>
            <rFont val="Tahoma"/>
            <family val="2"/>
          </rPr>
          <t xml:space="preserve">
RAMSES data for 2010 ( from BF2012)
</t>
        </r>
      </text>
    </comment>
    <comment ref="G4" authorId="0">
      <text>
        <r>
          <rPr>
            <b/>
            <sz val="9"/>
            <color indexed="81"/>
            <rFont val="Tahoma"/>
            <family val="2"/>
          </rPr>
          <t>Rikke Næraa:</t>
        </r>
        <r>
          <rPr>
            <sz val="9"/>
            <color indexed="81"/>
            <rFont val="Tahoma"/>
            <family val="2"/>
          </rPr>
          <t xml:space="preserve">
RAMSES data for 2010 ( from BF2012)
</t>
        </r>
      </text>
    </comment>
    <comment ref="H4" authorId="0">
      <text>
        <r>
          <rPr>
            <b/>
            <sz val="9"/>
            <color indexed="81"/>
            <rFont val="Tahoma"/>
            <family val="2"/>
          </rPr>
          <t>Rikke Næraa:</t>
        </r>
        <r>
          <rPr>
            <sz val="9"/>
            <color indexed="81"/>
            <rFont val="Tahoma"/>
            <family val="2"/>
          </rPr>
          <t xml:space="preserve">
RAMSES data for 2010 ( from BF2012)
</t>
        </r>
      </text>
    </comment>
    <comment ref="I4" authorId="0">
      <text>
        <r>
          <rPr>
            <b/>
            <sz val="9"/>
            <color indexed="81"/>
            <rFont val="Tahoma"/>
            <family val="2"/>
          </rPr>
          <t>Rikke Næraa:</t>
        </r>
        <r>
          <rPr>
            <sz val="9"/>
            <color indexed="81"/>
            <rFont val="Tahoma"/>
            <family val="2"/>
          </rPr>
          <t xml:space="preserve">
RAMSES data for 2010 ( from BF2012)
</t>
        </r>
      </text>
    </comment>
    <comment ref="J4" authorId="0">
      <text>
        <r>
          <rPr>
            <b/>
            <sz val="9"/>
            <color indexed="81"/>
            <rFont val="Tahoma"/>
            <family val="2"/>
          </rPr>
          <t>Rikke Næraa:</t>
        </r>
        <r>
          <rPr>
            <sz val="9"/>
            <color indexed="81"/>
            <rFont val="Tahoma"/>
            <family val="2"/>
          </rPr>
          <t xml:space="preserve">
RAMSES data for 2010 ( from BF2012)
</t>
        </r>
      </text>
    </comment>
    <comment ref="K4" authorId="0">
      <text>
        <r>
          <rPr>
            <b/>
            <sz val="9"/>
            <color indexed="81"/>
            <rFont val="Tahoma"/>
            <family val="2"/>
          </rPr>
          <t>Rikke Næraa:</t>
        </r>
        <r>
          <rPr>
            <sz val="9"/>
            <color indexed="81"/>
            <rFont val="Tahoma"/>
            <family val="2"/>
          </rPr>
          <t xml:space="preserve">
RAMSES data for 2010 ( from BF2012)
</t>
        </r>
      </text>
    </comment>
    <comment ref="L4" authorId="0">
      <text>
        <r>
          <rPr>
            <b/>
            <sz val="9"/>
            <color indexed="81"/>
            <rFont val="Tahoma"/>
            <family val="2"/>
          </rPr>
          <t>Rikke Næraa:</t>
        </r>
        <r>
          <rPr>
            <sz val="9"/>
            <color indexed="81"/>
            <rFont val="Tahoma"/>
            <family val="2"/>
          </rPr>
          <t xml:space="preserve">
RAMSES data for 2010 ( from BF2012)
</t>
        </r>
      </text>
    </comment>
    <comment ref="M4" authorId="0">
      <text>
        <r>
          <rPr>
            <b/>
            <sz val="9"/>
            <color indexed="81"/>
            <rFont val="Tahoma"/>
            <family val="2"/>
          </rPr>
          <t>Rikke Næraa:</t>
        </r>
        <r>
          <rPr>
            <sz val="9"/>
            <color indexed="81"/>
            <rFont val="Tahoma"/>
            <family val="2"/>
          </rPr>
          <t xml:space="preserve">
RAMSES data for 2010 ( from BF2012)
</t>
        </r>
      </text>
    </comment>
    <comment ref="N4" authorId="0">
      <text>
        <r>
          <rPr>
            <b/>
            <sz val="9"/>
            <color indexed="81"/>
            <rFont val="Tahoma"/>
            <family val="2"/>
          </rPr>
          <t>Rikke Næraa:</t>
        </r>
        <r>
          <rPr>
            <sz val="9"/>
            <color indexed="81"/>
            <rFont val="Tahoma"/>
            <family val="2"/>
          </rPr>
          <t xml:space="preserve">
RAMSES data for 2010 ( from BF2012)
</t>
        </r>
      </text>
    </comment>
    <comment ref="O4" authorId="0">
      <text>
        <r>
          <rPr>
            <b/>
            <sz val="9"/>
            <color indexed="81"/>
            <rFont val="Tahoma"/>
            <family val="2"/>
          </rPr>
          <t>Rikke Næraa:</t>
        </r>
        <r>
          <rPr>
            <sz val="9"/>
            <color indexed="81"/>
            <rFont val="Tahoma"/>
            <family val="2"/>
          </rPr>
          <t xml:space="preserve">
RAMSES data for 2010 ( from BF2012)
</t>
        </r>
      </text>
    </comment>
    <comment ref="P4" authorId="0">
      <text>
        <r>
          <rPr>
            <b/>
            <sz val="9"/>
            <color indexed="81"/>
            <rFont val="Tahoma"/>
            <family val="2"/>
          </rPr>
          <t>Rikke Næraa:</t>
        </r>
        <r>
          <rPr>
            <sz val="9"/>
            <color indexed="81"/>
            <rFont val="Tahoma"/>
            <family val="2"/>
          </rPr>
          <t xml:space="preserve">
RAMSES data for 2010 ( from BF2012)
</t>
        </r>
      </text>
    </comment>
    <comment ref="Q4" authorId="0">
      <text>
        <r>
          <rPr>
            <b/>
            <sz val="9"/>
            <color indexed="81"/>
            <rFont val="Tahoma"/>
            <family val="2"/>
          </rPr>
          <t>Rikke Næraa:</t>
        </r>
        <r>
          <rPr>
            <sz val="9"/>
            <color indexed="81"/>
            <rFont val="Tahoma"/>
            <family val="2"/>
          </rPr>
          <t xml:space="preserve">
RAMSES data for 2010 ( from BF2012)
</t>
        </r>
      </text>
    </comment>
    <comment ref="R4" authorId="0">
      <text>
        <r>
          <rPr>
            <b/>
            <sz val="9"/>
            <color indexed="81"/>
            <rFont val="Tahoma"/>
            <family val="2"/>
          </rPr>
          <t>Rikke Næraa:</t>
        </r>
        <r>
          <rPr>
            <sz val="9"/>
            <color indexed="81"/>
            <rFont val="Tahoma"/>
            <family val="2"/>
          </rPr>
          <t xml:space="preserve">
RAMSES data for 2010 ( from BF2012)
</t>
        </r>
      </text>
    </comment>
    <comment ref="S4" authorId="0">
      <text>
        <r>
          <rPr>
            <b/>
            <sz val="9"/>
            <color indexed="81"/>
            <rFont val="Tahoma"/>
            <family val="2"/>
          </rPr>
          <t>Rikke Næraa:</t>
        </r>
        <r>
          <rPr>
            <sz val="9"/>
            <color indexed="81"/>
            <rFont val="Tahoma"/>
            <family val="2"/>
          </rPr>
          <t xml:space="preserve">
RAMSES data for 2010 ( from BF2012)
</t>
        </r>
      </text>
    </comment>
    <comment ref="T4" authorId="0">
      <text>
        <r>
          <rPr>
            <b/>
            <sz val="9"/>
            <color indexed="81"/>
            <rFont val="Tahoma"/>
            <family val="2"/>
          </rPr>
          <t>Rikke Næraa:</t>
        </r>
        <r>
          <rPr>
            <sz val="9"/>
            <color indexed="81"/>
            <rFont val="Tahoma"/>
            <family val="2"/>
          </rPr>
          <t xml:space="preserve">
RAMSES data for 2010 ( from BF2012)
</t>
        </r>
      </text>
    </comment>
    <comment ref="U4" authorId="0">
      <text>
        <r>
          <rPr>
            <b/>
            <sz val="9"/>
            <color indexed="81"/>
            <rFont val="Tahoma"/>
            <family val="2"/>
          </rPr>
          <t>Rikke Næraa:</t>
        </r>
        <r>
          <rPr>
            <sz val="9"/>
            <color indexed="81"/>
            <rFont val="Tahoma"/>
            <family val="2"/>
          </rPr>
          <t xml:space="preserve">
RAMSES data for 2010 ( from BF2012)
</t>
        </r>
      </text>
    </comment>
    <comment ref="V4" authorId="0">
      <text>
        <r>
          <rPr>
            <b/>
            <sz val="9"/>
            <color indexed="81"/>
            <rFont val="Tahoma"/>
            <family val="2"/>
          </rPr>
          <t>Rikke Næraa:</t>
        </r>
        <r>
          <rPr>
            <sz val="9"/>
            <color indexed="81"/>
            <rFont val="Tahoma"/>
            <family val="2"/>
          </rPr>
          <t xml:space="preserve">
RAMSES data for 2010 ( from BF2012)
</t>
        </r>
      </text>
    </comment>
    <comment ref="W4" authorId="0">
      <text>
        <r>
          <rPr>
            <b/>
            <sz val="9"/>
            <color indexed="81"/>
            <rFont val="Tahoma"/>
            <family val="2"/>
          </rPr>
          <t>Rikke Næraa:</t>
        </r>
        <r>
          <rPr>
            <sz val="9"/>
            <color indexed="81"/>
            <rFont val="Tahoma"/>
            <family val="2"/>
          </rPr>
          <t xml:space="preserve">
RAMSES data for 2010 ( from BF2012)
</t>
        </r>
      </text>
    </comment>
    <comment ref="X4" authorId="0">
      <text>
        <r>
          <rPr>
            <b/>
            <sz val="9"/>
            <color indexed="81"/>
            <rFont val="Tahoma"/>
            <family val="2"/>
          </rPr>
          <t>Rikke Næraa:</t>
        </r>
        <r>
          <rPr>
            <sz val="9"/>
            <color indexed="81"/>
            <rFont val="Tahoma"/>
            <family val="2"/>
          </rPr>
          <t xml:space="preserve">
RAMSES data for 2010 ( from BF2012)
</t>
        </r>
      </text>
    </comment>
    <comment ref="Y4" authorId="0">
      <text>
        <r>
          <rPr>
            <b/>
            <sz val="9"/>
            <color indexed="81"/>
            <rFont val="Tahoma"/>
            <family val="2"/>
          </rPr>
          <t>Rikke Næraa:</t>
        </r>
        <r>
          <rPr>
            <sz val="9"/>
            <color indexed="81"/>
            <rFont val="Tahoma"/>
            <family val="2"/>
          </rPr>
          <t xml:space="preserve">
RAMSES data for 2010 ( from BF2012)
</t>
        </r>
      </text>
    </comment>
    <comment ref="Z4" authorId="0">
      <text>
        <r>
          <rPr>
            <b/>
            <sz val="9"/>
            <color indexed="81"/>
            <rFont val="Tahoma"/>
            <family val="2"/>
          </rPr>
          <t>Rikke Næraa:</t>
        </r>
        <r>
          <rPr>
            <sz val="9"/>
            <color indexed="81"/>
            <rFont val="Tahoma"/>
            <family val="2"/>
          </rPr>
          <t xml:space="preserve">
RAMSES data for 2010 ( from BF2012)
</t>
        </r>
      </text>
    </comment>
    <comment ref="AA4" authorId="0">
      <text>
        <r>
          <rPr>
            <b/>
            <sz val="9"/>
            <color indexed="81"/>
            <rFont val="Tahoma"/>
            <family val="2"/>
          </rPr>
          <t>Rikke Næraa:</t>
        </r>
        <r>
          <rPr>
            <sz val="9"/>
            <color indexed="81"/>
            <rFont val="Tahoma"/>
            <family val="2"/>
          </rPr>
          <t xml:space="preserve">
RAMSES data for 2010 ( from BF2012)
</t>
        </r>
      </text>
    </comment>
    <comment ref="AB4" authorId="0">
      <text>
        <r>
          <rPr>
            <b/>
            <sz val="9"/>
            <color indexed="81"/>
            <rFont val="Tahoma"/>
            <family val="2"/>
          </rPr>
          <t>Rikke Næraa:</t>
        </r>
        <r>
          <rPr>
            <sz val="9"/>
            <color indexed="81"/>
            <rFont val="Tahoma"/>
            <family val="2"/>
          </rPr>
          <t xml:space="preserve">
RAMSES data for 2010 ( from BF2012)
</t>
        </r>
      </text>
    </comment>
    <comment ref="AC4" authorId="0">
      <text>
        <r>
          <rPr>
            <b/>
            <sz val="9"/>
            <color indexed="81"/>
            <rFont val="Tahoma"/>
            <family val="2"/>
          </rPr>
          <t>Rikke Næraa:</t>
        </r>
        <r>
          <rPr>
            <sz val="9"/>
            <color indexed="81"/>
            <rFont val="Tahoma"/>
            <family val="2"/>
          </rPr>
          <t xml:space="preserve">
RAMSES data for 2010 ( from BF2012)
</t>
        </r>
      </text>
    </comment>
    <comment ref="AD4" authorId="0">
      <text>
        <r>
          <rPr>
            <b/>
            <sz val="9"/>
            <color indexed="81"/>
            <rFont val="Tahoma"/>
            <family val="2"/>
          </rPr>
          <t>Rikke Næraa:</t>
        </r>
        <r>
          <rPr>
            <sz val="9"/>
            <color indexed="81"/>
            <rFont val="Tahoma"/>
            <family val="2"/>
          </rPr>
          <t xml:space="preserve">
RAMSES data for 2010 ( from BF2012)
</t>
        </r>
      </text>
    </comment>
    <comment ref="AE4" authorId="0">
      <text>
        <r>
          <rPr>
            <b/>
            <sz val="9"/>
            <color indexed="81"/>
            <rFont val="Tahoma"/>
            <family val="2"/>
          </rPr>
          <t>Rikke Næraa:</t>
        </r>
        <r>
          <rPr>
            <sz val="9"/>
            <color indexed="81"/>
            <rFont val="Tahoma"/>
            <family val="2"/>
          </rPr>
          <t xml:space="preserve">
RAMSES data for 2010 ( from BF2012)
</t>
        </r>
      </text>
    </comment>
    <comment ref="AF4" authorId="0">
      <text>
        <r>
          <rPr>
            <b/>
            <sz val="9"/>
            <color indexed="81"/>
            <rFont val="Tahoma"/>
            <family val="2"/>
          </rPr>
          <t>Rikke Næraa:</t>
        </r>
        <r>
          <rPr>
            <sz val="9"/>
            <color indexed="81"/>
            <rFont val="Tahoma"/>
            <family val="2"/>
          </rPr>
          <t xml:space="preserve">
RAMSES data for 2010 ( from BF2012)
</t>
        </r>
      </text>
    </comment>
    <comment ref="AG4" authorId="0">
      <text>
        <r>
          <rPr>
            <b/>
            <sz val="9"/>
            <color indexed="81"/>
            <rFont val="Tahoma"/>
            <family val="2"/>
          </rPr>
          <t>Rikke Næraa:</t>
        </r>
        <r>
          <rPr>
            <sz val="9"/>
            <color indexed="81"/>
            <rFont val="Tahoma"/>
            <family val="2"/>
          </rPr>
          <t xml:space="preserve">
RAMSES data for 2010 ( from BF2012)
</t>
        </r>
      </text>
    </comment>
    <comment ref="AH4" authorId="0">
      <text>
        <r>
          <rPr>
            <b/>
            <sz val="9"/>
            <color indexed="81"/>
            <rFont val="Tahoma"/>
            <family val="2"/>
          </rPr>
          <t>Rikke Næraa:</t>
        </r>
        <r>
          <rPr>
            <sz val="9"/>
            <color indexed="81"/>
            <rFont val="Tahoma"/>
            <family val="2"/>
          </rPr>
          <t xml:space="preserve">
RAMSES data for 2010 ( from BF2012)
</t>
        </r>
      </text>
    </comment>
    <comment ref="AI4" authorId="0">
      <text>
        <r>
          <rPr>
            <b/>
            <sz val="9"/>
            <color indexed="81"/>
            <rFont val="Tahoma"/>
            <family val="2"/>
          </rPr>
          <t>Rikke Næraa:</t>
        </r>
        <r>
          <rPr>
            <sz val="9"/>
            <color indexed="81"/>
            <rFont val="Tahoma"/>
            <family val="2"/>
          </rPr>
          <t xml:space="preserve">
RAMSES data for 2010 ( from BF2012)
</t>
        </r>
      </text>
    </comment>
    <comment ref="AJ4" authorId="0">
      <text>
        <r>
          <rPr>
            <b/>
            <sz val="9"/>
            <color indexed="81"/>
            <rFont val="Tahoma"/>
            <family val="2"/>
          </rPr>
          <t>Rikke Næraa:</t>
        </r>
        <r>
          <rPr>
            <sz val="9"/>
            <color indexed="81"/>
            <rFont val="Tahoma"/>
            <family val="2"/>
          </rPr>
          <t xml:space="preserve">
RAMSES data for 2010 ( from BF2012)
</t>
        </r>
      </text>
    </comment>
    <comment ref="AK4" authorId="0">
      <text>
        <r>
          <rPr>
            <b/>
            <sz val="9"/>
            <color indexed="81"/>
            <rFont val="Tahoma"/>
            <family val="2"/>
          </rPr>
          <t>Rikke Næraa:</t>
        </r>
        <r>
          <rPr>
            <sz val="9"/>
            <color indexed="81"/>
            <rFont val="Tahoma"/>
            <family val="2"/>
          </rPr>
          <t xml:space="preserve">
RAMSES data for 2010 ( from BF2012)
</t>
        </r>
      </text>
    </comment>
    <comment ref="AL4" authorId="0">
      <text>
        <r>
          <rPr>
            <b/>
            <sz val="9"/>
            <color indexed="81"/>
            <rFont val="Tahoma"/>
            <family val="2"/>
          </rPr>
          <t>Rikke Næraa:</t>
        </r>
        <r>
          <rPr>
            <sz val="9"/>
            <color indexed="81"/>
            <rFont val="Tahoma"/>
            <family val="2"/>
          </rPr>
          <t xml:space="preserve">
RAMSES data for 2010 ( from BF2012)
</t>
        </r>
      </text>
    </comment>
    <comment ref="AM4" authorId="0">
      <text>
        <r>
          <rPr>
            <b/>
            <sz val="9"/>
            <color indexed="81"/>
            <rFont val="Tahoma"/>
            <family val="2"/>
          </rPr>
          <t>Rikke Næraa:</t>
        </r>
        <r>
          <rPr>
            <sz val="9"/>
            <color indexed="81"/>
            <rFont val="Tahoma"/>
            <family val="2"/>
          </rPr>
          <t xml:space="preserve">
RAMSES data for 2010 ( from BF2012)
</t>
        </r>
      </text>
    </comment>
    <comment ref="AN4" authorId="0">
      <text>
        <r>
          <rPr>
            <b/>
            <sz val="9"/>
            <color indexed="81"/>
            <rFont val="Tahoma"/>
            <family val="2"/>
          </rPr>
          <t>Rikke Næraa:</t>
        </r>
        <r>
          <rPr>
            <sz val="9"/>
            <color indexed="81"/>
            <rFont val="Tahoma"/>
            <family val="2"/>
          </rPr>
          <t xml:space="preserve">
RAMSES data for 2010 ( from BF2012)
</t>
        </r>
      </text>
    </comment>
    <comment ref="AO4" authorId="0">
      <text>
        <r>
          <rPr>
            <b/>
            <sz val="9"/>
            <color indexed="81"/>
            <rFont val="Tahoma"/>
            <family val="2"/>
          </rPr>
          <t>Rikke Næraa:</t>
        </r>
        <r>
          <rPr>
            <sz val="9"/>
            <color indexed="81"/>
            <rFont val="Tahoma"/>
            <family val="2"/>
          </rPr>
          <t xml:space="preserve">
RAMSES data for 2010 ( from BF2012)
</t>
        </r>
      </text>
    </comment>
    <comment ref="AP4" authorId="0">
      <text>
        <r>
          <rPr>
            <b/>
            <sz val="9"/>
            <color indexed="81"/>
            <rFont val="Tahoma"/>
            <family val="2"/>
          </rPr>
          <t>Rikke Næraa:</t>
        </r>
        <r>
          <rPr>
            <sz val="9"/>
            <color indexed="81"/>
            <rFont val="Tahoma"/>
            <family val="2"/>
          </rPr>
          <t xml:space="preserve">
RAMSES data for 2010 ( from BF2012)
</t>
        </r>
      </text>
    </comment>
    <comment ref="AQ4" authorId="0">
      <text>
        <r>
          <rPr>
            <b/>
            <sz val="9"/>
            <color indexed="81"/>
            <rFont val="Tahoma"/>
            <family val="2"/>
          </rPr>
          <t>Rikke Næraa:</t>
        </r>
        <r>
          <rPr>
            <sz val="9"/>
            <color indexed="81"/>
            <rFont val="Tahoma"/>
            <family val="2"/>
          </rPr>
          <t xml:space="preserve">
RAMSES data for 2010 ( from BF2012)
</t>
        </r>
      </text>
    </comment>
    <comment ref="AR4" authorId="0">
      <text>
        <r>
          <rPr>
            <b/>
            <sz val="9"/>
            <color indexed="81"/>
            <rFont val="Tahoma"/>
            <family val="2"/>
          </rPr>
          <t>Rikke Næraa:</t>
        </r>
        <r>
          <rPr>
            <sz val="9"/>
            <color indexed="81"/>
            <rFont val="Tahoma"/>
            <family val="2"/>
          </rPr>
          <t xml:space="preserve">
RAMSES data for 2010 ( from BF2012)
</t>
        </r>
      </text>
    </comment>
    <comment ref="AS4" authorId="0">
      <text>
        <r>
          <rPr>
            <b/>
            <sz val="9"/>
            <color indexed="81"/>
            <rFont val="Tahoma"/>
            <family val="2"/>
          </rPr>
          <t>Rikke Næraa:</t>
        </r>
        <r>
          <rPr>
            <sz val="9"/>
            <color indexed="81"/>
            <rFont val="Tahoma"/>
            <family val="2"/>
          </rPr>
          <t xml:space="preserve">
RAMSES data for 2010 ( from BF2012)
</t>
        </r>
      </text>
    </comment>
    <comment ref="K24" authorId="1">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authors>
    <author>Maurizio Gargiulo</author>
  </authors>
  <commentList>
    <comment ref="AR28" authorId="0">
      <text>
        <r>
          <rPr>
            <b/>
            <sz val="9"/>
            <color rgb="FF000000"/>
            <rFont val="Tahoma"/>
            <family val="2"/>
          </rPr>
          <t>Maurizio Gargiulo:</t>
        </r>
        <r>
          <rPr>
            <sz val="9"/>
            <color rgb="FF000000"/>
            <rFont val="Tahoma"/>
            <family val="2"/>
          </rPr>
          <t xml:space="preserve">
</t>
        </r>
        <r>
          <rPr>
            <sz val="9"/>
            <color rgb="FF000000"/>
            <rFont val="Tahoma"/>
            <family val="2"/>
          </rPr>
          <t>TO BE REVIEWED</t>
        </r>
      </text>
    </comment>
    <comment ref="AH29" authorId="0">
      <text>
        <r>
          <rPr>
            <b/>
            <sz val="9"/>
            <color rgb="FF000000"/>
            <rFont val="Tahoma"/>
            <family val="2"/>
          </rPr>
          <t>Maurizio Gargiulo:</t>
        </r>
        <r>
          <rPr>
            <sz val="9"/>
            <color rgb="FF000000"/>
            <rFont val="Tahoma"/>
            <family val="2"/>
          </rPr>
          <t xml:space="preserve">
</t>
        </r>
        <r>
          <rPr>
            <sz val="9"/>
            <color rgb="FF000000"/>
            <rFont val="Tahoma"/>
            <family val="2"/>
          </rPr>
          <t xml:space="preserve">I think these costs should be reviewed. </t>
        </r>
      </text>
    </comment>
    <comment ref="AK29" authorId="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upper share is based on the Max of 2010-2014
</t>
        </r>
      </text>
    </comment>
    <comment ref="AL29" authorId="0">
      <text>
        <r>
          <rPr>
            <b/>
            <sz val="9"/>
            <color rgb="FF000000"/>
            <rFont val="Tahoma"/>
            <family val="2"/>
          </rPr>
          <t>Maurizio Gargiulo:</t>
        </r>
        <r>
          <rPr>
            <sz val="9"/>
            <color rgb="FF000000"/>
            <rFont val="Tahoma"/>
            <family val="2"/>
          </rPr>
          <t xml:space="preserve">
</t>
        </r>
        <r>
          <rPr>
            <sz val="9"/>
            <color rgb="FF000000"/>
            <rFont val="Tahoma"/>
            <family val="2"/>
          </rPr>
          <t xml:space="preserve">ASSUMPTION
</t>
        </r>
        <r>
          <rPr>
            <sz val="9"/>
            <color rgb="FF000000"/>
            <rFont val="Tahoma"/>
            <family val="2"/>
          </rPr>
          <t xml:space="preserve">From 2015 the lower share is based on the Max of 2010-2014
</t>
        </r>
      </text>
    </comment>
    <comment ref="M39" authorId="0">
      <text>
        <r>
          <rPr>
            <b/>
            <sz val="9"/>
            <color rgb="FF000000"/>
            <rFont val="Tahoma"/>
            <family val="2"/>
          </rPr>
          <t>Maurizio Gargiulo:</t>
        </r>
        <r>
          <rPr>
            <sz val="9"/>
            <color rgb="FF000000"/>
            <rFont val="Tahoma"/>
            <family val="2"/>
          </rPr>
          <t xml:space="preserve">
</t>
        </r>
        <r>
          <rPr>
            <sz val="9"/>
            <color rgb="FF000000"/>
            <rFont val="Tahoma"/>
            <family val="2"/>
          </rPr>
          <t>NO AVAILABLE DATA ON AUXILIARY INPUT</t>
        </r>
      </text>
    </comment>
  </commentList>
</comments>
</file>

<file path=xl/comments4.xml><?xml version="1.0" encoding="utf-8"?>
<comments xmlns="http://schemas.openxmlformats.org/spreadsheetml/2006/main">
  <authors>
    <author>Mikkel Bosack</author>
  </authors>
  <commentList>
    <comment ref="B25" authorId="0">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authors>
    <author>Rikke Næraa</author>
  </authors>
  <commentList>
    <comment ref="Q3" authorId="0">
      <text>
        <r>
          <rPr>
            <b/>
            <sz val="9"/>
            <color indexed="81"/>
            <rFont val="Tahoma"/>
            <family val="2"/>
          </rPr>
          <t>Rikke Næraa:</t>
        </r>
        <r>
          <rPr>
            <sz val="9"/>
            <color indexed="81"/>
            <rFont val="Tahoma"/>
            <family val="2"/>
          </rPr>
          <t xml:space="preserve">
RAMSES data for 2010 ( from BF2012)
</t>
        </r>
      </text>
    </comment>
    <comment ref="R3" authorId="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authors>
    <author>Rikke Næraa</author>
  </authors>
  <commentList>
    <comment ref="F22" authorId="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<sst xmlns="http://schemas.openxmlformats.org/spreadsheetml/2006/main" count="10307" uniqueCount="2295">
  <si>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</si>
  <si>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</si>
  <si>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</si>
  <si>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</si>
  <si>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</si>
  <si>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</si>
  <si>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</si>
  <si>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</si>
  <si>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</si>
  <si>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</si>
  <si>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</si>
  <si>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</si>
  <si>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</si>
  <si>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</si>
  <si>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</si>
  <si>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</si>
  <si>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</si>
  <si>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</si>
  <si>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</si>
  <si>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</si>
  <si>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</si>
  <si>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</si>
  <si>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</si>
  <si>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</si>
  <si>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</si>
  <si>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</si>
  <si>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</si>
  <si>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</si>
  <si>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</si>
  <si>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</si>
  <si>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</si>
  <si>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</si>
  <si>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</si>
  <si>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</si>
  <si>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</si>
  <si>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</si>
  <si>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</si>
  <si>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</si>
  <si>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</si>
  <si>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</si>
  <si>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</si>
  <si>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</si>
  <si>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</si>
  <si>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</si>
  <si>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</si>
  <si>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</si>
  <si>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</si>
  <si>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</si>
  <si>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</si>
  <si>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</si>
  <si>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</si>
  <si>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</si>
  <si>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</si>
  <si>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</si>
  <si>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</si>
  <si>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</si>
  <si>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</si>
  <si>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</si>
  <si>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</si>
  <si>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</si>
  <si>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</si>
  <si>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</si>
  <si>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</si>
  <si>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</si>
  <si>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</si>
  <si>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</si>
  <si>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</si>
  <si>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</si>
  <si>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</si>
  <si>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</si>
  <si>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</si>
  <si>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</si>
  <si>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</si>
  <si>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</si>
  <si>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</si>
  <si>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</si>
  <si>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</si>
  <si>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</si>
  <si>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</si>
  <si>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</si>
  <si>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</si>
  <si>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</si>
  <si>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</si>
  <si>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</si>
  <si>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</si>
  <si>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</si>
  <si>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</si>
  <si>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</si>
  <si>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</si>
  <si>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</si>
  <si>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</si>
  <si>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</si>
  <si>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</si>
  <si>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</si>
  <si>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</si>
  <si>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</si>
  <si>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</si>
  <si>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</si>
  <si>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</si>
  <si>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</si>
  <si>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</si>
  <si>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</si>
  <si>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</si>
  <si>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</si>
  <si>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</si>
  <si>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</si>
  <si>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</si>
  <si>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</si>
  <si>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</si>
  <si>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</si>
  <si>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</si>
  <si>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</si>
  <si>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</si>
  <si>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</si>
  <si>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</si>
  <si>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</si>
  <si>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</si>
  <si>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</si>
  <si>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</si>
  <si>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</si>
  <si>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</si>
  <si>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</si>
  <si>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</si>
  <si>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</si>
  <si>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</si>
  <si>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</si>
  <si>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</si>
  <si>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</si>
  <si>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</si>
  <si>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</si>
  <si>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</si>
  <si>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</si>
  <si>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</si>
  <si>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</si>
  <si>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</si>
  <si>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</si>
  <si>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</si>
  <si>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</si>
  <si>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</si>
  <si>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</si>
  <si>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</si>
  <si>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</si>
  <si>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</si>
  <si>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</si>
  <si>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</si>
  <si>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</si>
  <si>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</si>
  <si>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</si>
  <si>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</si>
  <si>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</si>
  <si>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</si>
  <si>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</si>
  <si>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</si>
  <si>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</si>
  <si>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</si>
  <si>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</si>
  <si>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</si>
  <si>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</si>
  <si>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</si>
  <si>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</si>
  <si>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</si>
  <si>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</si>
  <si>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</si>
  <si>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</si>
  <si>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</si>
  <si>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</si>
  <si>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</si>
  <si>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</si>
  <si>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</si>
  <si>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</si>
  <si>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</si>
  <si>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</si>
  <si>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</si>
  <si>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</si>
  <si>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</si>
  <si>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</si>
  <si>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</si>
  <si>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</si>
  <si>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</si>
  <si>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</si>
  <si>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</si>
  <si>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</si>
  <si>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</si>
  <si>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</si>
  <si>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</si>
  <si>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</si>
  <si>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</si>
  <si>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</si>
  <si>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</si>
  <si>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</si>
  <si>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</si>
  <si>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</si>
  <si>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</si>
  <si>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</si>
  <si>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</si>
  <si>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</si>
  <si>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</si>
  <si>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</si>
  <si>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</si>
  <si>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</si>
  <si>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</si>
  <si>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</si>
  <si>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</si>
  <si>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</si>
  <si>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</si>
  <si>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</si>
  <si>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</si>
  <si>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</si>
  <si>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</si>
  <si>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</si>
  <si>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</si>
  <si>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</si>
  <si>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</si>
  <si>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</si>
  <si>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</si>
  <si>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</si>
  <si>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</si>
  <si>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</si>
  <si>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</si>
  <si>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</si>
  <si>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</si>
  <si>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</si>
  <si>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</si>
  <si>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</si>
  <si>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</si>
  <si>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</si>
  <si>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</si>
  <si>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</si>
  <si>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</si>
  <si>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</si>
  <si>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</si>
  <si>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</si>
  <si>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</si>
  <si>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</si>
  <si>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</si>
  <si>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</si>
  <si>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</si>
  <si>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</si>
  <si>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</si>
  <si>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</si>
  <si>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</si>
  <si>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</si>
  <si>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</si>
  <si>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</si>
  <si>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</si>
  <si>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</si>
  <si>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</si>
  <si>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</si>
  <si>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</si>
  <si>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</si>
  <si>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</si>
  <si>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</si>
  <si>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</si>
  <si>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</si>
  <si>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</si>
  <si>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</si>
  <si>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</si>
  <si>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</si>
  <si>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</si>
  <si>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</si>
  <si>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</si>
  <si>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</si>
  <si>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</si>
  <si>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</si>
  <si>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</si>
  <si>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</si>
  <si>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</si>
  <si>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</si>
  <si>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</si>
  <si>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</si>
  <si>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</si>
  <si>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</si>
  <si>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</si>
  <si>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</si>
  <si>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</si>
  <si>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</si>
  <si>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</si>
  <si>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</si>
  <si>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</si>
  <si>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</si>
  <si>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</si>
  <si>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</si>
  <si>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</si>
  <si>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</si>
  <si>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</si>
  <si>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</si>
  <si>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</si>
  <si>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</si>
  <si>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</si>
  <si>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</si>
  <si>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</si>
  <si>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</si>
  <si>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</si>
  <si>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</si>
  <si>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</si>
  <si>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</si>
  <si>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</si>
  <si>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</si>
  <si>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</si>
  <si>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</si>
  <si>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</si>
  <si>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</si>
  <si>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</si>
  <si>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</si>
  <si>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</si>
  <si>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</si>
  <si>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</si>
  <si>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</si>
  <si>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</si>
  <si>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</si>
  <si>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</si>
  <si>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</si>
  <si>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</si>
  <si>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</si>
  <si>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</si>
  <si>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</si>
  <si>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</si>
  <si>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</si>
  <si>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</si>
  <si>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</si>
  <si>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</si>
  <si>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</si>
  <si>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</si>
  <si>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</si>
  <si>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</si>
  <si>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</si>
  <si>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</si>
  <si>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</si>
  <si>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</si>
  <si>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</si>
  <si>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</si>
  <si>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</si>
  <si>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</si>
  <si>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</si>
  <si>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</si>
  <si>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</si>
  <si>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</si>
  <si>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</si>
  <si>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</si>
  <si>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</si>
  <si>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</si>
  <si>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</si>
  <si>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</si>
  <si>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</si>
  <si>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</si>
  <si>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</si>
  <si>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</si>
  <si>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</si>
  <si>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</si>
  <si>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</si>
  <si>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</si>
  <si>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</si>
  <si>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</si>
  <si>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</si>
  <si>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</si>
  <si>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</si>
  <si>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</si>
  <si>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</si>
  <si>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</si>
  <si>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</si>
  <si>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</si>
  <si>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</si>
  <si>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</si>
  <si>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</si>
  <si>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</si>
  <si>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</si>
  <si>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</si>
  <si>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</si>
  <si>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</si>
  <si>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</si>
  <si>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</si>
  <si>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</si>
  <si>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</si>
  <si>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</si>
  <si>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</si>
  <si>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</si>
  <si>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</si>
  <si>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</si>
  <si>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</si>
  <si>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</si>
  <si>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</si>
  <si>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</si>
  <si>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</si>
  <si>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</si>
  <si>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</si>
  <si>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</si>
  <si>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</si>
  <si>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</si>
  <si>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</si>
  <si>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</si>
  <si>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</si>
  <si>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</si>
  <si>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</si>
  <si>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</si>
  <si>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</si>
  <si>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</si>
  <si>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</si>
  <si>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</si>
  <si>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</si>
  <si>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</si>
  <si>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</si>
  <si>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</si>
  <si>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</si>
  <si>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</si>
  <si>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</si>
  <si>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</si>
  <si>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</si>
  <si>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</si>
  <si>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</si>
  <si>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</si>
  <si>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</si>
  <si>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</si>
  <si>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</si>
  <si>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</si>
  <si>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</si>
  <si>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</si>
  <si>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</si>
  <si>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</si>
  <si>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</si>
  <si>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</si>
  <si>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</si>
  <si>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</si>
  <si>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</si>
  <si>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</si>
  <si>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</si>
  <si>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</si>
  <si>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</si>
  <si>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</si>
  <si>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</si>
  <si>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</si>
  <si>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</si>
  <si>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</si>
  <si>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</si>
  <si>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</si>
  <si>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</si>
  <si>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</si>
  <si>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</si>
  <si>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</si>
  <si>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</si>
  <si>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</si>
  <si>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</si>
  <si>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</si>
  <si>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</si>
  <si>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</si>
  <si>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</si>
  <si>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</si>
  <si>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</si>
  <si>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</si>
  <si>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</si>
  <si>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</si>
  <si>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</si>
  <si>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</si>
  <si>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</si>
  <si>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</si>
  <si>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</si>
  <si>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</si>
  <si>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</si>
  <si>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</si>
  <si>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</si>
  <si>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</si>
  <si>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</si>
  <si>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</si>
  <si>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</si>
  <si>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</si>
  <si>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</si>
  <si>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</si>
  <si>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</si>
  <si>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</si>
  <si>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</si>
  <si>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</si>
  <si>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</si>
  <si>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</si>
  <si>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</si>
  <si>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</si>
  <si>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</si>
  <si>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</si>
  <si>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</si>
  <si>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</si>
  <si>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</si>
  <si>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</si>
  <si>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</si>
  <si>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</si>
  <si>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</si>
  <si>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</si>
  <si>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</si>
  <si>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</si>
  <si>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</si>
  <si>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</si>
  <si>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</si>
  <si>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</si>
  <si>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</si>
  <si>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</si>
  <si>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</si>
  <si>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</si>
  <si>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</si>
  <si>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</si>
  <si>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</si>
  <si>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</si>
  <si>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</si>
  <si>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</si>
  <si>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</si>
  <si>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</si>
  <si>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</si>
  <si>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</si>
  <si>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</si>
  <si>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</si>
  <si>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</si>
  <si>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</si>
  <si>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</si>
  <si>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</si>
  <si>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</si>
  <si>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</si>
  <si>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</si>
  <si>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</si>
  <si>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</si>
  <si>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</si>
  <si>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</si>
  <si>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</si>
  <si>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</si>
  <si>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</si>
  <si>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</si>
  <si>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</si>
  <si>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</si>
  <si>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</si>
  <si>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</si>
  <si>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</si>
  <si>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</si>
  <si>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</si>
  <si>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</si>
  <si>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</si>
  <si>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</si>
  <si>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</si>
  <si>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</si>
  <si>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</si>
  <si>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</si>
  <si>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</si>
  <si>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</si>
  <si>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</si>
  <si>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</si>
  <si>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</si>
  <si>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</si>
  <si>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</si>
  <si>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</si>
  <si>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</si>
  <si>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</si>
  <si>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</si>
  <si>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</si>
  <si>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</si>
  <si>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</si>
  <si>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</si>
  <si>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</si>
  <si>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</si>
  <si>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</si>
  <si>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</si>
  <si>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</si>
  <si>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</si>
  <si>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</si>
  <si>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</si>
  <si>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</si>
  <si>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</si>
  <si>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</si>
  <si>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</si>
  <si>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</si>
  <si>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</si>
  <si>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</si>
  <si>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</si>
  <si>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</si>
  <si>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</si>
  <si>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</si>
  <si>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</si>
  <si>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</si>
  <si>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</si>
  <si>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</si>
  <si>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</si>
  <si>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</si>
  <si>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</si>
  <si>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</si>
  <si>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</si>
  <si>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</si>
  <si>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</si>
  <si>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</si>
  <si>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</si>
  <si>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</si>
  <si>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</si>
  <si>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</si>
  <si>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</si>
  <si>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</si>
  <si>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</si>
  <si>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</si>
  <si>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</si>
  <si>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</si>
  <si>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</si>
  <si>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</si>
  <si>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</si>
  <si>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</si>
  <si>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</si>
  <si>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</si>
  <si>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</si>
  <si>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</si>
  <si>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</si>
  <si>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</si>
  <si>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</si>
  <si>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</si>
  <si>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</si>
  <si>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</si>
  <si>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</si>
  <si>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</si>
  <si>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</si>
  <si>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</si>
  <si>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</si>
  <si>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</si>
  <si>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</si>
  <si>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</si>
  <si>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</si>
  <si>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</si>
  <si>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</si>
  <si>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</si>
  <si>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</si>
  <si>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</si>
  <si>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</si>
  <si>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</si>
  <si>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</si>
  <si>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</si>
  <si>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</si>
  <si>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</si>
  <si>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</si>
  <si>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</si>
  <si>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</si>
  <si>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</si>
  <si>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</si>
  <si>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</si>
  <si>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</si>
  <si>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</si>
  <si>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</si>
  <si>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</si>
  <si>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</si>
  <si>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</si>
  <si>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</si>
  <si>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</si>
  <si>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</si>
  <si>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</si>
  <si>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</si>
  <si>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</si>
  <si>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</si>
  <si>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</si>
  <si>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</si>
  <si>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</si>
  <si>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</si>
  <si>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</si>
  <si>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</si>
  <si>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</si>
  <si>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</si>
  <si>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</si>
  <si>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</si>
  <si>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</si>
  <si>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</si>
  <si>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</si>
  <si>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</si>
  <si>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</si>
  <si>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</si>
  <si>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</si>
  <si>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</si>
  <si>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</si>
  <si>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</si>
  <si>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</si>
  <si>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</si>
  <si>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</si>
  <si>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</si>
  <si>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</si>
  <si>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</si>
  <si>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</si>
  <si>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</si>
  <si>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</si>
  <si>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</si>
  <si>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</si>
  <si>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</si>
  <si>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</si>
  <si>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</si>
  <si>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</si>
  <si>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</si>
  <si>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</si>
  <si>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</si>
  <si>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</si>
  <si>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</si>
  <si>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</si>
  <si>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</si>
  <si>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</si>
  <si>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</si>
  <si>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</si>
  <si>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</si>
  <si>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</si>
  <si>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</si>
  <si>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</si>
  <si>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</si>
  <si>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</si>
  <si>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</si>
  <si>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</si>
  <si>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</si>
  <si>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</si>
  <si>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</si>
  <si>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</si>
  <si>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</si>
  <si>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</si>
  <si>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</si>
  <si>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</si>
  <si>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</si>
  <si>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</si>
  <si>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</si>
  <si>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</si>
  <si>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</si>
  <si>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</si>
  <si>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</si>
  <si>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</si>
  <si>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</si>
  <si>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</si>
  <si>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</si>
  <si>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</si>
  <si>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</si>
  <si>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</si>
  <si>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</si>
  <si>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</si>
  <si>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</si>
  <si>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</si>
  <si>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</si>
  <si>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</si>
  <si>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</si>
  <si>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</si>
  <si>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</si>
  <si>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</si>
  <si>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</si>
  <si>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</si>
  <si>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</si>
  <si>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</si>
  <si>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</si>
  <si>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</si>
  <si>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</si>
  <si>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</si>
  <si>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</si>
  <si>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</si>
  <si>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</si>
  <si>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</si>
  <si>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</si>
  <si>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</si>
  <si>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</si>
  <si>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</si>
  <si>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</si>
  <si>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</si>
  <si>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</si>
  <si>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</si>
  <si>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</si>
  <si>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</si>
  <si>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</si>
  <si>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</si>
  <si>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</si>
  <si>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</si>
  <si>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</si>
  <si>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</si>
  <si>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</si>
  <si>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</si>
  <si>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</si>
  <si>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</si>
  <si>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</si>
  <si>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</si>
  <si>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</si>
  <si>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</si>
  <si>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</si>
  <si>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</si>
  <si>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</si>
  <si>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</si>
  <si>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</si>
  <si>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</si>
  <si>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</si>
  <si>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</si>
  <si>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</si>
  <si>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</si>
  <si>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</si>
  <si>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</si>
  <si>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</si>
  <si>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</si>
  <si>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</si>
  <si>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</si>
  <si>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</si>
  <si>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</si>
  <si>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</si>
  <si>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</si>
  <si>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</si>
  <si>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</si>
  <si>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</si>
  <si>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</si>
  <si>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</si>
  <si>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</si>
  <si>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</si>
  <si>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</si>
  <si>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</si>
  <si>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</si>
  <si>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</si>
  <si>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</si>
  <si>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</si>
  <si>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</si>
  <si>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</si>
  <si>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</si>
  <si>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</si>
  <si>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</si>
  <si>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</si>
  <si>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</si>
  <si>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</si>
  <si>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</si>
  <si>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</si>
  <si>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</si>
  <si>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</si>
  <si>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</si>
  <si>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</si>
  <si>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</si>
  <si>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</si>
  <si>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</si>
  <si>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</si>
  <si>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</si>
  <si>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</si>
  <si>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</si>
  <si>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</si>
  <si>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</si>
  <si>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</si>
  <si>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</si>
  <si>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</si>
  <si>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</si>
  <si>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</si>
  <si>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</si>
  <si>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</si>
  <si>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</si>
  <si>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</si>
  <si>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</si>
  <si>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</si>
  <si>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</si>
  <si>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</si>
  <si>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</si>
  <si>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</si>
  <si>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</si>
  <si>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</si>
  <si>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</si>
  <si>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</si>
  <si>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</si>
  <si>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</si>
  <si>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</si>
  <si>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</si>
  <si>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</si>
  <si>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</si>
  <si>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</si>
  <si>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</si>
  <si>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</si>
  <si>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</si>
  <si>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</si>
  <si>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</si>
  <si>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</si>
  <si>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</si>
  <si>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</si>
  <si>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</si>
  <si>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</si>
  <si>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</si>
  <si>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</si>
  <si>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</si>
  <si>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</si>
  <si>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</si>
  <si>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</si>
  <si>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</si>
  <si>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</si>
  <si>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</si>
  <si>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</si>
  <si>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</si>
  <si>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</si>
  <si>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</si>
  <si>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</si>
  <si>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</si>
  <si>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</si>
  <si>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</si>
  <si>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</si>
  <si>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</si>
  <si>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</si>
  <si>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</si>
  <si>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</si>
  <si>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</si>
  <si>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</si>
  <si>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</si>
  <si>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</si>
  <si>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</si>
  <si>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</si>
  <si>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</si>
  <si>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</si>
  <si>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</si>
  <si>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</si>
  <si>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</si>
  <si>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</si>
  <si>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</si>
  <si>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</si>
  <si>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</si>
  <si>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</si>
  <si>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</si>
  <si>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</si>
  <si>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</si>
  <si>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</si>
  <si>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</si>
  <si>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</si>
  <si>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</si>
  <si>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</si>
  <si>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</si>
  <si>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</si>
  <si>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</si>
  <si>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</si>
  <si>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</si>
  <si>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</si>
  <si>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</si>
  <si>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</si>
  <si>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</si>
  <si>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</si>
  <si>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</si>
  <si>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</si>
  <si>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</si>
  <si>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</si>
  <si>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</si>
  <si>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</si>
  <si>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</si>
  <si>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</si>
  <si>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</si>
  <si>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</si>
  <si>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</si>
  <si>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</si>
  <si>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</si>
  <si>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</si>
  <si>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</si>
  <si>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</si>
  <si>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</si>
  <si>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</si>
  <si>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</si>
  <si>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</si>
  <si>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</si>
  <si>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</si>
  <si>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</si>
  <si>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</si>
  <si>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</si>
  <si>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</si>
  <si>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</si>
  <si>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</si>
  <si>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</si>
  <si>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</si>
  <si>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</si>
  <si>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</si>
  <si>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</si>
  <si>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</si>
  <si>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</si>
  <si>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</si>
  <si>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</si>
  <si>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</si>
  <si>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</si>
  <si>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</si>
  <si>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</si>
  <si>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</si>
  <si>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</si>
  <si>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</si>
  <si>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</si>
  <si>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</si>
  <si>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</si>
  <si>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</si>
  <si>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</si>
  <si>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</si>
  <si>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</si>
  <si>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</si>
  <si>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</si>
  <si>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</si>
  <si>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</si>
  <si>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</si>
  <si>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</si>
  <si>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</si>
  <si>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</si>
  <si>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</si>
  <si>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</si>
  <si>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</si>
  <si>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</si>
  <si>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</si>
  <si>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</si>
  <si>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</si>
  <si>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</si>
  <si>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</si>
  <si>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</si>
  <si>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</si>
  <si>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</si>
  <si>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</si>
  <si>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</si>
  <si>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</si>
  <si>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</si>
  <si>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</si>
  <si>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</si>
  <si>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</si>
  <si>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</si>
  <si>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</si>
  <si>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</si>
  <si>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</si>
  <si>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</si>
  <si>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</si>
  <si>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</si>
  <si>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</si>
  <si>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</si>
  <si>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</si>
  <si>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</si>
  <si>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</si>
  <si>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</si>
  <si>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</si>
  <si>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</si>
  <si>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</si>
  <si>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</si>
  <si>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</si>
  <si>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</si>
  <si>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</si>
  <si>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</si>
  <si>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</si>
  <si>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</si>
  <si>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</si>
  <si>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</si>
  <si>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</si>
  <si>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</si>
  <si>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</si>
  <si>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</si>
  <si>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</si>
  <si>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</si>
  <si>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</si>
  <si>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</si>
  <si>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</si>
  <si>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</si>
  <si>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</si>
  <si>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</si>
  <si>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</si>
  <si>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</si>
  <si>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</si>
  <si>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</si>
  <si>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</si>
  <si>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</si>
  <si>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</si>
  <si>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</si>
  <si>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</si>
  <si>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</si>
  <si>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</si>
  <si>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</si>
  <si>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</si>
  <si>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</si>
  <si>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</si>
  <si>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</si>
  <si>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</si>
  <si>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</si>
  <si>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</si>
  <si>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</si>
  <si>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</si>
  <si>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</si>
  <si>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</si>
  <si>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</si>
  <si>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</si>
  <si>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</si>
  <si>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</si>
  <si>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</si>
  <si>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</si>
  <si>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</si>
  <si>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</si>
  <si>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</si>
  <si>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</si>
  <si>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</si>
  <si>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</si>
  <si>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</si>
  <si>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</si>
  <si>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</si>
  <si>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</si>
  <si>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</si>
  <si>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</si>
  <si>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</si>
  <si>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</si>
  <si>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</si>
  <si>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</si>
  <si>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</si>
  <si>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</si>
  <si>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</si>
  <si>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</si>
  <si>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</si>
  <si>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</si>
  <si>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</si>
  <si>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</si>
  <si>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</si>
  <si>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</si>
  <si>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</si>
  <si>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</si>
  <si>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</si>
  <si>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</si>
  <si>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</si>
  <si>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</si>
  <si>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</si>
  <si>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</si>
  <si>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</si>
  <si>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</si>
  <si>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</si>
  <si>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</si>
  <si>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</si>
  <si>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</si>
  <si>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</si>
  <si>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</si>
  <si>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</si>
  <si>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</si>
  <si>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</si>
  <si>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</si>
  <si>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</si>
  <si>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</si>
  <si>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</si>
  <si>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</si>
  <si>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</si>
  <si>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</si>
  <si>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</si>
  <si>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</si>
  <si>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</si>
  <si>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</si>
  <si>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</si>
  <si>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</si>
  <si>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</si>
  <si>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</si>
  <si>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</si>
  <si>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</si>
  <si>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</si>
  <si>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</si>
  <si>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</si>
  <si>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</si>
  <si>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</si>
  <si>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</si>
  <si>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</si>
  <si>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</si>
  <si>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</si>
  <si>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</si>
  <si>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</si>
  <si>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</si>
  <si>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</si>
  <si>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</si>
  <si>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</si>
  <si>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</si>
  <si>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</si>
  <si>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</si>
  <si>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</si>
  <si>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</si>
  <si>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</si>
  <si>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</si>
  <si>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</si>
  <si>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</si>
  <si>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</si>
  <si>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</si>
  <si>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</si>
  <si>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</si>
  <si>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</si>
  <si>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</si>
  <si>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</si>
  <si>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</si>
  <si>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</si>
  <si>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</si>
  <si>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</si>
  <si>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</si>
  <si>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</si>
  <si>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</si>
  <si>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</si>
  <si>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</si>
  <si>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</si>
  <si>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</si>
  <si>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</si>
  <si>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</si>
  <si>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</si>
  <si>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</si>
  <si>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</si>
  <si>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</si>
  <si>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</si>
  <si>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</si>
  <si>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</si>
  <si>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</si>
  <si>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</si>
  <si>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</si>
  <si>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</si>
  <si>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</si>
  <si>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</si>
  <si>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</si>
  <si>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</si>
  <si>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</si>
  <si>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</si>
  <si>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</si>
  <si>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</si>
  <si>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</si>
  <si>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</si>
  <si>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</si>
  <si>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</si>
  <si>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</si>
  <si>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</si>
  <si>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</si>
  <si>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</si>
  <si>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</si>
  <si>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</si>
  <si>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</si>
  <si>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</si>
  <si>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</si>
  <si>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</si>
  <si>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</si>
  <si>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</si>
  <si>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</si>
  <si>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</si>
  <si>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</si>
  <si>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</si>
  <si>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</si>
  <si>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</si>
  <si>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</si>
  <si>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</si>
  <si>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</si>
  <si>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</si>
  <si>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</si>
  <si>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</si>
  <si>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</si>
  <si>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</si>
  <si>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</si>
  <si>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</si>
  <si>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</si>
  <si>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</si>
  <si>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</si>
  <si>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</si>
  <si>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</si>
  <si>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</si>
  <si>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</si>
  <si>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</si>
  <si>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</si>
  <si>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</si>
  <si>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</si>
  <si>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</si>
  <si>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</si>
  <si>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</si>
  <si>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</si>
  <si>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</si>
  <si>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</si>
  <si>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</si>
  <si>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</si>
  <si>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</si>
  <si>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</si>
  <si>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</si>
  <si>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</si>
  <si>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</si>
  <si>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</si>
  <si>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</si>
  <si>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</si>
  <si>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</si>
  <si>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</si>
  <si>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</si>
  <si>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</si>
  <si>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</si>
  <si>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</si>
  <si>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</si>
  <si>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</si>
  <si>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</si>
  <si>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</si>
  <si>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</si>
  <si>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</si>
  <si>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</si>
  <si>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</si>
  <si>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</si>
  <si>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</si>
  <si>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</si>
  <si>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</si>
  <si>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</si>
  <si>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</si>
  <si>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</si>
  <si>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</si>
  <si>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</si>
  <si>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</si>
  <si>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</si>
  <si>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</si>
  <si>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</si>
  <si>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</si>
  <si>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</si>
  <si>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</si>
  <si>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</si>
  <si>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</si>
  <si>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</si>
  <si>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</si>
  <si>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</si>
  <si>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</si>
  <si>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</si>
  <si>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</si>
  <si>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</si>
  <si>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</si>
  <si>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</si>
  <si>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</si>
  <si>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</si>
  <si>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</si>
  <si>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</si>
  <si>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</si>
  <si>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</si>
  <si>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</si>
  <si>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</si>
  <si>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</si>
  <si>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</si>
  <si>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</si>
  <si>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</si>
  <si>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</si>
  <si>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</si>
  <si>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</si>
  <si>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</si>
  <si>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</si>
  <si>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</si>
  <si>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</si>
  <si>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</si>
  <si>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</si>
  <si>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</si>
  <si>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</si>
  <si>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</si>
  <si>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</si>
  <si>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</si>
  <si>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</si>
  <si>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</si>
  <si>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</si>
  <si>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</si>
  <si>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</si>
  <si>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</si>
  <si>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</si>
  <si>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</si>
  <si>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</si>
  <si>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</si>
  <si>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</si>
  <si>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</si>
  <si>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</si>
  <si>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</si>
  <si>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</si>
  <si>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</si>
  <si>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</si>
  <si>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</si>
  <si>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</si>
  <si>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</si>
  <si>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</si>
  <si>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</si>
  <si>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</si>
  <si>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</si>
  <si>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</si>
  <si>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</si>
  <si>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</si>
  <si>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</si>
  <si>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</si>
  <si>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</si>
  <si>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</si>
  <si>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</si>
  <si>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</si>
  <si>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</si>
  <si>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</si>
  <si>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</si>
  <si>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</si>
  <si>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</si>
  <si>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</si>
  <si>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</si>
  <si>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</si>
  <si>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</si>
  <si>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</si>
  <si>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</si>
  <si>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</si>
  <si>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</si>
  <si>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</si>
  <si>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</si>
  <si>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</si>
  <si>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</si>
  <si>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</si>
  <si>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</si>
  <si>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</si>
  <si>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</si>
  <si>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</si>
  <si>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</si>
  <si>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</si>
  <si>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</si>
  <si>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</si>
  <si>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</si>
  <si>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</si>
  <si>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</si>
  <si>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</si>
  <si>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</si>
  <si>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</si>
  <si>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</si>
  <si>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</si>
  <si>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</si>
  <si>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</si>
  <si>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</si>
  <si>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</si>
  <si>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</si>
  <si>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</si>
  <si>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</si>
  <si>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</si>
  <si>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</si>
  <si>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</si>
  <si>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</si>
  <si>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</si>
  <si>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</si>
  <si>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</si>
  <si>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</si>
  <si>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</si>
  <si>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</si>
  <si>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</si>
  <si>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</si>
  <si>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</si>
  <si>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</si>
  <si>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</si>
  <si>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</si>
  <si>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</si>
  <si>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</si>
  <si>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</si>
  <si>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</si>
  <si>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</si>
  <si>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</si>
  <si>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</si>
  <si>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</si>
  <si>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</si>
  <si>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</si>
  <si>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</si>
  <si>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</si>
  <si>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</si>
  <si>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</si>
  <si>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</si>
  <si>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</si>
  <si>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</si>
  <si>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</si>
  <si>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</si>
  <si>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</si>
  <si>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</si>
  <si>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</si>
  <si>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</si>
  <si>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</si>
  <si>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</si>
  <si>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</si>
  <si>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</si>
  <si>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</si>
  <si>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</si>
  <si>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</si>
  <si>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</si>
  <si>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</si>
  <si>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</si>
  <si>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</si>
  <si>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</si>
  <si>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</si>
  <si>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</si>
  <si>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</si>
  <si>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</si>
  <si>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</si>
  <si>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</si>
  <si>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</si>
  <si>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</si>
  <si>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</si>
  <si>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</si>
  <si>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</si>
  <si>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</si>
  <si>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</si>
  <si>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</si>
  <si>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</si>
  <si>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</si>
  <si>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</si>
  <si>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</si>
  <si>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</si>
  <si>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</si>
  <si>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</si>
  <si>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</si>
  <si>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</si>
  <si>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</si>
  <si>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</si>
  <si>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</si>
  <si>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</si>
  <si>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</si>
  <si>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</si>
  <si>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</si>
  <si>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</si>
  <si>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</si>
  <si>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</si>
  <si>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</si>
  <si>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</si>
  <si>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</si>
  <si>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</si>
  <si>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</si>
  <si>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</si>
  <si>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</si>
  <si>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</si>
  <si>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</si>
  <si>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</si>
  <si>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</si>
  <si>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</si>
  <si>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</si>
  <si>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</si>
  <si>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</si>
  <si>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</si>
  <si>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</si>
  <si>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</si>
  <si>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</si>
  <si>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</si>
  <si>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</si>
  <si>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</si>
  <si>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</si>
  <si>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</si>
  <si>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</si>
  <si>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</si>
  <si>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</si>
  <si>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</si>
  <si>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</si>
  <si>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</si>
  <si>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</si>
  <si>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</si>
  <si>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</si>
  <si>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</si>
  <si>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</si>
  <si>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</si>
  <si>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</si>
  <si>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</si>
  <si>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</si>
  <si>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</si>
  <si>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</si>
  <si>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</si>
  <si>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</si>
  <si>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</si>
  <si>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</si>
  <si>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</si>
  <si>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</si>
  <si>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</si>
  <si>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</si>
  <si>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</si>
  <si>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</si>
  <si>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</si>
  <si>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</si>
  <si>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</si>
  <si>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</si>
  <si>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</si>
  <si>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</si>
  <si>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</si>
  <si>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</si>
  <si>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</si>
  <si>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</si>
  <si>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</si>
  <si>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</si>
  <si>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</si>
  <si>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</si>
  <si>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</si>
  <si>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</si>
  <si>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</si>
  <si>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</si>
  <si>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</si>
  <si>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</si>
  <si>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</si>
  <si>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</si>
  <si>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</si>
  <si>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</si>
  <si>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</si>
  <si>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</si>
  <si>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</si>
  <si>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</si>
  <si>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</si>
  <si>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</si>
  <si>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</si>
  <si>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</si>
  <si>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</si>
  <si>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</si>
  <si>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</si>
  <si>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</si>
  <si>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</si>
  <si>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</si>
  <si>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</si>
  <si>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</si>
  <si>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</si>
  <si>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</si>
  <si>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</si>
  <si>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</si>
  <si>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</si>
  <si>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</si>
  <si>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</si>
  <si>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</si>
  <si>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</si>
  <si>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</si>
  <si>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</si>
  <si>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</si>
  <si>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</si>
  <si>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</si>
  <si>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</si>
  <si>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</si>
  <si>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</si>
  <si>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</si>
  <si>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</si>
  <si>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</si>
  <si>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</si>
  <si>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</si>
  <si>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</si>
  <si>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</si>
  <si>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</si>
  <si>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</si>
  <si>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</si>
  <si>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</si>
  <si>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</si>
  <si>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</si>
  <si>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</si>
  <si>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</si>
  <si>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</si>
  <si>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</si>
  <si>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</si>
  <si>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</si>
  <si>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</si>
  <si>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</si>
  <si>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</si>
  <si>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</si>
  <si>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</si>
  <si>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</si>
  <si>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</si>
  <si>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</si>
  <si>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</si>
  <si>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</si>
  <si>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</si>
  <si>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</si>
  <si>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</si>
  <si>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</si>
  <si>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</si>
  <si>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</si>
  <si>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</si>
  <si>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</si>
  <si>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</si>
  <si>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</si>
  <si>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</si>
  <si>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</si>
  <si>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</si>
  <si>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</si>
  <si>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</si>
  <si>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</si>
  <si>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</si>
  <si>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</si>
  <si>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</si>
  <si>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</si>
  <si>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</si>
  <si>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</si>
  <si>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</si>
  <si>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</si>
  <si>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</si>
  <si>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</si>
  <si>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</si>
  <si>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</si>
  <si>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</si>
  <si>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</si>
  <si>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</si>
  <si>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</si>
  <si>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</si>
  <si>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</si>
  <si>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</si>
  <si>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</si>
  <si>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</si>
  <si>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</si>
  <si>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</si>
  <si>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</si>
  <si>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</si>
  <si>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</si>
  <si>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</si>
  <si>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</si>
  <si>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</si>
  <si>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</si>
  <si>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</si>
  <si>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</si>
  <si>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</si>
  <si>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</si>
  <si>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</si>
  <si>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</si>
  <si>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</si>
  <si>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</si>
  <si>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</si>
  <si>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</si>
  <si>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</si>
  <si>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</si>
  <si>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</si>
  <si>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</si>
  <si>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</si>
  <si>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</si>
  <si>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</si>
  <si>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</si>
  <si>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</si>
  <si>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</si>
  <si>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</si>
  <si>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</si>
  <si>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</si>
  <si>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</si>
  <si>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</si>
  <si>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</si>
  <si>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</si>
  <si>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</si>
  <si>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</si>
  <si>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</si>
  <si>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</si>
  <si>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</si>
  <si>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</si>
  <si>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</si>
  <si>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</si>
  <si>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</si>
  <si>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</si>
  <si>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</si>
  <si>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</si>
  <si>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</si>
  <si>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</si>
  <si>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</si>
  <si>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</si>
  <si>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</si>
  <si>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</si>
  <si>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</si>
  <si>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</si>
  <si>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</si>
  <si>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</si>
  <si>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</si>
  <si>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</si>
  <si>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</si>
  <si>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</si>
  <si>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</si>
  <si>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</si>
  <si>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</si>
  <si>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</si>
  <si>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</si>
  <si>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</si>
  <si>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</si>
  <si>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</si>
  <si>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</si>
  <si>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</si>
  <si>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</si>
  <si>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</si>
  <si>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</si>
  <si>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</si>
  <si>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</si>
  <si>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</si>
  <si>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</si>
  <si>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</si>
  <si>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</si>
  <si>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</si>
  <si>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</si>
  <si>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</si>
  <si>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</si>
  <si>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</si>
  <si>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</si>
  <si>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</si>
  <si>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</si>
  <si>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</si>
  <si>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</si>
  <si>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</si>
  <si>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</si>
  <si>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</si>
  <si>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</si>
  <si>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</si>
  <si>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</si>
  <si>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</si>
  <si>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</si>
  <si>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</si>
  <si>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</si>
  <si>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</si>
  <si>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</si>
  <si>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</si>
  <si>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</si>
  <si>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</si>
  <si>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</si>
  <si>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</si>
  <si>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</si>
  <si>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</si>
  <si>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</si>
  <si>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</si>
  <si>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</si>
  <si>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</si>
  <si>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</si>
  <si>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</si>
  <si>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</si>
  <si>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</si>
  <si>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</si>
  <si>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</si>
  <si>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</si>
  <si>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</si>
  <si>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</si>
  <si>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</si>
  <si>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</si>
  <si>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</si>
  <si>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</si>
  <si>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</si>
  <si>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</si>
  <si>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</si>
  <si>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</si>
  <si>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</si>
  <si>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</si>
  <si>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</si>
  <si>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</si>
  <si>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</si>
  <si>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</si>
  <si>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</si>
  <si>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</si>
  <si>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</si>
  <si>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</si>
  <si>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</si>
  <si>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</si>
  <si>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</si>
  <si>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</si>
  <si>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</si>
  <si>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</si>
  <si>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</si>
  <si>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</si>
  <si>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</si>
  <si>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</si>
  <si>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</si>
  <si>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</si>
  <si>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</si>
  <si>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</si>
  <si>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</si>
  <si>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</si>
  <si>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</si>
  <si>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</si>
  <si>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</si>
  <si>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</si>
  <si>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</si>
  <si>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</si>
  <si>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</si>
  <si>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</si>
  <si>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</si>
  <si>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</si>
  <si>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</si>
  <si>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</si>
  <si>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</si>
  <si>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</si>
  <si>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</si>
  <si>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</si>
  <si>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</si>
  <si>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</si>
  <si>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</si>
  <si>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</si>
  <si>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</si>
  <si>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</si>
  <si>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</si>
  <si>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</si>
  <si>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</si>
  <si>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</si>
  <si>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</si>
  <si>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</si>
  <si>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</si>
  <si>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</si>
  <si>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</si>
  <si>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</si>
  <si>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</si>
  <si>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</si>
  <si>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</si>
  <si>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</si>
  <si>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</si>
  <si>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</si>
  <si>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</si>
  <si>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</si>
  <si>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</si>
  <si>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</si>
  <si>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</si>
  <si>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</si>
  <si>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</si>
  <si>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</si>
  <si>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</si>
  <si>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</si>
  <si>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</si>
  <si>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</si>
  <si>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</si>
  <si>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</si>
  <si>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</si>
  <si>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</si>
  <si>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</si>
  <si>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</si>
  <si>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</si>
  <si>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</si>
  <si>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</si>
  <si>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</si>
  <si>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</si>
  <si>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</si>
  <si>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</si>
  <si>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</si>
  <si>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</si>
  <si>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</si>
  <si>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</si>
  <si>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</si>
  <si>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</si>
  <si>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</si>
  <si>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</si>
  <si>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</si>
  <si>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</si>
  <si>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</si>
  <si>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</si>
  <si>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</si>
  <si>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</si>
  <si>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</si>
  <si>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</si>
  <si>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</si>
  <si>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</si>
  <si>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</si>
  <si>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</si>
  <si>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</si>
  <si>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</si>
  <si>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</si>
  <si>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</si>
  <si>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</si>
  <si>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</si>
  <si>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</si>
  <si>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</si>
  <si>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</si>
  <si>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</si>
  <si>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</si>
  <si>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</si>
  <si>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</si>
  <si>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</si>
  <si>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</si>
  <si>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</si>
  <si>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</si>
  <si>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</si>
  <si>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</si>
  <si>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</si>
  <si>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</si>
  <si>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</si>
  <si>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</si>
  <si>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</si>
  <si>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</si>
  <si>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</si>
  <si>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</si>
  <si>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</si>
  <si>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</si>
  <si>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</si>
  <si>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</si>
  <si>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</si>
  <si>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</si>
  <si>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</si>
  <si>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</si>
  <si>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</si>
  <si>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</si>
  <si>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</si>
  <si>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</si>
  <si>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</si>
  <si>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</si>
  <si>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</si>
  <si>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</si>
  <si>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</si>
  <si>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</si>
  <si>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</si>
  <si>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</si>
  <si>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</si>
  <si>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</si>
  <si>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</si>
  <si>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</si>
  <si>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</si>
  <si>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</si>
  <si>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</si>
  <si>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</si>
  <si>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</si>
  <si>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</si>
  <si>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</si>
  <si>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</si>
  <si>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</si>
  <si>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</si>
  <si>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</si>
  <si>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</si>
  <si>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</si>
  <si>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</si>
  <si>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</si>
  <si>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</si>
  <si>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</si>
  <si>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</si>
  <si>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</si>
  <si>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</si>
  <si>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</si>
  <si>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</si>
  <si>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</si>
  <si>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</si>
  <si>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</si>
  <si>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</si>
  <si>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</si>
  <si>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</si>
  <si>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</si>
  <si>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</si>
  <si>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</si>
  <si>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</si>
  <si>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</si>
  <si>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</si>
  <si>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</si>
  <si>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</si>
  <si>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</si>
  <si>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</si>
  <si>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</si>
  <si>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</si>
  <si>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</si>
  <si>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</si>
  <si>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</si>
  <si>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</si>
  <si>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</si>
  <si>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</si>
  <si>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</si>
  <si>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</si>
  <si>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</si>
  <si>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</si>
  <si>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</si>
  <si>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</si>
  <si>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</si>
  <si>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</si>
  <si>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</si>
  <si>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</si>
  <si>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</si>
  <si>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</si>
  <si>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</si>
  <si>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</si>
  <si>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</si>
  <si>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</si>
  <si>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</si>
  <si>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</si>
  <si>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</si>
  <si>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</si>
  <si>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</si>
  <si>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</si>
  <si>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</si>
  <si>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</si>
  <si>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</si>
  <si>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</si>
  <si>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</si>
  <si>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</si>
  <si>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</si>
  <si>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</si>
  <si>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</si>
  <si>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</si>
  <si>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</si>
  <si>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</si>
  <si>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</si>
  <si>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</si>
  <si>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</si>
  <si>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</si>
  <si>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</si>
  <si>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</si>
  <si>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</si>
  <si>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</si>
  <si>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</si>
  <si>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</si>
  <si>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</si>
  <si>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</si>
  <si>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</si>
  <si>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</si>
  <si>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</si>
  <si>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</si>
  <si>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</si>
  <si>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</si>
  <si>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</si>
  <si>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</si>
  <si>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</si>
  <si>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</si>
  <si>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</si>
  <si>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</si>
  <si>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</si>
  <si>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</si>
  <si>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</si>
  <si>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</si>
  <si>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</si>
  <si>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</si>
  <si>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</si>
  <si>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</si>
  <si>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</si>
  <si>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</si>
  <si>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</si>
  <si>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</si>
  <si>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</si>
  <si>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</si>
  <si>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</si>
  <si>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</si>
  <si>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</si>
  <si>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</si>
  <si>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</si>
  <si>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</si>
  <si>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</si>
  <si>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</si>
  <si>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</si>
  <si>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</si>
  <si>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</si>
  <si>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</si>
  <si>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</si>
  <si>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</si>
  <si>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</si>
  <si>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</si>
  <si>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</si>
  <si>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</si>
  <si>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</si>
  <si>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</si>
  <si>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</si>
  <si>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</si>
  <si>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</si>
  <si>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</si>
  <si>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</si>
  <si>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</si>
  <si>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</si>
  <si>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</si>
  <si>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</si>
  <si>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</si>
  <si>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</si>
  <si>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</si>
  <si>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</si>
  <si>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</si>
  <si>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</si>
  <si>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</si>
  <si>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</si>
  <si>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</si>
  <si>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</si>
  <si>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</si>
  <si>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</si>
  <si>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</si>
  <si>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</si>
  <si>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</si>
  <si>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</si>
  <si>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</si>
  <si>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</si>
  <si>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</si>
  <si>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</si>
  <si>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</si>
  <si>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</si>
  <si>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</si>
  <si>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</si>
  <si>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</si>
  <si>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</si>
  <si>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</si>
  <si>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</si>
  <si>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</si>
  <si>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</si>
  <si>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</si>
  <si>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</si>
  <si>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</si>
  <si>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</si>
  <si>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</si>
  <si>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</si>
  <si>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</si>
  <si>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</si>
  <si>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</si>
  <si>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</si>
  <si>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</si>
  <si>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</si>
  <si>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</si>
  <si>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</si>
  <si>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</si>
  <si>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</si>
  <si>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</si>
  <si>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</si>
  <si>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</si>
  <si>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</si>
  <si>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</si>
  <si>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</si>
  <si>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</si>
  <si>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</si>
  <si>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</si>
  <si>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</si>
  <si>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</si>
  <si>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</si>
  <si>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</si>
  <si>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</si>
  <si>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</si>
  <si>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</si>
  <si>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</si>
  <si>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</si>
  <si>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</si>
  <si>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</si>
  <si>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</si>
  <si>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</si>
  <si>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</si>
  <si>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</si>
  <si>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</si>
  <si>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</si>
  <si>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</si>
  <si>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</si>
  <si>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</si>
  <si>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</si>
  <si>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</si>
  <si>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</si>
  <si>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</si>
  <si>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</si>
  <si>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</si>
  <si>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</si>
  <si>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</si>
  <si>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</si>
  <si>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</si>
  <si>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</si>
  <si>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</si>
  <si>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</si>
  <si>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</si>
  <si>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</si>
  <si>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</si>
  <si>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</si>
  <si>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</si>
  <si>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</si>
  <si>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</si>
  <si>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</si>
  <si>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</si>
  <si>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</si>
  <si>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</si>
  <si>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</si>
  <si>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</si>
  <si>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</si>
  <si>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</si>
  <si>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</si>
  <si>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</si>
  <si>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</si>
  <si>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</si>
  <si>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</si>
  <si>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</si>
  <si>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</si>
  <si>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</si>
  <si>
    <t>FT-GRDELCHIGH</t>
  </si>
  <si>
    <t>STOCK~DE4</t>
  </si>
  <si>
    <t>STOCK~DE5</t>
  </si>
  <si>
    <t>STOCK~DE4~2020</t>
  </si>
  <si>
    <t>STOCK~DE5~2020</t>
  </si>
  <si>
    <t>STOCK~DE4~2070</t>
  </si>
  <si>
    <t>STOCK~DE5~2070</t>
  </si>
  <si>
    <t>ACTBND~UP~DE4</t>
  </si>
  <si>
    <t>ACTBND~UP~2015~DE4</t>
  </si>
  <si>
    <t>ACTBND~UP~2020~DE4</t>
  </si>
  <si>
    <t>ACTBND~UP~0~DE4</t>
  </si>
  <si>
    <t>ACTBND~UP~DE5</t>
  </si>
  <si>
    <t>ACTBND~UP~2015~DE5</t>
  </si>
  <si>
    <t>ACTBND~UP~2020~DE5</t>
  </si>
  <si>
    <t>ACTBND~UP~0~DE5</t>
  </si>
  <si>
    <t>not applicable</t>
  </si>
  <si>
    <t>z</t>
  </si>
  <si>
    <t>Available flags:</t>
  </si>
  <si>
    <t>not available</t>
  </si>
  <si>
    <t>Special value</t>
  </si>
  <si>
    <t>Fossil energy</t>
  </si>
  <si>
    <t>Germany (until 1990 former territory of the FRG)</t>
  </si>
  <si>
    <t>Bioenergy</t>
  </si>
  <si>
    <t>Non-renewable waste</t>
  </si>
  <si>
    <t>Non-renewable municipal waste</t>
  </si>
  <si>
    <t>Renewable municipal waste</t>
  </si>
  <si>
    <t>Industrial waste (non-renewable)</t>
  </si>
  <si>
    <t>Biogases</t>
  </si>
  <si>
    <t>Blended bio jet kerosene</t>
  </si>
  <si>
    <t>Pure bio jet kerosene</t>
  </si>
  <si>
    <t>Blended biodiesels</t>
  </si>
  <si>
    <t>Pure biodiesels</t>
  </si>
  <si>
    <t>Blended biogasoline</t>
  </si>
  <si>
    <t>Pure biogasoline</t>
  </si>
  <si>
    <t>Primary solid biofuels</t>
  </si>
  <si>
    <t>Ambient heat (heat pumps)</t>
  </si>
  <si>
    <t>Tide, wave, ocean</t>
  </si>
  <si>
    <t>Solar photovoltaic</t>
  </si>
  <si>
    <t>Renewables and biofuels</t>
  </si>
  <si>
    <t>Other oil products n.e.c.</t>
  </si>
  <si>
    <t>Petroleum coke</t>
  </si>
  <si>
    <t>Paraffin waxes</t>
  </si>
  <si>
    <t>White spirit and special boiling point industrial spirits</t>
  </si>
  <si>
    <t>Gas oil and diesel oil (excluding biofuel portion)</t>
  </si>
  <si>
    <t>Other kerosene</t>
  </si>
  <si>
    <t>Kerosene-type jet fuel (excluding biofuel portion)</t>
  </si>
  <si>
    <t>Gasoline-type jet fuel</t>
  </si>
  <si>
    <t>Motor gasoline (excluding biofuel portion)</t>
  </si>
  <si>
    <t>Liquefied petroleum gases</t>
  </si>
  <si>
    <t>Other hydrocarbons</t>
  </si>
  <si>
    <t>Additives and oxygenates (excluding biofuel portion)</t>
  </si>
  <si>
    <t>Natural gas liquids</t>
  </si>
  <si>
    <t>Oil and petroleum products (excluding biofuel portion)</t>
  </si>
  <si>
    <t>Oil shale and oil sands</t>
  </si>
  <si>
    <t>Peat and peat products</t>
  </si>
  <si>
    <t>Other recovered gases</t>
  </si>
  <si>
    <t>Gas works gas</t>
  </si>
  <si>
    <t>Coke oven gas</t>
  </si>
  <si>
    <t>Manufactured gases</t>
  </si>
  <si>
    <t>Brown coal briquettes</t>
  </si>
  <si>
    <t>Patent fuel</t>
  </si>
  <si>
    <t>Lignite</t>
  </si>
  <si>
    <t>Solid fossil fuels</t>
  </si>
  <si>
    <t>SIEC (Labels)</t>
  </si>
  <si>
    <t>GEO (Labels)</t>
  </si>
  <si>
    <t>NRG_BAL (Labels)</t>
  </si>
  <si>
    <t>TIME</t>
  </si>
  <si>
    <t>Terajoule</t>
  </si>
  <si>
    <t>Unit of measure</t>
  </si>
  <si>
    <t>Annual</t>
  </si>
  <si>
    <t>Time frequency</t>
  </si>
  <si>
    <t>04/03/2022 11:00</t>
  </si>
  <si>
    <t xml:space="preserve">Last updated: </t>
  </si>
  <si>
    <t xml:space="preserve">Dataset: </t>
  </si>
  <si>
    <t>Time</t>
  </si>
  <si>
    <t>Geopolitical entity (reporting)</t>
  </si>
  <si>
    <t>Standard international energy product classification (SIEC)</t>
  </si>
  <si>
    <t>Energy balance</t>
  </si>
  <si>
    <t>Label</t>
  </si>
  <si>
    <t>Position</t>
  </si>
  <si>
    <t>Dimension</t>
  </si>
  <si>
    <t>Structure</t>
  </si>
  <si>
    <t>Sheet 1</t>
  </si>
  <si>
    <t>Contents</t>
  </si>
  <si>
    <t>Eurostat</t>
  </si>
  <si>
    <t>Institutional source(s)</t>
  </si>
  <si>
    <t>17/12/2021 11:00</t>
  </si>
  <si>
    <t xml:space="preserve">Last change of data structure: </t>
  </si>
  <si>
    <t xml:space="preserve">Last update of data: </t>
  </si>
  <si>
    <t xml:space="preserve">Description: </t>
  </si>
  <si>
    <t>Open in Data Browser</t>
  </si>
  <si>
    <t>Open product page</t>
  </si>
  <si>
    <t>2019</t>
  </si>
  <si>
    <t>Complete energy balances [NRG_BAL_C__custom_2459267]</t>
  </si>
  <si>
    <t>Data extracted on 07/04/2022 10:56:44 from [ESTAT]</t>
  </si>
  <si>
    <t>MIN2010</t>
  </si>
  <si>
    <t>EXP2010</t>
  </si>
  <si>
    <t>IMP2010</t>
  </si>
  <si>
    <t>MIN2015</t>
  </si>
  <si>
    <t>IMP2015</t>
  </si>
  <si>
    <t>EXP2015</t>
  </si>
  <si>
    <t>MIN2020</t>
  </si>
  <si>
    <t>IMP2020</t>
  </si>
  <si>
    <t>EXP2020</t>
  </si>
  <si>
    <t>Vedas outputs</t>
  </si>
  <si>
    <t>Veda divideret med AFA og CAP2ACT</t>
  </si>
</sst>
</file>

<file path=xl/styles.xml><?xml version="1.0" encoding="utf-8"?>
<styleSheet xmlns="http://schemas.openxmlformats.org/spreadsheetml/2006/main" xmlns:mc="http://schemas.openxmlformats.org/markup-compatibility/2006" xmlns:x14ac="http://schemas.microsoft.com/office/spreadsheetml/2009/9/ac" mc:Ignorable="x14ac">
  <numFmts count="37">
    <numFmt numFmtId="43" formatCode="_ * #,##0.00_ ;_ * \-#,##0.00_ ;_ * &quot;-&quot;??_ ;_ @_ "/>
    <numFmt numFmtId="164" formatCode="_-* #,##0_-;\-* #,##0_-;_-* &quot;-&quot;_-;_-@_-"/>
    <numFmt numFmtId="165" formatCode="_-* #,##0.00_-;\-* #,##0.00_-;_-* &quot;-&quot;??_-;_-@_-"/>
    <numFmt numFmtId="166" formatCode="_(* #,##0.00_);_(* \(#,##0.00\);_(* &quot;-&quot;??_);_(@_)"/>
    <numFmt numFmtId="167" formatCode="_-&quot;€&quot;\ * #,##0.00_-;\-&quot;€&quot;\ * #,##0.00_-;_-&quot;€&quot;\ * &quot;-&quot;??_-;_-@_-"/>
    <numFmt numFmtId="168" formatCode="#,##0;\-\ #,##0;_-\ &quot;- &quot;"/>
    <numFmt numFmtId="169" formatCode="_-[$€-2]\ * #,##0.00_-;\-[$€-2]\ * #,##0.00_-;_-[$€-2]\ * &quot;-&quot;??_-"/>
    <numFmt numFmtId="170" formatCode="0.000"/>
    <numFmt numFmtId="171" formatCode="0.0"/>
    <numFmt numFmtId="172" formatCode="\Te\x\t"/>
    <numFmt numFmtId="173" formatCode="_([$€]* #,##0.00_);_([$€]* \(#,##0.00\);_([$€]* &quot;-&quot;??_);_(@_)"/>
    <numFmt numFmtId="174" formatCode="#,##0.0"/>
    <numFmt numFmtId="175" formatCode="_ * #,##0.0_ ;_ * \-#,##0.0_ ;_ * &quot;-&quot;??_ ;_ @_ "/>
    <numFmt numFmtId="176" formatCode="_(* #,##0_);_(* \(#,##0\);_(* &quot;-&quot;??_);_(@_)"/>
    <numFmt numFmtId="177" formatCode="0.0%"/>
    <numFmt numFmtId="178" formatCode="_-[$€-2]* #,##0.00_-;\-[$€-2]* #,##0.00_-;_-[$€-2]* &quot;-&quot;??_-"/>
    <numFmt numFmtId="179" formatCode="0_ ;\-0\ "/>
    <numFmt numFmtId="180" formatCode="0.0_ ;\-0.0\ "/>
    <numFmt numFmtId="181" formatCode="0.000_ ;\-0.000\ "/>
    <numFmt numFmtId="182" formatCode="0.00_ ;\-0.00\ "/>
    <numFmt numFmtId="183" formatCode="0.0000_ ;\-0.0000\ "/>
    <numFmt numFmtId="184" formatCode="0.00000_ ;\-0.00000\ "/>
    <numFmt numFmtId="185" formatCode="0.000000_ ;\-0.000000\ "/>
    <numFmt numFmtId="186" formatCode="#,##0;#\ ##0"/>
    <numFmt numFmtId="187" formatCode="0.0;\-0.0;0"/>
    <numFmt numFmtId="188" formatCode="#,##0;\-#,##0;&quot;&quot;"/>
    <numFmt numFmtId="189" formatCode="0.0000"/>
    <numFmt numFmtId="190" formatCode="#,##0.0000"/>
    <numFmt numFmtId="191" formatCode="_-* #,##0.000_-;\-* #,##0.000_-;_-* &quot;-&quot;??_-;_-@_-"/>
    <numFmt numFmtId="192" formatCode="0.0\ %"/>
    <numFmt numFmtId="193" formatCode="#,##0.000"/>
    <numFmt numFmtId="194" formatCode="0.0000000000000%"/>
    <numFmt numFmtId="195" formatCode="0.00000"/>
    <numFmt numFmtId="196" formatCode="0.000000"/>
    <numFmt numFmtId="197" formatCode="0.00%;\-0.00%;&quot;–&quot;;@"/>
    <numFmt numFmtId="198" formatCode="_-* #,##0.00_-;\-* #,##0.00_-;_-* \-??_-;_-@_-"/>
    <numFmt numFmtId="199" formatCode="#,##0.##########"/>
  </numFmts>
  <fonts count="20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
      <sz val="11"/>
      <color indexed="8"/>
      <name val="Calibri"/>
      <family val="2"/>
      <scheme val="minor"/>
    </font>
    <font>
      <sz val="9"/>
      <name val="Arial"/>
    </font>
    <font>
      <b/>
      <sz val="9"/>
      <name val="Arial"/>
    </font>
    <font>
      <b/>
      <sz val="9"/>
      <color indexed="9"/>
      <name val="Arial"/>
    </font>
    <font>
      <b/>
      <sz val="11"/>
      <name val="Arial"/>
    </font>
    <font>
      <u/>
      <sz val="9"/>
      <color indexed="12"/>
      <name val="Arial"/>
    </font>
    <font>
      <b/>
      <sz val="11"/>
      <color rgb="FF0000FF"/>
      <name val="Calibri"/>
      <family val="2"/>
      <scheme val="minor"/>
    </font>
    <font>
      <b/>
      <sz val="9"/>
      <color rgb="FF000000"/>
      <name val="Tahoma"/>
      <family val="2"/>
    </font>
    <font>
      <sz val="9"/>
      <color rgb="FF000000"/>
      <name val="Tahoma"/>
      <family val="2"/>
    </font>
  </fonts>
  <fills count="115">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FFFF5B"/>
        <bgColor indexed="64"/>
      </patternFill>
    </fill>
  </fills>
  <borders count="17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right style="thin">
        <color rgb="FFB0B0B0"/>
      </right>
      <top style="thin">
        <color rgb="FFB0B0B0"/>
      </top>
      <bottom style="thin">
        <color rgb="FFB0B0B0"/>
      </bottom>
      <diagonal/>
    </border>
    <border>
      <left style="thin">
        <color rgb="FFB0B0B0"/>
      </left>
      <right/>
      <top style="thin">
        <color rgb="FFB0B0B0"/>
      </top>
      <bottom style="thin">
        <color rgb="FFB0B0B0"/>
      </bottom>
      <diagonal/>
    </border>
    <border>
      <left/>
      <right/>
      <top style="thin">
        <color rgb="FFB0B0B0"/>
      </top>
      <bottom style="thin">
        <color rgb="FFB0B0B0"/>
      </bottom>
      <diagonal/>
    </border>
  </borders>
  <cellStyleXfs count="10696">
    <xf numFmtId="0" fontId="0" fillId="0" borderId="0"/>
    <xf numFmtId="178"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6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13"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4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38" fillId="0" borderId="0"/>
    <xf numFmtId="0" fontId="44" fillId="0" borderId="5">
      <alignment horizontal="left" vertical="center" wrapText="1" indent="2"/>
    </xf>
    <xf numFmtId="169"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73"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40" fillId="0" borderId="0" applyFont="0" applyFill="0" applyBorder="0" applyAlignment="0" applyProtection="0"/>
    <xf numFmtId="169" fontId="41" fillId="0" borderId="0" applyFont="0" applyFill="0" applyBorder="0" applyAlignment="0" applyProtection="0"/>
    <xf numFmtId="169" fontId="13" fillId="0" borderId="0" applyFont="0" applyFill="0" applyBorder="0" applyAlignment="0" applyProtection="0"/>
    <xf numFmtId="0" fontId="13" fillId="0" borderId="0" applyFont="0" applyFill="0" applyBorder="0" applyAlignment="0" applyProtection="0"/>
    <xf numFmtId="169" fontId="40" fillId="0" borderId="0" applyFont="0" applyFill="0" applyBorder="0" applyAlignment="0" applyProtection="0"/>
    <xf numFmtId="169"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9" fontId="41" fillId="0" borderId="0" applyFont="0" applyFill="0" applyBorder="0" applyAlignment="0" applyProtection="0"/>
    <xf numFmtId="178" fontId="13"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8"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43" fontId="49" fillId="0" borderId="0" applyFont="0" applyFill="0" applyBorder="0" applyAlignment="0" applyProtection="0"/>
    <xf numFmtId="43" fontId="15"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43" fontId="66" fillId="0" borderId="0" applyFont="0" applyFill="0" applyBorder="0" applyAlignment="0" applyProtection="0"/>
    <xf numFmtId="43" fontId="13" fillId="0" borderId="0" applyFont="0" applyFill="0" applyBorder="0" applyAlignment="0" applyProtection="0"/>
    <xf numFmtId="0" fontId="75" fillId="0" borderId="0" applyNumberFormat="0" applyFill="0" applyBorder="0" applyAlignment="0" applyProtection="0"/>
    <xf numFmtId="179" fontId="76" fillId="43" borderId="0" applyNumberFormat="0" applyBorder="0" applyAlignment="0" applyProtection="0">
      <alignment horizontal="center" vertical="top" wrapText="1"/>
    </xf>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43" fontId="13"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9"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168" fontId="12"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8"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9"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43"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78" fillId="0" borderId="0"/>
    <xf numFmtId="0" fontId="78" fillId="0" borderId="0"/>
    <xf numFmtId="0" fontId="78" fillId="0" borderId="0"/>
    <xf numFmtId="178"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3"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0"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78"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0" fillId="0" borderId="0" applyFont="0" applyFill="0" applyBorder="0" applyAlignment="0" applyProtection="0"/>
    <xf numFmtId="43"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43" fontId="10"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96"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43" fontId="9" fillId="0" borderId="0" applyFont="0" applyFill="0" applyBorder="0" applyAlignment="0" applyProtection="0"/>
    <xf numFmtId="0" fontId="9" fillId="0" borderId="0"/>
    <xf numFmtId="9"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9" fontId="34" fillId="37" borderId="0" applyNumberFormat="0" applyBorder="0" applyAlignment="0"/>
    <xf numFmtId="179" fontId="12"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8" fontId="12" fillId="0" borderId="0"/>
    <xf numFmtId="178" fontId="12" fillId="0" borderId="0"/>
    <xf numFmtId="178" fontId="12" fillId="0" borderId="0"/>
    <xf numFmtId="178"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7" fontId="114" fillId="0" borderId="0">
      <alignment horizontal="right"/>
    </xf>
    <xf numFmtId="171"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43" fontId="12"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165" fontId="15"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7"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6" fontId="120" fillId="0" borderId="89">
      <alignment horizontal="right" vertical="center"/>
    </xf>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43" fontId="8" fillId="0" borderId="0" applyFont="0" applyFill="0" applyBorder="0" applyAlignment="0" applyProtection="0"/>
    <xf numFmtId="179" fontId="34" fillId="37" borderId="0" applyNumberFormat="0" applyBorder="0" applyAlignment="0"/>
    <xf numFmtId="0" fontId="64" fillId="0" borderId="0" applyNumberFormat="0" applyFill="0" applyBorder="0" applyAlignment="0" applyProtection="0">
      <alignment vertical="top"/>
      <protection locked="0"/>
    </xf>
    <xf numFmtId="43" fontId="12" fillId="0" borderId="0" applyFont="0" applyFill="0" applyBorder="0" applyAlignment="0" applyProtection="0"/>
    <xf numFmtId="178" fontId="108" fillId="0" borderId="0"/>
    <xf numFmtId="179" fontId="12" fillId="0" borderId="0"/>
    <xf numFmtId="43"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2"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3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9" fontId="12" fillId="0" borderId="0" applyFont="0" applyFill="0" applyBorder="0" applyAlignment="0" applyProtection="0"/>
    <xf numFmtId="0" fontId="12" fillId="0" borderId="0"/>
    <xf numFmtId="43" fontId="41" fillId="0" borderId="0" applyFont="0" applyFill="0" applyBorder="0" applyAlignment="0" applyProtection="0"/>
    <xf numFmtId="43" fontId="123"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73" fontId="12" fillId="0" borderId="0" applyFont="0" applyFill="0" applyBorder="0" applyAlignment="0" applyProtection="0"/>
    <xf numFmtId="43" fontId="1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43" fontId="6"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5" fillId="0" borderId="0" applyFont="0" applyFill="0" applyBorder="0" applyAlignment="0" applyProtection="0"/>
    <xf numFmtId="0" fontId="5" fillId="0" borderId="0"/>
    <xf numFmtId="177"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43"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43"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43" fontId="4" fillId="0" borderId="0" applyFont="0" applyFill="0" applyBorder="0" applyAlignment="0" applyProtection="0"/>
    <xf numFmtId="0" fontId="30" fillId="0" borderId="123"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43"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43"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2" fillId="28" borderId="121" applyNumberFormat="0" applyFont="0" applyAlignment="0" applyProtection="0"/>
    <xf numFmtId="43"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30" fillId="0" borderId="117" applyNumberFormat="0" applyFill="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12" fillId="28" borderId="12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6"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8" fontId="185" fillId="0" borderId="0" applyBorder="0" applyProtection="0"/>
    <xf numFmtId="0" fontId="1" fillId="0" borderId="0"/>
    <xf numFmtId="0" fontId="197" fillId="0" borderId="0"/>
  </cellStyleXfs>
  <cellXfs count="1381">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2" fontId="0" fillId="30" borderId="0" xfId="0" applyNumberFormat="1" applyFill="1"/>
    <xf numFmtId="172" fontId="14" fillId="0" borderId="0" xfId="0" applyNumberFormat="1" applyFont="1"/>
    <xf numFmtId="172" fontId="0" fillId="0" borderId="0" xfId="0" applyNumberFormat="1"/>
    <xf numFmtId="172" fontId="34" fillId="31" borderId="12" xfId="0" applyNumberFormat="1" applyFont="1" applyFill="1" applyBorder="1" applyAlignment="1">
      <alignment horizontal="left" vertical="center" wrapText="1"/>
    </xf>
    <xf numFmtId="172" fontId="35" fillId="29" borderId="13" xfId="0" quotePrefix="1" applyNumberFormat="1" applyFont="1" applyFill="1" applyBorder="1" applyAlignment="1">
      <alignment horizontal="left" vertical="center" wrapText="1"/>
    </xf>
    <xf numFmtId="172" fontId="13" fillId="0" borderId="0" xfId="0" applyNumberFormat="1" applyFont="1" applyFill="1" applyBorder="1"/>
    <xf numFmtId="172" fontId="0" fillId="0" borderId="0" xfId="0" applyNumberFormat="1" applyBorder="1"/>
    <xf numFmtId="172" fontId="0" fillId="0" borderId="0" xfId="0" applyNumberFormat="1" applyFill="1" applyBorder="1"/>
    <xf numFmtId="172" fontId="0" fillId="0" borderId="0" xfId="0" applyNumberFormat="1" applyFont="1" applyFill="1" applyBorder="1"/>
    <xf numFmtId="172"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2"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2" fontId="46" fillId="0" borderId="0" xfId="993" applyNumberFormat="1" applyFont="1" applyFill="1" applyBorder="1"/>
    <xf numFmtId="0" fontId="41" fillId="0" borderId="0" xfId="993"/>
    <xf numFmtId="14" fontId="41" fillId="0" borderId="0" xfId="993" applyNumberFormat="1" applyFont="1" applyAlignment="1">
      <alignment horizontal="left"/>
    </xf>
    <xf numFmtId="172" fontId="41" fillId="0" borderId="0" xfId="993" applyNumberFormat="1" applyFont="1" applyFill="1" applyBorder="1" applyAlignment="1">
      <alignment horizontal="left"/>
    </xf>
    <xf numFmtId="0" fontId="41" fillId="0" borderId="0" xfId="993" applyFont="1" applyAlignment="1">
      <alignment horizontal="left"/>
    </xf>
    <xf numFmtId="172"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6"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2" fontId="13" fillId="0" borderId="12" xfId="975" applyNumberFormat="1" applyFill="1" applyBorder="1"/>
    <xf numFmtId="172" fontId="13" fillId="33" borderId="0" xfId="975" applyNumberFormat="1" applyFont="1" applyFill="1" applyBorder="1"/>
    <xf numFmtId="172" fontId="13" fillId="30" borderId="14" xfId="975" applyNumberFormat="1" applyFont="1" applyFill="1" applyBorder="1"/>
    <xf numFmtId="172"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1" fontId="79" fillId="40" borderId="80" xfId="1467" applyNumberFormat="1" applyAlignment="1">
      <alignment horizontal="center"/>
    </xf>
    <xf numFmtId="14" fontId="13" fillId="0" borderId="0" xfId="993" applyNumberFormat="1" applyFont="1" applyAlignment="1">
      <alignment horizontal="left"/>
    </xf>
    <xf numFmtId="172"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2" fontId="0" fillId="0" borderId="12" xfId="0" applyNumberFormat="1" applyBorder="1"/>
    <xf numFmtId="172" fontId="13" fillId="0" borderId="12" xfId="0" applyNumberFormat="1" applyFont="1" applyFill="1" applyBorder="1"/>
    <xf numFmtId="172"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2" fontId="13" fillId="0" borderId="12" xfId="0" applyNumberFormat="1" applyFont="1" applyFill="1" applyBorder="1" applyAlignment="1">
      <alignment horizontal="left"/>
    </xf>
    <xf numFmtId="172"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1"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80" fontId="0" fillId="37" borderId="60" xfId="0" applyNumberFormat="1" applyFill="1" applyBorder="1"/>
    <xf numFmtId="9" fontId="65" fillId="50" borderId="60" xfId="1987" applyFont="1" applyFill="1" applyBorder="1"/>
    <xf numFmtId="181" fontId="0" fillId="37" borderId="60" xfId="0" applyNumberFormat="1" applyFill="1" applyBorder="1"/>
    <xf numFmtId="179" fontId="0" fillId="37" borderId="60" xfId="0" applyNumberFormat="1" applyFill="1" applyBorder="1"/>
    <xf numFmtId="0" fontId="0" fillId="37" borderId="60" xfId="0" applyFill="1" applyBorder="1"/>
    <xf numFmtId="0" fontId="0" fillId="37" borderId="59" xfId="0" applyFill="1" applyBorder="1"/>
    <xf numFmtId="179"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4" fontId="0" fillId="50" borderId="0" xfId="0" applyNumberFormat="1" applyFill="1" applyBorder="1"/>
    <xf numFmtId="180" fontId="0" fillId="37" borderId="0" xfId="0" applyNumberFormat="1" applyFill="1" applyBorder="1"/>
    <xf numFmtId="9" fontId="65" fillId="50" borderId="0" xfId="1987" applyFont="1" applyFill="1" applyBorder="1"/>
    <xf numFmtId="181"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9" fontId="34" fillId="37" borderId="0" xfId="995" applyFill="1"/>
    <xf numFmtId="179" fontId="82" fillId="46" borderId="0" xfId="1470" applyNumberFormat="1"/>
    <xf numFmtId="179" fontId="85" fillId="37" borderId="0" xfId="995" applyFont="1" applyFill="1"/>
    <xf numFmtId="179" fontId="87" fillId="37" borderId="0" xfId="995" applyFont="1" applyFill="1"/>
    <xf numFmtId="179" fontId="85" fillId="37" borderId="0" xfId="995" applyFont="1" applyFill="1" applyBorder="1"/>
    <xf numFmtId="179" fontId="85" fillId="2" borderId="0" xfId="995" applyFont="1" applyFill="1"/>
    <xf numFmtId="179" fontId="85" fillId="2" borderId="14" xfId="995" applyFont="1" applyFill="1" applyBorder="1" applyAlignment="1">
      <alignment horizontal="center"/>
    </xf>
    <xf numFmtId="179" fontId="87" fillId="37" borderId="2"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79" fontId="88" fillId="2" borderId="0" xfId="995" applyFont="1" applyFill="1" applyAlignment="1">
      <alignment horizontal="center"/>
    </xf>
    <xf numFmtId="179" fontId="85" fillId="2" borderId="12" xfId="995" applyFont="1" applyFill="1" applyBorder="1"/>
    <xf numFmtId="179" fontId="85" fillId="2" borderId="14" xfId="995" applyFont="1" applyFill="1" applyBorder="1"/>
    <xf numFmtId="181" fontId="76" fillId="37" borderId="0" xfId="433" applyNumberFormat="1" applyFill="1" applyBorder="1" applyAlignment="1"/>
    <xf numFmtId="181" fontId="76" fillId="37" borderId="60" xfId="433" applyNumberFormat="1" applyFill="1" applyBorder="1" applyAlignment="1"/>
    <xf numFmtId="181" fontId="76" fillId="37" borderId="64" xfId="433" applyNumberFormat="1" applyFill="1" applyBorder="1" applyAlignment="1"/>
    <xf numFmtId="180" fontId="76" fillId="43" borderId="0" xfId="433" applyNumberFormat="1" applyBorder="1" applyAlignment="1"/>
    <xf numFmtId="179" fontId="88" fillId="2" borderId="0" xfId="995" applyFont="1" applyFill="1" applyBorder="1"/>
    <xf numFmtId="179" fontId="85" fillId="2" borderId="69" xfId="995" applyFont="1" applyFill="1" applyBorder="1"/>
    <xf numFmtId="179" fontId="85" fillId="2" borderId="34" xfId="995" applyFont="1" applyFill="1" applyBorder="1"/>
    <xf numFmtId="179" fontId="85" fillId="2" borderId="19" xfId="995" applyFont="1" applyFill="1" applyBorder="1"/>
    <xf numFmtId="179" fontId="89" fillId="2" borderId="0" xfId="1471" applyFont="1" applyFill="1" applyAlignment="1"/>
    <xf numFmtId="174" fontId="68" fillId="39" borderId="0" xfId="25" applyNumberFormat="1" applyBorder="1"/>
    <xf numFmtId="174" fontId="68" fillId="39" borderId="0" xfId="25" applyNumberFormat="1" applyBorder="1" applyAlignment="1"/>
    <xf numFmtId="174" fontId="68" fillId="39" borderId="60" xfId="25" applyNumberFormat="1" applyBorder="1"/>
    <xf numFmtId="180" fontId="76" fillId="43" borderId="60" xfId="433" applyNumberFormat="1" applyBorder="1" applyAlignment="1"/>
    <xf numFmtId="9" fontId="68" fillId="39" borderId="0" xfId="25" applyNumberFormat="1" applyBorder="1" applyAlignment="1"/>
    <xf numFmtId="174" fontId="34" fillId="37" borderId="0" xfId="28" applyNumberFormat="1" applyBorder="1"/>
    <xf numFmtId="179" fontId="87" fillId="53" borderId="2" xfId="995" applyFont="1" applyFill="1" applyBorder="1"/>
    <xf numFmtId="179" fontId="85" fillId="37" borderId="42"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79" fontId="91" fillId="37" borderId="2" xfId="995" applyFont="1" applyFill="1" applyBorder="1" applyAlignment="1">
      <alignment horizontal="left"/>
    </xf>
    <xf numFmtId="182" fontId="85" fillId="37" borderId="2" xfId="995" applyNumberFormat="1" applyFont="1" applyFill="1" applyBorder="1"/>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79" fontId="87" fillId="53" borderId="2" xfId="995" applyFont="1" applyFill="1" applyBorder="1" applyAlignment="1">
      <alignment horizontal="right"/>
    </xf>
    <xf numFmtId="179" fontId="85" fillId="37" borderId="70" xfId="995" applyFont="1" applyFill="1" applyBorder="1"/>
    <xf numFmtId="179" fontId="85" fillId="37" borderId="18" xfId="995" applyFont="1" applyFill="1" applyBorder="1"/>
    <xf numFmtId="179" fontId="93" fillId="38" borderId="2" xfId="995" applyNumberFormat="1" applyFont="1" applyFill="1" applyBorder="1"/>
    <xf numFmtId="184" fontId="85" fillId="37" borderId="0" xfId="995" applyNumberFormat="1" applyFont="1" applyFill="1"/>
    <xf numFmtId="179" fontId="85" fillId="52" borderId="2" xfId="995" applyFont="1" applyFill="1" applyBorder="1"/>
    <xf numFmtId="179" fontId="85" fillId="2" borderId="69" xfId="995" applyFont="1" applyFill="1" applyBorder="1" applyAlignment="1">
      <alignment horizontal="center" wrapText="1"/>
    </xf>
    <xf numFmtId="179" fontId="85" fillId="2" borderId="12" xfId="995" applyFont="1" applyFill="1" applyBorder="1" applyAlignment="1">
      <alignment horizontal="centerContinuous" wrapText="1"/>
    </xf>
    <xf numFmtId="179" fontId="85" fillId="2" borderId="12" xfId="995" applyFont="1" applyFill="1" applyBorder="1" applyAlignment="1">
      <alignment horizontal="center" wrapText="1"/>
    </xf>
    <xf numFmtId="179" fontId="85" fillId="2" borderId="12" xfId="995" applyFont="1" applyFill="1" applyBorder="1" applyAlignment="1">
      <alignment wrapText="1"/>
    </xf>
    <xf numFmtId="179" fontId="85" fillId="2" borderId="49" xfId="995" applyFont="1" applyFill="1" applyBorder="1" applyAlignment="1">
      <alignment horizontal="center" wrapText="1"/>
    </xf>
    <xf numFmtId="179" fontId="85" fillId="2" borderId="34" xfId="995" applyFont="1" applyFill="1" applyBorder="1" applyAlignment="1">
      <alignment horizontal="center"/>
    </xf>
    <xf numFmtId="179" fontId="85" fillId="2" borderId="14" xfId="995" applyFont="1" applyFill="1" applyBorder="1" applyAlignment="1">
      <alignment horizontal="right"/>
    </xf>
    <xf numFmtId="179" fontId="85" fillId="2" borderId="16" xfId="995" applyFont="1" applyFill="1" applyBorder="1" applyAlignment="1">
      <alignment horizontal="center"/>
    </xf>
    <xf numFmtId="179" fontId="85" fillId="2" borderId="49" xfId="995" applyFont="1" applyFill="1" applyBorder="1" applyAlignment="1">
      <alignment horizontal="left"/>
    </xf>
    <xf numFmtId="180" fontId="92" fillId="43" borderId="69" xfId="433" applyNumberFormat="1" applyFont="1" applyBorder="1" applyAlignment="1"/>
    <xf numFmtId="180" fontId="92" fillId="43" borderId="12" xfId="433" applyNumberFormat="1" applyFont="1" applyBorder="1" applyAlignment="1"/>
    <xf numFmtId="182" fontId="92" fillId="43" borderId="12" xfId="433" applyNumberFormat="1" applyFont="1" applyBorder="1" applyAlignment="1"/>
    <xf numFmtId="180" fontId="92" fillId="52" borderId="12" xfId="995" applyNumberFormat="1" applyFont="1" applyFill="1" applyBorder="1"/>
    <xf numFmtId="182" fontId="92" fillId="43" borderId="49" xfId="433" applyNumberFormat="1" applyFont="1" applyBorder="1" applyAlignment="1"/>
    <xf numFmtId="179" fontId="85" fillId="52" borderId="70" xfId="28" applyNumberFormat="1" applyFont="1" applyFill="1" applyBorder="1" applyAlignment="1">
      <alignment horizontal="center"/>
    </xf>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0" fontId="92" fillId="52" borderId="0" xfId="995" applyNumberFormat="1" applyFont="1" applyFill="1" applyBorder="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79" fontId="85" fillId="37" borderId="19" xfId="28" applyNumberFormat="1" applyFont="1" applyBorder="1"/>
    <xf numFmtId="179" fontId="85" fillId="2" borderId="16" xfId="995" applyFont="1" applyFill="1" applyBorder="1" applyAlignment="1">
      <alignment horizontal="left"/>
    </xf>
    <xf numFmtId="180" fontId="92" fillId="43" borderId="14" xfId="433" applyNumberFormat="1" applyFont="1" applyBorder="1" applyAlignment="1"/>
    <xf numFmtId="182" fontId="92" fillId="43" borderId="14" xfId="433" applyNumberFormat="1" applyFont="1" applyBorder="1" applyAlignment="1"/>
    <xf numFmtId="179" fontId="92" fillId="52" borderId="14" xfId="995" applyNumberFormat="1" applyFont="1" applyFill="1" applyBorder="1"/>
    <xf numFmtId="182" fontId="92" fillId="43" borderId="16" xfId="433" applyNumberFormat="1" applyFont="1" applyBorder="1" applyAlignment="1"/>
    <xf numFmtId="179" fontId="85" fillId="52" borderId="42" xfId="28" applyNumberFormat="1" applyFont="1" applyFill="1" applyBorder="1" applyAlignment="1">
      <alignment horizontal="center"/>
    </xf>
    <xf numFmtId="179" fontId="89" fillId="37" borderId="0" xfId="1471" applyFont="1" applyFill="1" applyAlignment="1"/>
    <xf numFmtId="179" fontId="88" fillId="2" borderId="71" xfId="995" applyFont="1" applyFill="1" applyBorder="1" applyAlignment="1">
      <alignment horizontal="right"/>
    </xf>
    <xf numFmtId="179" fontId="88" fillId="2" borderId="72" xfId="995" applyFont="1" applyFill="1" applyBorder="1" applyAlignment="1">
      <alignment horizontal="right"/>
    </xf>
    <xf numFmtId="184" fontId="85" fillId="37" borderId="2" xfId="28" applyNumberFormat="1" applyFont="1" applyBorder="1"/>
    <xf numFmtId="182" fontId="92" fillId="43" borderId="69" xfId="433" applyNumberFormat="1" applyFont="1" applyBorder="1" applyAlignment="1"/>
    <xf numFmtId="182" fontId="92" fillId="43" borderId="19" xfId="433" applyNumberFormat="1" applyFont="1" applyBorder="1" applyAlignment="1"/>
    <xf numFmtId="182" fontId="92" fillId="43" borderId="34" xfId="433" applyNumberFormat="1" applyFont="1" applyBorder="1" applyAlignment="1"/>
    <xf numFmtId="182"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2" fontId="94" fillId="37" borderId="2" xfId="2000" applyNumberFormat="1" applyFont="1" applyFill="1" applyBorder="1" applyProtection="1">
      <protection locked="0"/>
    </xf>
    <xf numFmtId="179" fontId="94" fillId="37" borderId="2" xfId="2000" applyNumberFormat="1" applyFont="1" applyFill="1" applyBorder="1"/>
    <xf numFmtId="0" fontId="85" fillId="37" borderId="2" xfId="28" applyFont="1" applyBorder="1"/>
    <xf numFmtId="182" fontId="85" fillId="37" borderId="2" xfId="28" applyNumberFormat="1" applyFont="1" applyBorder="1" applyProtection="1">
      <protection locked="0"/>
    </xf>
    <xf numFmtId="0" fontId="92" fillId="43" borderId="2" xfId="433" applyNumberFormat="1" applyFont="1" applyBorder="1" applyAlignment="1">
      <alignment horizontal="left"/>
    </xf>
    <xf numFmtId="179" fontId="91" fillId="52" borderId="2" xfId="995" applyFont="1" applyFill="1" applyBorder="1" applyAlignment="1">
      <alignment horizontal="left"/>
    </xf>
    <xf numFmtId="179" fontId="94" fillId="37" borderId="0" xfId="2000" applyNumberFormat="1" applyFont="1" applyFill="1" applyBorder="1"/>
    <xf numFmtId="179" fontId="85" fillId="2" borderId="2" xfId="995" applyFont="1" applyFill="1" applyBorder="1"/>
    <xf numFmtId="180" fontId="85" fillId="2" borderId="2" xfId="995" applyNumberFormat="1" applyFont="1" applyFill="1" applyBorder="1"/>
    <xf numFmtId="180" fontId="85" fillId="50" borderId="2" xfId="995" applyNumberFormat="1" applyFont="1" applyFill="1" applyBorder="1"/>
    <xf numFmtId="182" fontId="85" fillId="54" borderId="2" xfId="995" applyNumberFormat="1" applyFont="1" applyFill="1" applyBorder="1"/>
    <xf numFmtId="179" fontId="85" fillId="2" borderId="2" xfId="995" applyFont="1" applyFill="1" applyBorder="1" applyAlignment="1">
      <alignment horizontal="centerContinuous"/>
    </xf>
    <xf numFmtId="181" fontId="90" fillId="39" borderId="2" xfId="25" applyNumberFormat="1" applyFont="1" applyBorder="1"/>
    <xf numFmtId="179" fontId="85" fillId="50" borderId="2" xfId="995" applyNumberFormat="1" applyFont="1" applyFill="1" applyBorder="1"/>
    <xf numFmtId="181"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9" fontId="84" fillId="37" borderId="2" xfId="2000" applyNumberFormat="1" applyFill="1" applyBorder="1"/>
    <xf numFmtId="180" fontId="94" fillId="37" borderId="2" xfId="2000" applyNumberFormat="1" applyFont="1" applyFill="1" applyBorder="1"/>
    <xf numFmtId="177" fontId="88" fillId="2" borderId="0" xfId="1987" applyNumberFormat="1" applyFont="1" applyFill="1"/>
    <xf numFmtId="179" fontId="68" fillId="39" borderId="0" xfId="25" applyNumberFormat="1" applyBorder="1"/>
    <xf numFmtId="182" fontId="68" fillId="39" borderId="2" xfId="25" applyNumberFormat="1" applyBorder="1"/>
    <xf numFmtId="181" fontId="68" fillId="39" borderId="2" xfId="25" applyNumberFormat="1" applyBorder="1"/>
    <xf numFmtId="179" fontId="81" fillId="45" borderId="0" xfId="1469" applyNumberFormat="1"/>
    <xf numFmtId="179" fontId="89" fillId="37" borderId="0" xfId="1471" applyFont="1" applyFill="1" applyBorder="1" applyAlignment="1"/>
    <xf numFmtId="180" fontId="92" fillId="50" borderId="12" xfId="433" applyNumberFormat="1" applyFont="1" applyFill="1" applyBorder="1" applyAlignment="1"/>
    <xf numFmtId="180" fontId="92" fillId="50" borderId="0" xfId="433" applyNumberFormat="1" applyFont="1" applyFill="1" applyBorder="1" applyAlignment="1"/>
    <xf numFmtId="180" fontId="92" fillId="50" borderId="14" xfId="433" applyNumberFormat="1" applyFont="1" applyFill="1" applyBorder="1" applyAlignment="1"/>
    <xf numFmtId="177" fontId="85" fillId="50" borderId="12" xfId="28" applyNumberFormat="1" applyFont="1" applyFill="1" applyBorder="1" applyAlignment="1">
      <alignment horizontal="right"/>
    </xf>
    <xf numFmtId="177" fontId="85" fillId="50" borderId="0" xfId="28" applyNumberFormat="1" applyFont="1" applyFill="1" applyBorder="1" applyAlignment="1">
      <alignment horizontal="right"/>
    </xf>
    <xf numFmtId="177"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2" fontId="85" fillId="50" borderId="49" xfId="28" applyNumberFormat="1" applyFont="1" applyFill="1" applyBorder="1"/>
    <xf numFmtId="182" fontId="85" fillId="50" borderId="20" xfId="28" applyNumberFormat="1" applyFont="1" applyFill="1" applyBorder="1"/>
    <xf numFmtId="182" fontId="85" fillId="50" borderId="18" xfId="28" applyNumberFormat="1" applyFont="1" applyFill="1" applyBorder="1"/>
    <xf numFmtId="182" fontId="85" fillId="50" borderId="16" xfId="28" applyNumberFormat="1" applyFont="1" applyFill="1" applyBorder="1"/>
    <xf numFmtId="185" fontId="92" fillId="50" borderId="49" xfId="433" applyNumberFormat="1" applyFont="1" applyFill="1" applyBorder="1" applyAlignment="1"/>
    <xf numFmtId="185" fontId="92" fillId="50" borderId="20" xfId="433" applyNumberFormat="1" applyFont="1" applyFill="1" applyBorder="1" applyAlignment="1"/>
    <xf numFmtId="185" fontId="92" fillId="50" borderId="16" xfId="433" applyNumberFormat="1" applyFont="1" applyFill="1" applyBorder="1" applyAlignment="1"/>
    <xf numFmtId="183" fontId="92" fillId="50" borderId="49" xfId="433" applyNumberFormat="1" applyFont="1" applyFill="1" applyBorder="1" applyAlignment="1"/>
    <xf numFmtId="183" fontId="92" fillId="50" borderId="20" xfId="433" applyNumberFormat="1" applyFont="1" applyFill="1" applyBorder="1" applyAlignment="1"/>
    <xf numFmtId="183" fontId="92" fillId="50" borderId="16" xfId="433" applyNumberFormat="1" applyFont="1" applyFill="1" applyBorder="1" applyAlignment="1"/>
    <xf numFmtId="174" fontId="34" fillId="37" borderId="0" xfId="433" applyNumberFormat="1" applyFont="1" applyFill="1" applyBorder="1" applyAlignment="1"/>
    <xf numFmtId="180" fontId="85" fillId="37" borderId="0" xfId="28" applyNumberFormat="1" applyFont="1" applyBorder="1"/>
    <xf numFmtId="180" fontId="90" fillId="39" borderId="0" xfId="25" applyNumberFormat="1" applyFont="1" applyBorder="1"/>
    <xf numFmtId="180" fontId="85" fillId="37" borderId="0" xfId="28" applyNumberFormat="1" applyFont="1" applyBorder="1" applyProtection="1">
      <protection locked="0"/>
    </xf>
    <xf numFmtId="180" fontId="76" fillId="43" borderId="0" xfId="433" applyNumberFormat="1" applyBorder="1" applyAlignment="1" applyProtection="1">
      <protection locked="0"/>
    </xf>
    <xf numFmtId="182" fontId="85" fillId="37" borderId="0" xfId="28" applyNumberFormat="1" applyFont="1" applyBorder="1" applyProtection="1">
      <protection locked="0"/>
    </xf>
    <xf numFmtId="179" fontId="92" fillId="43" borderId="21" xfId="433" applyFont="1" applyBorder="1" applyAlignment="1">
      <alignment horizontal="left"/>
    </xf>
    <xf numFmtId="179" fontId="92" fillId="43" borderId="21" xfId="433" applyNumberFormat="1" applyFont="1" applyBorder="1" applyAlignment="1"/>
    <xf numFmtId="179" fontId="92" fillId="43" borderId="21" xfId="433" applyFont="1" applyBorder="1" applyAlignment="1"/>
    <xf numFmtId="182" fontId="90" fillId="45" borderId="2" xfId="25" applyNumberFormat="1" applyFont="1" applyFill="1" applyBorder="1" applyProtection="1">
      <protection locked="0"/>
    </xf>
    <xf numFmtId="172" fontId="95" fillId="0" borderId="0" xfId="0" applyNumberFormat="1" applyFont="1" applyFill="1" applyBorder="1"/>
    <xf numFmtId="0" fontId="11" fillId="0" borderId="0" xfId="2005"/>
    <xf numFmtId="0" fontId="12" fillId="0" borderId="0" xfId="2007"/>
    <xf numFmtId="172"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2"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2"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1" fontId="97" fillId="0" borderId="0" xfId="3312" applyNumberFormat="1" applyFont="1" applyFill="1" applyBorder="1" applyAlignment="1">
      <alignment horizontal="center"/>
    </xf>
    <xf numFmtId="171" fontId="83" fillId="0" borderId="17" xfId="3312" applyNumberFormat="1" applyFont="1" applyFill="1" applyBorder="1" applyAlignment="1">
      <alignment horizontal="left"/>
    </xf>
    <xf numFmtId="171"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2" fontId="12" fillId="0" borderId="0" xfId="993" applyNumberFormat="1" applyFont="1" applyFill="1" applyBorder="1"/>
    <xf numFmtId="179" fontId="85" fillId="37" borderId="0" xfId="995" applyFont="1" applyFill="1"/>
    <xf numFmtId="179" fontId="85" fillId="37" borderId="0" xfId="995" applyFont="1" applyFill="1" applyBorder="1"/>
    <xf numFmtId="179" fontId="85" fillId="37" borderId="2" xfId="995" applyFont="1" applyFill="1" applyBorder="1"/>
    <xf numFmtId="181" fontId="85" fillId="37" borderId="0" xfId="995" applyNumberFormat="1" applyFont="1" applyFill="1"/>
    <xf numFmtId="179" fontId="88" fillId="2" borderId="0" xfId="995" applyFont="1" applyFill="1"/>
    <xf numFmtId="181" fontId="76" fillId="37" borderId="0" xfId="433" applyNumberFormat="1" applyFill="1" applyBorder="1" applyAlignment="1"/>
    <xf numFmtId="179" fontId="88" fillId="2" borderId="0" xfId="995" applyFont="1" applyFill="1" applyBorder="1"/>
    <xf numFmtId="179" fontId="85" fillId="2" borderId="19" xfId="995" applyFont="1" applyFill="1" applyBorder="1"/>
    <xf numFmtId="179" fontId="90" fillId="39" borderId="2" xfId="25" applyNumberFormat="1" applyFont="1" applyBorder="1"/>
    <xf numFmtId="182" fontId="90" fillId="39" borderId="2" xfId="25" applyNumberFormat="1" applyFont="1" applyBorder="1"/>
    <xf numFmtId="182" fontId="90" fillId="39" borderId="2" xfId="25" applyNumberFormat="1" applyFont="1" applyBorder="1" applyProtection="1">
      <protection locked="0"/>
    </xf>
    <xf numFmtId="182" fontId="85" fillId="37" borderId="2" xfId="28" applyNumberFormat="1" applyFont="1" applyBorder="1"/>
    <xf numFmtId="179" fontId="92" fillId="43" borderId="2" xfId="433" applyFont="1" applyBorder="1" applyAlignment="1">
      <alignment horizontal="left"/>
    </xf>
    <xf numFmtId="179" fontId="92" fillId="43" borderId="2" xfId="433" applyFont="1" applyBorder="1" applyAlignment="1"/>
    <xf numFmtId="184" fontId="85" fillId="37" borderId="0" xfId="995" applyNumberFormat="1" applyFont="1" applyFill="1"/>
    <xf numFmtId="179" fontId="85" fillId="2" borderId="20" xfId="995" applyFont="1" applyFill="1" applyBorder="1" applyAlignment="1">
      <alignment horizontal="left"/>
    </xf>
    <xf numFmtId="180" fontId="92" fillId="43" borderId="0" xfId="433" applyNumberFormat="1" applyFont="1" applyBorder="1" applyAlignment="1"/>
    <xf numFmtId="182" fontId="92" fillId="43" borderId="0" xfId="433" applyNumberFormat="1" applyFont="1" applyBorder="1" applyAlignment="1"/>
    <xf numFmtId="182" fontId="92" fillId="43" borderId="20" xfId="433" applyNumberFormat="1" applyFont="1" applyBorder="1" applyAlignment="1"/>
    <xf numFmtId="179" fontId="85" fillId="52" borderId="18" xfId="28" applyNumberFormat="1" applyFont="1" applyFill="1" applyBorder="1" applyAlignment="1">
      <alignment horizontal="center"/>
    </xf>
    <xf numFmtId="179" fontId="92" fillId="52" borderId="0" xfId="995" applyNumberFormat="1" applyFont="1" applyFill="1" applyBorder="1"/>
    <xf numFmtId="184" fontId="85" fillId="37" borderId="2" xfId="28" applyNumberFormat="1" applyFont="1" applyBorder="1"/>
    <xf numFmtId="179" fontId="68" fillId="39" borderId="0" xfId="25" applyNumberFormat="1" applyBorder="1"/>
    <xf numFmtId="180" fontId="92" fillId="50" borderId="0" xfId="433" applyNumberFormat="1" applyFont="1" applyFill="1" applyBorder="1" applyAlignment="1"/>
    <xf numFmtId="177" fontId="85" fillId="50" borderId="0" xfId="28" applyNumberFormat="1" applyFont="1" applyFill="1" applyBorder="1" applyAlignment="1">
      <alignment horizontal="right"/>
    </xf>
    <xf numFmtId="182" fontId="85" fillId="50" borderId="20" xfId="28" applyNumberFormat="1" applyFont="1" applyFill="1" applyBorder="1"/>
    <xf numFmtId="185" fontId="92" fillId="50" borderId="20" xfId="433" applyNumberFormat="1" applyFont="1" applyFill="1" applyBorder="1" applyAlignment="1"/>
    <xf numFmtId="183" fontId="92" fillId="50" borderId="20" xfId="433" applyNumberFormat="1" applyFont="1" applyFill="1" applyBorder="1" applyAlignment="1"/>
    <xf numFmtId="180" fontId="85" fillId="37" borderId="0" xfId="28" applyNumberFormat="1" applyFont="1" applyBorder="1" applyProtection="1">
      <protection locked="0"/>
    </xf>
    <xf numFmtId="179" fontId="92" fillId="43" borderId="21" xfId="433" applyFont="1" applyBorder="1" applyAlignment="1">
      <alignment horizontal="left"/>
    </xf>
    <xf numFmtId="179" fontId="34" fillId="37" borderId="0" xfId="3371" applyFill="1"/>
    <xf numFmtId="179"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2" fontId="0" fillId="0" borderId="0" xfId="0" applyNumberFormat="1"/>
    <xf numFmtId="172"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1" fontId="5" fillId="0" borderId="90" xfId="7504" applyNumberFormat="1" applyFont="1" applyFill="1" applyBorder="1" applyAlignment="1">
      <alignment horizontal="center"/>
    </xf>
    <xf numFmtId="171" fontId="5" fillId="50" borderId="90" xfId="7504" applyNumberFormat="1" applyFont="1" applyFill="1" applyBorder="1" applyAlignment="1">
      <alignment horizontal="center"/>
    </xf>
    <xf numFmtId="0" fontId="83" fillId="0" borderId="68" xfId="7490" applyFont="1" applyFill="1" applyBorder="1"/>
    <xf numFmtId="43"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2" fontId="0" fillId="0" borderId="96" xfId="0" applyNumberFormat="1" applyBorder="1"/>
    <xf numFmtId="172" fontId="12" fillId="0" borderId="96" xfId="0" applyNumberFormat="1" applyFont="1" applyFill="1" applyBorder="1"/>
    <xf numFmtId="172" fontId="0" fillId="0" borderId="96" xfId="0" applyNumberFormat="1" applyFill="1" applyBorder="1"/>
    <xf numFmtId="1" fontId="12" fillId="0" borderId="0" xfId="0" applyNumberFormat="1" applyFont="1" applyBorder="1"/>
    <xf numFmtId="172"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7"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2" fontId="0" fillId="0" borderId="0" xfId="0" applyNumberFormat="1" applyFill="1"/>
    <xf numFmtId="172" fontId="12" fillId="0" borderId="0" xfId="0" applyNumberFormat="1" applyFont="1" applyFill="1"/>
    <xf numFmtId="172" fontId="13" fillId="0" borderId="96" xfId="0" applyNumberFormat="1" applyFont="1" applyFill="1" applyBorder="1"/>
    <xf numFmtId="172" fontId="0" fillId="0" borderId="93" xfId="0" applyNumberFormat="1" applyBorder="1"/>
    <xf numFmtId="172" fontId="0" fillId="0" borderId="93" xfId="0" applyNumberFormat="1" applyFill="1" applyBorder="1"/>
    <xf numFmtId="172" fontId="13" fillId="0" borderId="93" xfId="0" applyNumberFormat="1" applyFont="1" applyFill="1" applyBorder="1"/>
    <xf numFmtId="172" fontId="6" fillId="0" borderId="96" xfId="5676" applyNumberFormat="1" applyFont="1" applyBorder="1"/>
    <xf numFmtId="0" fontId="56" fillId="0" borderId="0" xfId="0" applyFont="1"/>
    <xf numFmtId="172" fontId="12" fillId="0" borderId="96" xfId="0" applyNumberFormat="1" applyFont="1" applyBorder="1"/>
    <xf numFmtId="172" fontId="0" fillId="0" borderId="96" xfId="0" applyNumberFormat="1" applyFill="1" applyBorder="1" applyAlignment="1">
      <alignment wrapText="1"/>
    </xf>
    <xf numFmtId="0" fontId="0" fillId="0" borderId="93" xfId="0" applyBorder="1"/>
    <xf numFmtId="0" fontId="0" fillId="0" borderId="93" xfId="0" applyFill="1" applyBorder="1"/>
    <xf numFmtId="172" fontId="13" fillId="0" borderId="0" xfId="0" applyNumberFormat="1" applyFont="1" applyFill="1" applyBorder="1" applyAlignment="1">
      <alignment horizontal="left"/>
    </xf>
    <xf numFmtId="172" fontId="12" fillId="0" borderId="0" xfId="0" applyNumberFormat="1" applyFont="1" applyAlignment="1">
      <alignment horizontal="left"/>
    </xf>
    <xf numFmtId="172" fontId="14" fillId="0" borderId="0" xfId="0" applyNumberFormat="1" applyFont="1" applyAlignment="1">
      <alignment horizontal="left" wrapText="1"/>
    </xf>
    <xf numFmtId="0" fontId="127" fillId="0" borderId="0" xfId="0" applyFont="1"/>
    <xf numFmtId="172" fontId="35" fillId="29" borderId="96" xfId="0" applyNumberFormat="1" applyFont="1" applyFill="1" applyBorder="1" applyAlignment="1">
      <alignment horizontal="left" vertical="center" wrapText="1"/>
    </xf>
    <xf numFmtId="172"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1" fontId="0" fillId="0" borderId="0" xfId="0" applyNumberFormat="1" applyAlignment="1">
      <alignment horizontal="center"/>
    </xf>
    <xf numFmtId="171"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5" fontId="133" fillId="37" borderId="0" xfId="430" applyNumberFormat="1" applyFont="1" applyFill="1" applyBorder="1"/>
    <xf numFmtId="175" fontId="133" fillId="37" borderId="14" xfId="430" applyNumberFormat="1" applyFont="1" applyFill="1" applyBorder="1"/>
    <xf numFmtId="175" fontId="133" fillId="37" borderId="58" xfId="430" applyNumberFormat="1" applyFont="1" applyFill="1" applyBorder="1"/>
    <xf numFmtId="0" fontId="134" fillId="0" borderId="0" xfId="0" applyFont="1"/>
    <xf numFmtId="171" fontId="135" fillId="40" borderId="80" xfId="1467" applyNumberFormat="1" applyFont="1" applyAlignment="1">
      <alignment horizontal="center"/>
    </xf>
    <xf numFmtId="175" fontId="136" fillId="37" borderId="58" xfId="430" applyNumberFormat="1" applyFont="1" applyFill="1" applyBorder="1"/>
    <xf numFmtId="175" fontId="136" fillId="37" borderId="0" xfId="430" applyNumberFormat="1" applyFont="1" applyFill="1" applyBorder="1"/>
    <xf numFmtId="175"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1" fontId="133" fillId="50" borderId="90" xfId="7504" applyNumberFormat="1" applyFont="1" applyFill="1" applyBorder="1" applyAlignment="1">
      <alignment horizontal="center"/>
    </xf>
    <xf numFmtId="171"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70" fontId="12" fillId="0" borderId="0" xfId="2611" applyNumberFormat="1" applyAlignment="1">
      <alignment horizontal="center"/>
    </xf>
    <xf numFmtId="171" fontId="12" fillId="0" borderId="0" xfId="2611" applyNumberFormat="1" applyAlignment="1">
      <alignment horizontal="center"/>
    </xf>
    <xf numFmtId="170"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2" fontId="127" fillId="0" borderId="0" xfId="0" applyNumberFormat="1" applyFont="1"/>
    <xf numFmtId="0" fontId="12" fillId="0" borderId="0" xfId="2611" applyAlignment="1">
      <alignment horizontal="center"/>
    </xf>
    <xf numFmtId="171" fontId="12" fillId="50" borderId="0" xfId="2611" applyNumberFormat="1" applyFill="1" applyAlignment="1">
      <alignment horizontal="center"/>
    </xf>
    <xf numFmtId="170" fontId="12" fillId="0" borderId="0" xfId="2611" applyNumberFormat="1"/>
    <xf numFmtId="1" fontId="12" fillId="0" borderId="0" xfId="2611" applyNumberFormat="1" applyAlignment="1">
      <alignment horizontal="center"/>
    </xf>
    <xf numFmtId="170"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70" fontId="12" fillId="55" borderId="96" xfId="2611" applyNumberFormat="1" applyFill="1" applyBorder="1" applyAlignment="1">
      <alignment horizontal="center"/>
    </xf>
    <xf numFmtId="170" fontId="12" fillId="0" borderId="96" xfId="2611" applyNumberFormat="1" applyBorder="1"/>
    <xf numFmtId="170"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1" fontId="12" fillId="50" borderId="21" xfId="2611" applyNumberFormat="1" applyFill="1" applyBorder="1" applyAlignment="1">
      <alignment horizontal="center"/>
    </xf>
    <xf numFmtId="0" fontId="46" fillId="0" borderId="131" xfId="2611" applyFont="1" applyBorder="1"/>
    <xf numFmtId="171" fontId="12" fillId="0" borderId="132" xfId="2611" applyNumberFormat="1" applyBorder="1" applyAlignment="1">
      <alignment horizontal="center"/>
    </xf>
    <xf numFmtId="171"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8" fontId="148" fillId="93" borderId="134" xfId="3738" applyNumberFormat="1" applyFont="1" applyFill="1" applyBorder="1" applyAlignment="1">
      <alignment horizontal="right"/>
    </xf>
    <xf numFmtId="188" fontId="148" fillId="93" borderId="135" xfId="3738" applyNumberFormat="1" applyFont="1" applyFill="1" applyBorder="1" applyAlignment="1">
      <alignment horizontal="right"/>
    </xf>
    <xf numFmtId="188" fontId="148" fillId="2" borderId="136" xfId="3738" applyNumberFormat="1" applyFont="1" applyFill="1" applyBorder="1" applyAlignment="1">
      <alignment horizontal="right"/>
    </xf>
    <xf numFmtId="188"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8" fontId="107" fillId="93" borderId="137" xfId="3738" applyNumberFormat="1" applyFont="1" applyFill="1" applyBorder="1" applyAlignment="1">
      <alignment horizontal="right"/>
    </xf>
    <xf numFmtId="188" fontId="107" fillId="93" borderId="138" xfId="3738" applyNumberFormat="1" applyFont="1" applyFill="1" applyBorder="1" applyAlignment="1">
      <alignment horizontal="right"/>
    </xf>
    <xf numFmtId="188" fontId="107" fillId="2" borderId="139" xfId="3738" applyNumberFormat="1" applyFont="1" applyFill="1" applyBorder="1" applyAlignment="1">
      <alignment horizontal="right"/>
    </xf>
    <xf numFmtId="188"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8" fontId="107" fillId="93" borderId="140" xfId="3738" applyNumberFormat="1" applyFont="1" applyFill="1" applyBorder="1" applyAlignment="1">
      <alignment horizontal="right"/>
    </xf>
    <xf numFmtId="188" fontId="107" fillId="93" borderId="141" xfId="3738" applyNumberFormat="1" applyFont="1" applyFill="1" applyBorder="1" applyAlignment="1">
      <alignment horizontal="right"/>
    </xf>
    <xf numFmtId="188" fontId="107" fillId="2" borderId="142" xfId="3738" applyNumberFormat="1" applyFont="1" applyFill="1" applyBorder="1" applyAlignment="1">
      <alignment horizontal="right"/>
    </xf>
    <xf numFmtId="188"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8" fontId="107" fillId="93" borderId="143" xfId="3738" applyNumberFormat="1" applyFont="1" applyFill="1" applyBorder="1" applyAlignment="1">
      <alignment horizontal="right"/>
    </xf>
    <xf numFmtId="188" fontId="107" fillId="93" borderId="144" xfId="3738" applyNumberFormat="1" applyFont="1" applyFill="1" applyBorder="1" applyAlignment="1">
      <alignment horizontal="right"/>
    </xf>
    <xf numFmtId="188" fontId="107" fillId="2" borderId="145" xfId="3738" applyNumberFormat="1" applyFont="1" applyFill="1" applyBorder="1" applyAlignment="1">
      <alignment horizontal="right"/>
    </xf>
    <xf numFmtId="188"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8" fontId="107" fillId="93" borderId="146" xfId="3738" applyNumberFormat="1" applyFont="1" applyFill="1" applyBorder="1" applyAlignment="1">
      <alignment horizontal="right"/>
    </xf>
    <xf numFmtId="188" fontId="107" fillId="93" borderId="147" xfId="3738" applyNumberFormat="1" applyFont="1" applyFill="1" applyBorder="1" applyAlignment="1">
      <alignment horizontal="right"/>
    </xf>
    <xf numFmtId="188" fontId="107" fillId="2" borderId="148" xfId="3738" applyNumberFormat="1" applyFont="1" applyFill="1" applyBorder="1" applyAlignment="1">
      <alignment horizontal="right"/>
    </xf>
    <xf numFmtId="188"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8" fontId="149" fillId="93" borderId="140" xfId="3738" applyNumberFormat="1" applyFont="1" applyFill="1" applyBorder="1" applyAlignment="1">
      <alignment horizontal="right"/>
    </xf>
    <xf numFmtId="188" fontId="149" fillId="93" borderId="141" xfId="3738" applyNumberFormat="1" applyFont="1" applyFill="1" applyBorder="1" applyAlignment="1">
      <alignment horizontal="right"/>
    </xf>
    <xf numFmtId="188" fontId="149" fillId="2" borderId="142" xfId="3738" applyNumberFormat="1" applyFont="1" applyFill="1" applyBorder="1" applyAlignment="1">
      <alignment horizontal="right"/>
    </xf>
    <xf numFmtId="188"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8" fontId="148" fillId="93" borderId="34" xfId="3738" applyNumberFormat="1" applyFont="1" applyFill="1" applyBorder="1" applyAlignment="1">
      <alignment horizontal="right"/>
    </xf>
    <xf numFmtId="188" fontId="148" fillId="93" borderId="42" xfId="3738" applyNumberFormat="1" applyFont="1" applyFill="1" applyBorder="1" applyAlignment="1">
      <alignment horizontal="right"/>
    </xf>
    <xf numFmtId="188" fontId="148" fillId="2" borderId="14" xfId="3738" applyNumberFormat="1" applyFont="1" applyFill="1" applyBorder="1" applyAlignment="1">
      <alignment horizontal="right"/>
    </xf>
    <xf numFmtId="188"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8" fontId="107" fillId="50" borderId="140" xfId="3738" applyNumberFormat="1" applyFont="1" applyFill="1" applyBorder="1" applyAlignment="1">
      <alignment horizontal="right"/>
    </xf>
    <xf numFmtId="188" fontId="107" fillId="50" borderId="141" xfId="3738" applyNumberFormat="1" applyFont="1" applyFill="1" applyBorder="1" applyAlignment="1">
      <alignment horizontal="right"/>
    </xf>
    <xf numFmtId="188"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8" fontId="148" fillId="93" borderId="149" xfId="3738" applyNumberFormat="1" applyFont="1" applyFill="1" applyBorder="1" applyAlignment="1">
      <alignment horizontal="right"/>
    </xf>
    <xf numFmtId="188" fontId="148" fillId="93" borderId="124" xfId="3738" applyNumberFormat="1" applyFont="1" applyFill="1" applyBorder="1" applyAlignment="1">
      <alignment horizontal="right"/>
    </xf>
    <xf numFmtId="188" fontId="148" fillId="2" borderId="130" xfId="3738" applyNumberFormat="1" applyFont="1" applyFill="1" applyBorder="1" applyAlignment="1">
      <alignment horizontal="right"/>
    </xf>
    <xf numFmtId="188"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8" fontId="107" fillId="93" borderId="150" xfId="3738" applyNumberFormat="1" applyFont="1" applyFill="1" applyBorder="1" applyAlignment="1">
      <alignment horizontal="right"/>
    </xf>
    <xf numFmtId="188" fontId="107" fillId="93" borderId="151" xfId="3738" applyNumberFormat="1" applyFont="1" applyFill="1" applyBorder="1" applyAlignment="1">
      <alignment horizontal="right"/>
    </xf>
    <xf numFmtId="188" fontId="107" fillId="2" borderId="152" xfId="3738" applyNumberFormat="1" applyFont="1" applyFill="1" applyBorder="1" applyAlignment="1">
      <alignment horizontal="right"/>
    </xf>
    <xf numFmtId="188"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8" fontId="148" fillId="2" borderId="96" xfId="3738" applyNumberFormat="1" applyFont="1" applyFill="1" applyBorder="1" applyAlignment="1">
      <alignment horizontal="right"/>
    </xf>
    <xf numFmtId="188"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9"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70"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90" fontId="154" fillId="0" borderId="0" xfId="10656" applyNumberFormat="1" applyFont="1"/>
    <xf numFmtId="0" fontId="3" fillId="0" borderId="0" xfId="10687" applyAlignment="1">
      <alignment horizontal="center"/>
    </xf>
    <xf numFmtId="171"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1"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5" fontId="156" fillId="0" borderId="0" xfId="49" applyNumberFormat="1" applyFont="1"/>
    <xf numFmtId="0" fontId="24" fillId="0" borderId="0" xfId="10687" applyFont="1" applyAlignment="1">
      <alignment horizontal="left"/>
    </xf>
    <xf numFmtId="0" fontId="3" fillId="0" borderId="0" xfId="10687" applyAlignment="1">
      <alignment horizontal="right"/>
    </xf>
    <xf numFmtId="43" fontId="3" fillId="0" borderId="0" xfId="10687" applyNumberFormat="1" applyAlignment="1">
      <alignment horizontal="left"/>
    </xf>
    <xf numFmtId="170"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1" fontId="12" fillId="0" borderId="0" xfId="10655" applyNumberFormat="1"/>
    <xf numFmtId="1" fontId="3" fillId="0" borderId="0" xfId="10687" applyNumberFormat="1" applyAlignment="1">
      <alignment horizontal="left"/>
    </xf>
    <xf numFmtId="171" fontId="12" fillId="0" borderId="0" xfId="2611" applyNumberFormat="1"/>
    <xf numFmtId="171" fontId="3" fillId="0" borderId="0" xfId="10687" applyNumberFormat="1" applyAlignment="1">
      <alignment horizontal="right"/>
    </xf>
    <xf numFmtId="192" fontId="3" fillId="0" borderId="0" xfId="10687" applyNumberFormat="1"/>
    <xf numFmtId="43" fontId="3" fillId="0" borderId="0" xfId="10687" applyNumberFormat="1"/>
    <xf numFmtId="192" fontId="157" fillId="0" borderId="0" xfId="10687" applyNumberFormat="1" applyFont="1" applyAlignment="1">
      <alignment horizontal="left"/>
    </xf>
    <xf numFmtId="192" fontId="15" fillId="0" borderId="0" xfId="10653" applyNumberFormat="1"/>
    <xf numFmtId="192" fontId="157" fillId="0" borderId="0" xfId="10653" applyNumberFormat="1" applyFont="1" applyAlignment="1">
      <alignment horizontal="left"/>
    </xf>
    <xf numFmtId="192"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1"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2" fontId="160" fillId="0" borderId="0" xfId="10687" applyNumberFormat="1" applyFont="1" applyAlignment="1">
      <alignment horizontal="left"/>
    </xf>
    <xf numFmtId="192" fontId="32" fillId="0" borderId="0" xfId="10653" applyNumberFormat="1" applyFont="1" applyAlignment="1">
      <alignment horizontal="left"/>
    </xf>
    <xf numFmtId="192" fontId="161" fillId="0" borderId="0" xfId="10653" applyNumberFormat="1" applyFont="1" applyAlignment="1">
      <alignment horizontal="left"/>
    </xf>
    <xf numFmtId="192" fontId="15" fillId="0" borderId="0" xfId="10653" applyNumberFormat="1" applyAlignment="1">
      <alignment horizontal="left"/>
    </xf>
    <xf numFmtId="192"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2" fontId="164" fillId="0" borderId="0" xfId="10653" applyNumberFormat="1" applyFont="1" applyAlignment="1">
      <alignment horizontal="left"/>
    </xf>
    <xf numFmtId="43" fontId="15" fillId="0" borderId="0" xfId="49" applyAlignment="1">
      <alignment horizontal="left"/>
    </xf>
    <xf numFmtId="43" fontId="165" fillId="0" borderId="0" xfId="49" applyFont="1"/>
    <xf numFmtId="0" fontId="166" fillId="0" borderId="0" xfId="10687" applyFont="1" applyAlignment="1">
      <alignment horizontal="right"/>
    </xf>
    <xf numFmtId="43" fontId="15" fillId="0" borderId="0" xfId="49"/>
    <xf numFmtId="43" fontId="160" fillId="0" borderId="0" xfId="49" applyFont="1"/>
    <xf numFmtId="43" fontId="161" fillId="0" borderId="0" xfId="49" applyFont="1"/>
    <xf numFmtId="43" fontId="22" fillId="0" borderId="0" xfId="49" applyFont="1"/>
    <xf numFmtId="43" fontId="24" fillId="0" borderId="0" xfId="49" applyFont="1"/>
    <xf numFmtId="43" fontId="162" fillId="0" borderId="0" xfId="49" applyFont="1"/>
    <xf numFmtId="43" fontId="24" fillId="0" borderId="0" xfId="49" applyFont="1" applyAlignment="1">
      <alignment horizontal="left"/>
    </xf>
    <xf numFmtId="43" fontId="161" fillId="0" borderId="0" xfId="49" applyFont="1" applyAlignment="1">
      <alignment horizontal="left"/>
    </xf>
    <xf numFmtId="175" fontId="167" fillId="0" borderId="0" xfId="49" applyNumberFormat="1" applyFont="1"/>
    <xf numFmtId="43" fontId="168" fillId="0" borderId="0" xfId="2618" applyNumberFormat="1" applyFont="1" applyAlignment="1">
      <alignment horizontal="right"/>
    </xf>
    <xf numFmtId="43" fontId="169" fillId="0" borderId="0" xfId="49" applyFont="1" applyAlignment="1">
      <alignment horizontal="left"/>
    </xf>
    <xf numFmtId="0" fontId="141" fillId="0" borderId="0" xfId="10652"/>
    <xf numFmtId="43" fontId="170" fillId="0" borderId="16" xfId="2618" applyNumberFormat="1" applyFont="1" applyBorder="1" applyAlignment="1">
      <alignment horizontal="left"/>
    </xf>
    <xf numFmtId="43" fontId="15" fillId="0" borderId="16" xfId="49" applyBorder="1" applyAlignment="1">
      <alignment horizontal="left"/>
    </xf>
    <xf numFmtId="43" fontId="160" fillId="0" borderId="96" xfId="49" applyFont="1" applyBorder="1"/>
    <xf numFmtId="43" fontId="161" fillId="0" borderId="96" xfId="49" applyFont="1" applyBorder="1"/>
    <xf numFmtId="43" fontId="22" fillId="0" borderId="96" xfId="49" applyFont="1" applyBorder="1"/>
    <xf numFmtId="43" fontId="15" fillId="0" borderId="96" xfId="49" applyBorder="1" applyAlignment="1">
      <alignment horizontal="left"/>
    </xf>
    <xf numFmtId="43" fontId="15" fillId="0" borderId="96" xfId="49" applyBorder="1"/>
    <xf numFmtId="43" fontId="24" fillId="0" borderId="96" xfId="49" applyFont="1" applyBorder="1"/>
    <xf numFmtId="43" fontId="162" fillId="0" borderId="96" xfId="49" applyFont="1" applyBorder="1"/>
    <xf numFmtId="43" fontId="24" fillId="0" borderId="96" xfId="49" applyFont="1" applyBorder="1" applyAlignment="1">
      <alignment horizontal="left"/>
    </xf>
    <xf numFmtId="43" fontId="161" fillId="0" borderId="96" xfId="49" applyFont="1" applyBorder="1" applyAlignment="1">
      <alignment horizontal="left"/>
    </xf>
    <xf numFmtId="43" fontId="170" fillId="0" borderId="34" xfId="2618" applyNumberFormat="1" applyFont="1" applyBorder="1" applyAlignment="1">
      <alignment horizontal="left"/>
    </xf>
    <xf numFmtId="0" fontId="3" fillId="0" borderId="42" xfId="10687" applyBorder="1" applyAlignment="1">
      <alignment horizontal="left"/>
    </xf>
    <xf numFmtId="43" fontId="170" fillId="0" borderId="20" xfId="2618" applyNumberFormat="1" applyFont="1" applyBorder="1" applyAlignment="1">
      <alignment horizontal="left"/>
    </xf>
    <xf numFmtId="43" fontId="15" fillId="0" borderId="20" xfId="49" applyBorder="1" applyAlignment="1">
      <alignment horizontal="left"/>
    </xf>
    <xf numFmtId="43" fontId="170" fillId="0" borderId="19" xfId="2618" applyNumberFormat="1" applyFont="1" applyBorder="1" applyAlignment="1">
      <alignment horizontal="left"/>
    </xf>
    <xf numFmtId="0" fontId="3" fillId="0" borderId="18" xfId="10687" applyBorder="1" applyAlignment="1">
      <alignment horizontal="left"/>
    </xf>
    <xf numFmtId="43" fontId="170" fillId="0" borderId="156" xfId="2618" applyNumberFormat="1" applyFont="1" applyBorder="1" applyAlignment="1">
      <alignment horizontal="left"/>
    </xf>
    <xf numFmtId="43" fontId="15" fillId="0" borderId="156" xfId="49" applyBorder="1" applyAlignment="1">
      <alignment horizontal="left"/>
    </xf>
    <xf numFmtId="43" fontId="160" fillId="0" borderId="129" xfId="49" applyFont="1" applyBorder="1"/>
    <xf numFmtId="43" fontId="161" fillId="0" borderId="129" xfId="49" applyFont="1" applyBorder="1"/>
    <xf numFmtId="43" fontId="22" fillId="0" borderId="129" xfId="49" applyFont="1" applyBorder="1"/>
    <xf numFmtId="43" fontId="15" fillId="0" borderId="129" xfId="49" applyBorder="1" applyAlignment="1">
      <alignment horizontal="left"/>
    </xf>
    <xf numFmtId="43" fontId="15" fillId="0" borderId="129" xfId="49" applyBorder="1"/>
    <xf numFmtId="43" fontId="24" fillId="0" borderId="129" xfId="49" applyFont="1" applyBorder="1"/>
    <xf numFmtId="43" fontId="162" fillId="0" borderId="129" xfId="49" applyFont="1" applyBorder="1"/>
    <xf numFmtId="43" fontId="24" fillId="0" borderId="129" xfId="49" applyFont="1" applyBorder="1" applyAlignment="1">
      <alignment horizontal="left"/>
    </xf>
    <xf numFmtId="43" fontId="161" fillId="0" borderId="129" xfId="49" applyFont="1" applyBorder="1" applyAlignment="1">
      <alignment horizontal="left"/>
    </xf>
    <xf numFmtId="43" fontId="170" fillId="0" borderId="153" xfId="2618" applyNumberFormat="1" applyFont="1" applyBorder="1" applyAlignment="1">
      <alignment horizontal="left"/>
    </xf>
    <xf numFmtId="0" fontId="3" fillId="0" borderId="154" xfId="10687" applyBorder="1" applyAlignment="1">
      <alignment horizontal="left"/>
    </xf>
    <xf numFmtId="43" fontId="3" fillId="25" borderId="155" xfId="49" applyFont="1" applyFill="1" applyBorder="1" applyAlignment="1">
      <alignment horizontal="right"/>
    </xf>
    <xf numFmtId="43" fontId="160" fillId="25" borderId="130" xfId="49" applyFont="1" applyFill="1" applyBorder="1" applyAlignment="1">
      <alignment horizontal="right"/>
    </xf>
    <xf numFmtId="43" fontId="161" fillId="25" borderId="130" xfId="49" applyFont="1" applyFill="1" applyBorder="1" applyAlignment="1">
      <alignment horizontal="right"/>
    </xf>
    <xf numFmtId="43" fontId="22" fillId="25" borderId="130" xfId="49" applyFont="1" applyFill="1" applyBorder="1" applyAlignment="1">
      <alignment horizontal="right"/>
    </xf>
    <xf numFmtId="43" fontId="32" fillId="25" borderId="130" xfId="49" applyFont="1" applyFill="1" applyBorder="1" applyAlignment="1">
      <alignment horizontal="left"/>
    </xf>
    <xf numFmtId="43" fontId="32" fillId="25" borderId="130" xfId="49" applyFont="1" applyFill="1" applyBorder="1" applyAlignment="1">
      <alignment horizontal="right"/>
    </xf>
    <xf numFmtId="43" fontId="3" fillId="25" borderId="130" xfId="49" applyFont="1" applyFill="1" applyBorder="1" applyAlignment="1">
      <alignment horizontal="right"/>
    </xf>
    <xf numFmtId="43" fontId="167" fillId="29" borderId="130" xfId="49" applyFont="1" applyFill="1" applyBorder="1"/>
    <xf numFmtId="43" fontId="168" fillId="29" borderId="130" xfId="49" applyFont="1" applyFill="1" applyBorder="1" applyAlignment="1">
      <alignment horizontal="right"/>
    </xf>
    <xf numFmtId="43" fontId="3" fillId="96" borderId="130" xfId="49" applyFont="1" applyFill="1" applyBorder="1" applyAlignment="1">
      <alignment horizontal="right"/>
    </xf>
    <xf numFmtId="43" fontId="162" fillId="0" borderId="130" xfId="49" applyFont="1" applyBorder="1"/>
    <xf numFmtId="43" fontId="167" fillId="96" borderId="130" xfId="49" applyFont="1" applyFill="1" applyBorder="1"/>
    <xf numFmtId="43" fontId="161" fillId="96" borderId="130" xfId="49" applyFont="1" applyFill="1" applyBorder="1"/>
    <xf numFmtId="43" fontId="165" fillId="96" borderId="130" xfId="49" applyFont="1" applyFill="1" applyBorder="1"/>
    <xf numFmtId="43" fontId="168" fillId="96" borderId="130" xfId="49" applyFont="1" applyFill="1" applyBorder="1" applyAlignment="1">
      <alignment horizontal="right"/>
    </xf>
    <xf numFmtId="43" fontId="159" fillId="96" borderId="149" xfId="49" applyFont="1" applyFill="1" applyBorder="1" applyAlignment="1">
      <alignment horizontal="right"/>
    </xf>
    <xf numFmtId="0" fontId="3" fillId="0" borderId="124" xfId="10687" applyBorder="1" applyAlignment="1">
      <alignment horizontal="left"/>
    </xf>
    <xf numFmtId="43"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43" fontId="170" fillId="0" borderId="0" xfId="2618" applyNumberFormat="1" applyFont="1" applyAlignment="1">
      <alignment horizontal="left"/>
    </xf>
    <xf numFmtId="0" fontId="3" fillId="88" borderId="0" xfId="10687" applyFill="1" applyAlignment="1">
      <alignment horizontal="left"/>
    </xf>
    <xf numFmtId="175" fontId="56" fillId="33" borderId="0" xfId="49" applyNumberFormat="1" applyFont="1" applyFill="1"/>
    <xf numFmtId="43" fontId="15" fillId="0" borderId="129" xfId="49" applyBorder="1" applyAlignment="1">
      <alignment horizontal="right"/>
    </xf>
    <xf numFmtId="43"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43" fontId="32" fillId="0" borderId="0" xfId="10687" applyNumberFormat="1" applyFont="1" applyAlignment="1">
      <alignment horizontal="left"/>
    </xf>
    <xf numFmtId="43" fontId="32" fillId="0" borderId="0" xfId="10687" applyNumberFormat="1" applyFont="1" applyAlignment="1">
      <alignment horizontal="right"/>
    </xf>
    <xf numFmtId="175" fontId="56" fillId="0" borderId="0" xfId="49" applyNumberFormat="1" applyFont="1"/>
    <xf numFmtId="43" fontId="12" fillId="0" borderId="0" xfId="49" applyFont="1"/>
    <xf numFmtId="43" fontId="170" fillId="0" borderId="0" xfId="2618" applyNumberFormat="1" applyFont="1" applyAlignment="1">
      <alignment horizontal="right"/>
    </xf>
    <xf numFmtId="43" fontId="3" fillId="0" borderId="0" xfId="10687" applyNumberFormat="1" applyAlignment="1">
      <alignment horizontal="right"/>
    </xf>
    <xf numFmtId="43" fontId="156" fillId="0" borderId="0" xfId="2618" applyNumberFormat="1" applyFont="1"/>
    <xf numFmtId="43"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43"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9" fontId="34" fillId="37" borderId="0" xfId="3371" applyAlignment="1">
      <alignment horizontal="left"/>
    </xf>
    <xf numFmtId="179" fontId="34" fillId="37" borderId="0" xfId="3371"/>
    <xf numFmtId="0" fontId="0" fillId="37" borderId="92" xfId="0" applyFill="1" applyBorder="1"/>
    <xf numFmtId="0" fontId="0" fillId="37" borderId="97" xfId="0" applyFill="1" applyBorder="1"/>
    <xf numFmtId="180" fontId="0" fillId="37" borderId="97" xfId="0" applyNumberFormat="1" applyFill="1" applyBorder="1"/>
    <xf numFmtId="9" fontId="12" fillId="50" borderId="97" xfId="3259" applyFill="1" applyBorder="1"/>
    <xf numFmtId="181" fontId="0" fillId="37" borderId="97" xfId="0" applyNumberFormat="1" applyFill="1" applyBorder="1"/>
    <xf numFmtId="181" fontId="76" fillId="37" borderId="97" xfId="433" applyNumberFormat="1" applyFill="1" applyBorder="1" applyAlignment="1"/>
    <xf numFmtId="179" fontId="0" fillId="37" borderId="97" xfId="0" applyNumberFormat="1" applyFill="1" applyBorder="1"/>
    <xf numFmtId="180" fontId="76" fillId="43" borderId="97" xfId="433" applyNumberFormat="1" applyBorder="1" applyAlignment="1"/>
    <xf numFmtId="174" fontId="68" fillId="39" borderId="97" xfId="25" applyNumberFormat="1" applyBorder="1"/>
    <xf numFmtId="0" fontId="0" fillId="37" borderId="91" xfId="0" applyFill="1" applyBorder="1"/>
    <xf numFmtId="180" fontId="0" fillId="37" borderId="0" xfId="0" applyNumberFormat="1" applyFill="1"/>
    <xf numFmtId="9" fontId="12" fillId="50" borderId="0" xfId="3259" applyFill="1"/>
    <xf numFmtId="181" fontId="0" fillId="37" borderId="0" xfId="0" applyNumberFormat="1" applyFill="1"/>
    <xf numFmtId="181" fontId="76" fillId="37" borderId="0" xfId="433" applyNumberFormat="1" applyFill="1" applyAlignment="1"/>
    <xf numFmtId="179" fontId="0" fillId="37" borderId="0" xfId="0" applyNumberFormat="1" applyFill="1"/>
    <xf numFmtId="180" fontId="76" fillId="43" borderId="0" xfId="433" applyNumberFormat="1" applyAlignment="1"/>
    <xf numFmtId="0" fontId="85" fillId="37" borderId="0" xfId="0" applyFont="1" applyFill="1"/>
    <xf numFmtId="182" fontId="92" fillId="43" borderId="0" xfId="433" applyNumberFormat="1" applyFont="1" applyAlignment="1"/>
    <xf numFmtId="180" fontId="76" fillId="43" borderId="0" xfId="433" applyNumberFormat="1" applyAlignment="1" applyProtection="1">
      <protection locked="0"/>
    </xf>
    <xf numFmtId="174" fontId="34" fillId="37" borderId="0" xfId="433" applyNumberFormat="1" applyFont="1" applyFill="1" applyAlignment="1"/>
    <xf numFmtId="9" fontId="68" fillId="39" borderId="0" xfId="25" applyNumberFormat="1" applyBorder="1"/>
    <xf numFmtId="0" fontId="0" fillId="50" borderId="0" xfId="0" applyFill="1"/>
    <xf numFmtId="174" fontId="0" fillId="50" borderId="0" xfId="0" applyNumberFormat="1" applyFill="1"/>
    <xf numFmtId="0" fontId="12" fillId="51" borderId="66" xfId="0" applyFont="1" applyFill="1" applyBorder="1"/>
    <xf numFmtId="181" fontId="85" fillId="50" borderId="124" xfId="995" applyNumberFormat="1" applyFont="1" applyFill="1" applyBorder="1"/>
    <xf numFmtId="179" fontId="85" fillId="50" borderId="124" xfId="995" applyFont="1" applyFill="1" applyBorder="1"/>
    <xf numFmtId="179" fontId="85" fillId="2" borderId="124" xfId="995" applyFont="1" applyFill="1" applyBorder="1"/>
    <xf numFmtId="181" fontId="68" fillId="39" borderId="124" xfId="25" applyNumberFormat="1" applyBorder="1"/>
    <xf numFmtId="182" fontId="68" fillId="39" borderId="124" xfId="25" applyNumberFormat="1" applyBorder="1"/>
    <xf numFmtId="181" fontId="90" fillId="39" borderId="124" xfId="25" applyNumberFormat="1" applyFont="1" applyBorder="1"/>
    <xf numFmtId="179" fontId="90" fillId="39" borderId="124" xfId="25" applyNumberFormat="1" applyFont="1" applyBorder="1"/>
    <xf numFmtId="179" fontId="85" fillId="2" borderId="124" xfId="995" applyFont="1" applyFill="1" applyBorder="1" applyAlignment="1">
      <alignment horizontal="centerContinuous"/>
    </xf>
    <xf numFmtId="179" fontId="89" fillId="2" borderId="0" xfId="1471" applyFont="1" applyAlignment="1"/>
    <xf numFmtId="182" fontId="85" fillId="37" borderId="124" xfId="995" applyNumberFormat="1" applyFont="1" applyBorder="1"/>
    <xf numFmtId="182" fontId="85" fillId="54" borderId="124" xfId="995" applyNumberFormat="1" applyFont="1" applyFill="1" applyBorder="1"/>
    <xf numFmtId="179" fontId="85" fillId="37" borderId="124" xfId="995" applyFont="1" applyBorder="1"/>
    <xf numFmtId="179" fontId="87" fillId="37" borderId="124" xfId="995" applyFont="1" applyBorder="1"/>
    <xf numFmtId="180" fontId="85" fillId="50" borderId="124" xfId="995" applyNumberFormat="1" applyFont="1" applyFill="1" applyBorder="1"/>
    <xf numFmtId="180" fontId="85" fillId="2" borderId="124" xfId="995" applyNumberFormat="1" applyFont="1" applyFill="1" applyBorder="1"/>
    <xf numFmtId="179" fontId="85" fillId="37" borderId="0" xfId="995" applyFont="1"/>
    <xf numFmtId="180" fontId="94" fillId="37" borderId="124" xfId="2000" applyNumberFormat="1" applyFont="1" applyFill="1" applyBorder="1"/>
    <xf numFmtId="179" fontId="87" fillId="37" borderId="0" xfId="995" applyFont="1"/>
    <xf numFmtId="179" fontId="92" fillId="43" borderId="124" xfId="433" applyFont="1" applyBorder="1" applyAlignment="1">
      <alignment horizontal="left"/>
    </xf>
    <xf numFmtId="179" fontId="92" fillId="43" borderId="124" xfId="433" applyFont="1" applyBorder="1" applyAlignment="1"/>
    <xf numFmtId="179" fontId="84" fillId="37" borderId="124" xfId="2000" applyNumberFormat="1" applyFill="1" applyBorder="1"/>
    <xf numFmtId="182" fontId="85" fillId="37" borderId="124" xfId="28" applyNumberFormat="1" applyFont="1" applyBorder="1"/>
    <xf numFmtId="179" fontId="85" fillId="52" borderId="124" xfId="995" applyFont="1" applyFill="1" applyBorder="1"/>
    <xf numFmtId="179" fontId="91" fillId="52" borderId="124" xfId="995" applyFont="1" applyFill="1" applyBorder="1" applyAlignment="1">
      <alignment horizontal="left"/>
    </xf>
    <xf numFmtId="179" fontId="94" fillId="37" borderId="124" xfId="2000" applyNumberFormat="1" applyFont="1" applyFill="1" applyBorder="1"/>
    <xf numFmtId="181" fontId="85" fillId="37" borderId="0" xfId="995" applyNumberFormat="1" applyFont="1"/>
    <xf numFmtId="179" fontId="91" fillId="37" borderId="124" xfId="995" applyFont="1" applyBorder="1" applyAlignment="1">
      <alignment horizontal="left"/>
    </xf>
    <xf numFmtId="179" fontId="87" fillId="53" borderId="124" xfId="995" applyFont="1" applyFill="1" applyBorder="1"/>
    <xf numFmtId="179" fontId="87" fillId="53" borderId="124" xfId="995" applyFont="1" applyFill="1" applyBorder="1" applyAlignment="1">
      <alignment horizontal="right"/>
    </xf>
    <xf numFmtId="184" fontId="85" fillId="37" borderId="0" xfId="995" applyNumberFormat="1" applyFont="1"/>
    <xf numFmtId="182"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2" fontId="85" fillId="37" borderId="124" xfId="28" applyNumberFormat="1" applyFont="1" applyBorder="1" applyProtection="1">
      <protection locked="0"/>
    </xf>
    <xf numFmtId="182" fontId="90" fillId="39" borderId="124" xfId="25" applyNumberFormat="1" applyFont="1" applyBorder="1" applyProtection="1">
      <protection locked="0"/>
    </xf>
    <xf numFmtId="182" fontId="94" fillId="37" borderId="124" xfId="2000" applyNumberFormat="1" applyFont="1" applyFill="1" applyBorder="1" applyProtection="1">
      <protection locked="0"/>
    </xf>
    <xf numFmtId="0" fontId="85" fillId="38" borderId="124" xfId="995" applyNumberFormat="1" applyFont="1" applyFill="1" applyBorder="1"/>
    <xf numFmtId="179" fontId="93" fillId="38" borderId="124" xfId="995" applyFont="1" applyFill="1" applyBorder="1"/>
    <xf numFmtId="182"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2" fontId="85" fillId="38" borderId="124" xfId="995" applyNumberFormat="1" applyFont="1" applyFill="1" applyBorder="1"/>
    <xf numFmtId="184" fontId="85" fillId="37" borderId="124" xfId="28" applyNumberFormat="1" applyFont="1" applyBorder="1"/>
    <xf numFmtId="179" fontId="85" fillId="37" borderId="42" xfId="995" applyFont="1" applyBorder="1"/>
    <xf numFmtId="179" fontId="85" fillId="37" borderId="18" xfId="995" applyFont="1" applyBorder="1"/>
    <xf numFmtId="182" fontId="92" fillId="43" borderId="156" xfId="433" applyNumberFormat="1" applyFont="1" applyBorder="1" applyAlignment="1"/>
    <xf numFmtId="182" fontId="92" fillId="43" borderId="153" xfId="433" applyNumberFormat="1" applyFont="1" applyBorder="1" applyAlignment="1"/>
    <xf numFmtId="179" fontId="85" fillId="37" borderId="154" xfId="995" applyFont="1" applyBorder="1"/>
    <xf numFmtId="179" fontId="88" fillId="2" borderId="155" xfId="995" applyFont="1" applyFill="1" applyBorder="1" applyAlignment="1">
      <alignment horizontal="right"/>
    </xf>
    <xf numFmtId="179" fontId="88" fillId="2" borderId="149" xfId="995" applyFont="1" applyFill="1" applyBorder="1" applyAlignment="1">
      <alignment horizontal="right"/>
    </xf>
    <xf numFmtId="179" fontId="34" fillId="37" borderId="0" xfId="995"/>
    <xf numFmtId="9" fontId="92" fillId="43" borderId="16" xfId="3259" applyFont="1" applyFill="1" applyBorder="1"/>
    <xf numFmtId="177" fontId="85" fillId="50" borderId="96" xfId="28" applyNumberFormat="1" applyFont="1" applyFill="1" applyBorder="1" applyAlignment="1">
      <alignment horizontal="right"/>
    </xf>
    <xf numFmtId="179" fontId="92" fillId="52" borderId="96" xfId="995" applyFont="1" applyFill="1" applyBorder="1"/>
    <xf numFmtId="182" fontId="92" fillId="43" borderId="96" xfId="433" applyNumberFormat="1" applyFont="1" applyBorder="1" applyAlignment="1"/>
    <xf numFmtId="180" fontId="92" fillId="50" borderId="96" xfId="433" applyNumberFormat="1" applyFont="1" applyFill="1" applyBorder="1" applyAlignment="1"/>
    <xf numFmtId="180" fontId="92" fillId="43" borderId="96" xfId="433" applyNumberFormat="1" applyFont="1" applyBorder="1" applyAlignment="1"/>
    <xf numFmtId="9" fontId="92" fillId="43" borderId="20" xfId="3259" applyFont="1" applyFill="1" applyBorder="1"/>
    <xf numFmtId="179" fontId="92" fillId="52" borderId="0" xfId="995" applyFont="1" applyFill="1"/>
    <xf numFmtId="180" fontId="92" fillId="50" borderId="0" xfId="433" applyNumberFormat="1" applyFont="1" applyFill="1" applyAlignment="1"/>
    <xf numFmtId="180" fontId="92" fillId="43" borderId="0" xfId="433" applyNumberFormat="1" applyFont="1" applyAlignment="1"/>
    <xf numFmtId="9" fontId="92" fillId="50" borderId="20" xfId="3259" applyFont="1" applyFill="1" applyBorder="1"/>
    <xf numFmtId="177" fontId="88" fillId="2" borderId="0" xfId="3259" applyNumberFormat="1" applyFont="1" applyFill="1"/>
    <xf numFmtId="180" fontId="92" fillId="52" borderId="0" xfId="995" applyNumberFormat="1" applyFont="1" applyFill="1"/>
    <xf numFmtId="182" fontId="85" fillId="50" borderId="156" xfId="28" applyNumberFormat="1" applyFont="1" applyFill="1" applyBorder="1"/>
    <xf numFmtId="9" fontId="92" fillId="43" borderId="156" xfId="3259" applyFont="1" applyFill="1" applyBorder="1"/>
    <xf numFmtId="9" fontId="92" fillId="50" borderId="156" xfId="3259" applyFont="1" applyFill="1" applyBorder="1"/>
    <xf numFmtId="179" fontId="85" fillId="52" borderId="154" xfId="28" applyNumberFormat="1" applyFont="1" applyFill="1" applyBorder="1" applyAlignment="1">
      <alignment horizontal="center"/>
    </xf>
    <xf numFmtId="183" fontId="92" fillId="50" borderId="156" xfId="433" applyNumberFormat="1" applyFont="1" applyFill="1" applyBorder="1" applyAlignment="1"/>
    <xf numFmtId="185" fontId="92" fillId="50" borderId="156" xfId="433" applyNumberFormat="1" applyFont="1" applyFill="1" applyBorder="1" applyAlignment="1"/>
    <xf numFmtId="177" fontId="85" fillId="50" borderId="129" xfId="28" applyNumberFormat="1" applyFont="1" applyFill="1" applyBorder="1" applyAlignment="1">
      <alignment horizontal="right"/>
    </xf>
    <xf numFmtId="180" fontId="92" fillId="52" borderId="129" xfId="995" applyNumberFormat="1" applyFont="1" applyFill="1" applyBorder="1"/>
    <xf numFmtId="182" fontId="92" fillId="43" borderId="129" xfId="433" applyNumberFormat="1" applyFont="1" applyBorder="1" applyAlignment="1"/>
    <xf numFmtId="180" fontId="92" fillId="50" borderId="129" xfId="433" applyNumberFormat="1" applyFont="1" applyFill="1" applyBorder="1" applyAlignment="1"/>
    <xf numFmtId="180" fontId="92" fillId="43" borderId="129" xfId="433" applyNumberFormat="1" applyFont="1" applyBorder="1" applyAlignment="1"/>
    <xf numFmtId="180" fontId="92" fillId="43" borderId="153" xfId="433" applyNumberFormat="1" applyFont="1" applyBorder="1" applyAlignment="1"/>
    <xf numFmtId="179" fontId="85" fillId="2" borderId="156" xfId="995" applyFont="1" applyFill="1" applyBorder="1" applyAlignment="1">
      <alignment horizontal="left"/>
    </xf>
    <xf numFmtId="179" fontId="85" fillId="2" borderId="153" xfId="995" applyFont="1" applyFill="1" applyBorder="1"/>
    <xf numFmtId="179" fontId="85" fillId="2" borderId="96" xfId="995" applyFont="1" applyFill="1" applyBorder="1" applyAlignment="1">
      <alignment horizontal="right"/>
    </xf>
    <xf numFmtId="179" fontId="85" fillId="2" borderId="96" xfId="995" applyFont="1" applyFill="1" applyBorder="1"/>
    <xf numFmtId="179" fontId="85" fillId="2" borderId="96" xfId="995" applyFont="1" applyFill="1" applyBorder="1" applyAlignment="1">
      <alignment horizontal="center"/>
    </xf>
    <xf numFmtId="179" fontId="85" fillId="2" borderId="156" xfId="995" applyFont="1" applyFill="1" applyBorder="1" applyAlignment="1">
      <alignment horizontal="center" wrapText="1"/>
    </xf>
    <xf numFmtId="179" fontId="85" fillId="2" borderId="129" xfId="995" applyFont="1" applyFill="1" applyBorder="1" applyAlignment="1">
      <alignment wrapText="1"/>
    </xf>
    <xf numFmtId="179" fontId="85" fillId="2" borderId="129" xfId="995" applyFont="1" applyFill="1" applyBorder="1" applyAlignment="1">
      <alignment horizontal="center" wrapText="1"/>
    </xf>
    <xf numFmtId="179" fontId="85" fillId="2" borderId="129" xfId="995" applyFont="1" applyFill="1" applyBorder="1" applyAlignment="1">
      <alignment horizontal="centerContinuous" wrapText="1"/>
    </xf>
    <xf numFmtId="179" fontId="85" fillId="2" borderId="153" xfId="995" applyFont="1" applyFill="1" applyBorder="1" applyAlignment="1">
      <alignment horizontal="center" wrapText="1"/>
    </xf>
    <xf numFmtId="179"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2" fontId="12" fillId="0" borderId="14" xfId="0" applyNumberFormat="1" applyFont="1" applyFill="1" applyBorder="1"/>
    <xf numFmtId="172" fontId="13" fillId="0" borderId="14" xfId="0" applyNumberFormat="1" applyFont="1" applyFill="1" applyBorder="1"/>
    <xf numFmtId="172" fontId="0" fillId="0" borderId="14" xfId="0" applyNumberFormat="1" applyBorder="1"/>
    <xf numFmtId="0" fontId="35" fillId="29" borderId="13" xfId="2611" applyFont="1" applyFill="1" applyBorder="1" applyAlignment="1">
      <alignment horizontal="left" vertical="center" wrapText="1"/>
    </xf>
    <xf numFmtId="193"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1"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70"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5" fontId="12" fillId="0" borderId="0" xfId="0" applyNumberFormat="1" applyFont="1" applyAlignment="1">
      <alignment horizontal="left"/>
    </xf>
    <xf numFmtId="175" fontId="12" fillId="44" borderId="0" xfId="0" applyNumberFormat="1" applyFont="1" applyFill="1" applyAlignment="1">
      <alignment horizontal="left"/>
    </xf>
    <xf numFmtId="166"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80" fontId="0" fillId="0" borderId="0" xfId="0" applyNumberFormat="1"/>
    <xf numFmtId="0" fontId="12" fillId="0" borderId="131" xfId="0" applyFont="1" applyBorder="1" applyAlignment="1">
      <alignment horizontal="left"/>
    </xf>
    <xf numFmtId="180" fontId="0" fillId="0" borderId="132" xfId="0" applyNumberFormat="1" applyBorder="1"/>
    <xf numFmtId="0" fontId="0" fillId="2" borderId="0" xfId="0" applyFill="1"/>
    <xf numFmtId="0" fontId="83" fillId="37" borderId="0" xfId="983" applyFont="1" applyFill="1"/>
    <xf numFmtId="175" fontId="2" fillId="37" borderId="0" xfId="430" applyNumberFormat="1" applyFont="1" applyFill="1" applyBorder="1"/>
    <xf numFmtId="0" fontId="2" fillId="37" borderId="58" xfId="983" applyFont="1" applyFill="1" applyBorder="1"/>
    <xf numFmtId="175" fontId="2" fillId="37" borderId="58" xfId="430" applyNumberFormat="1" applyFont="1" applyFill="1" applyBorder="1"/>
    <xf numFmtId="0" fontId="66" fillId="37" borderId="0" xfId="983" applyFill="1"/>
    <xf numFmtId="0" fontId="2" fillId="37" borderId="0" xfId="983" applyFont="1" applyFill="1"/>
    <xf numFmtId="175" fontId="136" fillId="37" borderId="12" xfId="430" applyNumberFormat="1" applyFont="1" applyFill="1" applyBorder="1"/>
    <xf numFmtId="0" fontId="2" fillId="37" borderId="14" xfId="983" applyFont="1" applyFill="1" applyBorder="1"/>
    <xf numFmtId="175"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1"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1" fontId="176" fillId="0" borderId="38" xfId="0" applyNumberFormat="1" applyFont="1" applyBorder="1" applyAlignment="1">
      <alignment horizontal="center"/>
    </xf>
    <xf numFmtId="171" fontId="176" fillId="0" borderId="2" xfId="0" applyNumberFormat="1" applyFont="1" applyBorder="1" applyAlignment="1">
      <alignment horizontal="center"/>
    </xf>
    <xf numFmtId="171"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1" fontId="177" fillId="0" borderId="0" xfId="0" applyNumberFormat="1" applyFont="1" applyAlignment="1">
      <alignment horizontal="left" vertical="top"/>
    </xf>
    <xf numFmtId="0" fontId="177" fillId="0" borderId="0" xfId="0" applyFont="1" applyAlignment="1">
      <alignment horizontal="left"/>
    </xf>
    <xf numFmtId="171"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9" fontId="0" fillId="0" borderId="0" xfId="0" applyNumberFormat="1"/>
    <xf numFmtId="0" fontId="180" fillId="0" borderId="0" xfId="10689" applyFont="1"/>
    <xf numFmtId="174"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70" fontId="180" fillId="0" borderId="0" xfId="10689" applyNumberFormat="1" applyFont="1"/>
    <xf numFmtId="193"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4"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2"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4" fontId="181" fillId="0" borderId="166" xfId="2616" applyNumberFormat="1" applyFont="1" applyBorder="1" applyAlignment="1">
      <alignment horizontal="right"/>
    </xf>
    <xf numFmtId="174" fontId="180" fillId="0" borderId="23" xfId="2616" applyNumberFormat="1" applyFont="1" applyBorder="1" applyAlignment="1">
      <alignment horizontal="right"/>
    </xf>
    <xf numFmtId="174" fontId="181" fillId="0" borderId="23" xfId="2616" applyNumberFormat="1" applyFont="1" applyBorder="1" applyAlignment="1">
      <alignment horizontal="right"/>
    </xf>
    <xf numFmtId="0" fontId="181" fillId="0" borderId="165" xfId="2616" applyFont="1" applyBorder="1" applyAlignment="1">
      <alignment wrapText="1"/>
    </xf>
    <xf numFmtId="174" fontId="180" fillId="0" borderId="164" xfId="2616" applyNumberFormat="1" applyFont="1" applyBorder="1" applyAlignment="1">
      <alignment horizontal="right"/>
    </xf>
    <xf numFmtId="174"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4" fontId="181" fillId="0" borderId="164" xfId="2616" applyNumberFormat="1" applyFont="1" applyBorder="1" applyAlignment="1">
      <alignment horizontal="right"/>
    </xf>
    <xf numFmtId="174" fontId="181" fillId="0" borderId="2" xfId="2616" applyNumberFormat="1" applyFont="1" applyBorder="1" applyAlignment="1">
      <alignment horizontal="right"/>
    </xf>
    <xf numFmtId="0" fontId="181" fillId="0" borderId="163" xfId="2616" applyFont="1" applyBorder="1" applyAlignment="1">
      <alignment horizontal="left" wrapText="1" indent="1"/>
    </xf>
    <xf numFmtId="174"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4" fontId="180" fillId="0" borderId="162" xfId="2616" applyNumberFormat="1" applyFont="1" applyBorder="1" applyAlignment="1">
      <alignment horizontal="right"/>
    </xf>
    <xf numFmtId="174"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4" fontId="180" fillId="0" borderId="42" xfId="10689" applyNumberFormat="1" applyFont="1" applyBorder="1" applyAlignment="1">
      <alignment horizontal="right"/>
    </xf>
    <xf numFmtId="174" fontId="180" fillId="0" borderId="162" xfId="10689" applyNumberFormat="1" applyFont="1" applyBorder="1" applyAlignment="1">
      <alignment horizontal="right"/>
    </xf>
    <xf numFmtId="174" fontId="180" fillId="0" borderId="2" xfId="10689" applyNumberFormat="1" applyFont="1" applyBorder="1" applyAlignment="1">
      <alignment horizontal="right"/>
    </xf>
    <xf numFmtId="174" fontId="180" fillId="0" borderId="164" xfId="10689" applyNumberFormat="1" applyFont="1" applyBorder="1" applyAlignment="1">
      <alignment horizontal="right"/>
    </xf>
    <xf numFmtId="174" fontId="181" fillId="0" borderId="2" xfId="10689" applyNumberFormat="1" applyFont="1" applyBorder="1" applyAlignment="1">
      <alignment horizontal="right"/>
    </xf>
    <xf numFmtId="174" fontId="181" fillId="0" borderId="164" xfId="10689" applyNumberFormat="1" applyFont="1" applyBorder="1" applyAlignment="1">
      <alignment horizontal="right"/>
    </xf>
    <xf numFmtId="0" fontId="180" fillId="0" borderId="163" xfId="10691" applyFont="1" applyBorder="1" applyAlignment="1">
      <alignment horizontal="left" indent="2"/>
    </xf>
    <xf numFmtId="174" fontId="181" fillId="0" borderId="23" xfId="10689" applyNumberFormat="1" applyFont="1" applyBorder="1" applyAlignment="1">
      <alignment horizontal="right"/>
    </xf>
    <xf numFmtId="174" fontId="180" fillId="0" borderId="23" xfId="10689" applyNumberFormat="1" applyFont="1" applyBorder="1" applyAlignment="1">
      <alignment horizontal="right"/>
    </xf>
    <xf numFmtId="174"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70"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4" fontId="189" fillId="0" borderId="0" xfId="10692" applyNumberFormat="1" applyFont="1" applyAlignment="1">
      <alignment horizontal="right"/>
    </xf>
    <xf numFmtId="197"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4" fontId="192" fillId="0" borderId="42" xfId="0" applyNumberFormat="1" applyFont="1" applyBorder="1" applyAlignment="1">
      <alignment horizontal="right"/>
    </xf>
    <xf numFmtId="174" fontId="192" fillId="0" borderId="162" xfId="0" applyNumberFormat="1" applyFont="1" applyBorder="1" applyAlignment="1">
      <alignment horizontal="right"/>
    </xf>
    <xf numFmtId="174" fontId="192" fillId="0" borderId="2" xfId="0" applyNumberFormat="1" applyFont="1" applyBorder="1" applyAlignment="1">
      <alignment horizontal="right"/>
    </xf>
    <xf numFmtId="174" fontId="192" fillId="0" borderId="164" xfId="0" applyNumberFormat="1" applyFont="1" applyBorder="1" applyAlignment="1">
      <alignment horizontal="right"/>
    </xf>
    <xf numFmtId="174" fontId="193" fillId="0" borderId="2" xfId="0" applyNumberFormat="1" applyFont="1" applyBorder="1" applyAlignment="1">
      <alignment horizontal="right"/>
    </xf>
    <xf numFmtId="174" fontId="193" fillId="0" borderId="164" xfId="0" applyNumberFormat="1" applyFont="1" applyBorder="1" applyAlignment="1">
      <alignment horizontal="right"/>
    </xf>
    <xf numFmtId="174" fontId="193" fillId="0" borderId="23" xfId="0" applyNumberFormat="1" applyFont="1" applyBorder="1" applyAlignment="1">
      <alignment horizontal="right"/>
    </xf>
    <xf numFmtId="174" fontId="192" fillId="0" borderId="23" xfId="0" applyNumberFormat="1" applyFont="1" applyBorder="1" applyAlignment="1">
      <alignment horizontal="right"/>
    </xf>
    <xf numFmtId="174"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2" fontId="0" fillId="0" borderId="129" xfId="0" applyNumberFormat="1" applyFill="1" applyBorder="1"/>
    <xf numFmtId="172" fontId="0" fillId="0" borderId="129" xfId="0" applyNumberFormat="1" applyFill="1" applyBorder="1" applyAlignment="1">
      <alignment wrapText="1"/>
    </xf>
    <xf numFmtId="172" fontId="13" fillId="0" borderId="129" xfId="0" applyNumberFormat="1" applyFont="1" applyFill="1" applyBorder="1"/>
    <xf numFmtId="172" fontId="12" fillId="0" borderId="129" xfId="0" applyNumberFormat="1" applyFont="1" applyFill="1" applyBorder="1"/>
    <xf numFmtId="0" fontId="0" fillId="0" borderId="129" xfId="0" applyBorder="1"/>
    <xf numFmtId="172" fontId="0" fillId="0" borderId="129" xfId="0" applyNumberFormat="1" applyBorder="1"/>
    <xf numFmtId="171" fontId="12" fillId="100" borderId="0" xfId="2611" applyNumberFormat="1" applyFill="1"/>
    <xf numFmtId="171" fontId="127" fillId="100" borderId="0" xfId="2611" applyNumberFormat="1" applyFont="1" applyFill="1"/>
    <xf numFmtId="195" fontId="12" fillId="0" borderId="0" xfId="2611" applyNumberFormat="1"/>
    <xf numFmtId="196" fontId="12" fillId="0" borderId="0" xfId="2611" applyNumberFormat="1"/>
    <xf numFmtId="194"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2" fontId="0" fillId="0" borderId="0" xfId="0" applyNumberFormat="1" applyFont="1"/>
    <xf numFmtId="0" fontId="0" fillId="98" borderId="0" xfId="0" applyFill="1"/>
    <xf numFmtId="172" fontId="12" fillId="0" borderId="14" xfId="0" applyNumberFormat="1" applyFont="1" applyBorder="1"/>
    <xf numFmtId="0" fontId="197" fillId="0" borderId="0" xfId="10695"/>
    <xf numFmtId="0" fontId="198" fillId="0" borderId="0" xfId="10695" applyFont="1" applyAlignment="1">
      <alignment horizontal="left" vertical="center"/>
    </xf>
    <xf numFmtId="0" fontId="199" fillId="0" borderId="0" xfId="10695" applyFont="1" applyAlignment="1">
      <alignment horizontal="left" vertical="center"/>
    </xf>
    <xf numFmtId="3" fontId="198" fillId="109" borderId="0" xfId="10695" applyNumberFormat="1" applyFont="1" applyFill="1" applyAlignment="1">
      <alignment horizontal="right" vertical="center" shrinkToFit="1"/>
    </xf>
    <xf numFmtId="199" fontId="198" fillId="109" borderId="0" xfId="10695" applyNumberFormat="1" applyFont="1" applyFill="1" applyAlignment="1">
      <alignment horizontal="right" vertical="center" shrinkToFit="1"/>
    </xf>
    <xf numFmtId="0" fontId="199" fillId="110" borderId="169" xfId="10695" applyFont="1" applyFill="1" applyBorder="1" applyAlignment="1">
      <alignment horizontal="left" vertical="center"/>
    </xf>
    <xf numFmtId="3" fontId="198" fillId="0" borderId="0" xfId="10695" applyNumberFormat="1" applyFont="1" applyAlignment="1">
      <alignment horizontal="right" vertical="center" shrinkToFit="1"/>
    </xf>
    <xf numFmtId="199" fontId="198" fillId="0" borderId="0" xfId="10695" applyNumberFormat="1" applyFont="1" applyAlignment="1">
      <alignment horizontal="right" vertical="center" shrinkToFit="1"/>
    </xf>
    <xf numFmtId="193" fontId="198" fillId="109" borderId="0" xfId="10695" applyNumberFormat="1" applyFont="1" applyFill="1" applyAlignment="1">
      <alignment horizontal="right" vertical="center" shrinkToFit="1"/>
    </xf>
    <xf numFmtId="193" fontId="198" fillId="0" borderId="0" xfId="10695" applyNumberFormat="1" applyFont="1" applyAlignment="1">
      <alignment horizontal="right" vertical="center" shrinkToFit="1"/>
    </xf>
    <xf numFmtId="0" fontId="197" fillId="111" borderId="0" xfId="10695" applyFill="1"/>
    <xf numFmtId="0" fontId="199" fillId="112" borderId="169" xfId="10695" applyFont="1" applyFill="1" applyBorder="1" applyAlignment="1">
      <alignment horizontal="left" vertical="center"/>
    </xf>
    <xf numFmtId="0" fontId="198" fillId="109" borderId="0" xfId="10695" applyFont="1" applyFill="1" applyAlignment="1">
      <alignment horizontal="left" vertical="center"/>
    </xf>
    <xf numFmtId="0" fontId="199" fillId="109" borderId="0" xfId="10695" applyFont="1" applyFill="1" applyAlignment="1">
      <alignment horizontal="left" vertical="center"/>
    </xf>
    <xf numFmtId="0" fontId="201" fillId="109" borderId="0" xfId="10695" applyFont="1" applyFill="1" applyAlignment="1">
      <alignment horizontal="left" vertical="center"/>
    </xf>
    <xf numFmtId="0" fontId="202" fillId="0" borderId="0" xfId="10695" applyFont="1" applyAlignment="1">
      <alignment horizontal="left" vertical="center"/>
    </xf>
    <xf numFmtId="0" fontId="201" fillId="0" borderId="0" xfId="10695" applyFont="1" applyAlignment="1">
      <alignment horizontal="left" vertical="center"/>
    </xf>
    <xf numFmtId="0" fontId="198" fillId="0" borderId="0" xfId="10695" applyFont="1" applyAlignment="1">
      <alignment horizontal="left" vertical="top" wrapText="1"/>
    </xf>
    <xf numFmtId="0" fontId="202" fillId="109" borderId="0" xfId="10695" applyFont="1" applyFill="1" applyAlignment="1">
      <alignment horizontal="left" vertical="center"/>
    </xf>
    <xf numFmtId="0" fontId="143" fillId="0" borderId="0" xfId="0" applyFont="1"/>
    <xf numFmtId="1" fontId="0" fillId="0" borderId="0" xfId="0" applyNumberFormat="1" applyAlignment="1">
      <alignment horizontal="center"/>
    </xf>
    <xf numFmtId="0" fontId="203" fillId="0" borderId="0" xfId="0" applyFont="1"/>
    <xf numFmtId="0" fontId="129" fillId="114" borderId="0" xfId="0" applyFont="1" applyFill="1"/>
    <xf numFmtId="0" fontId="0" fillId="87" borderId="0" xfId="0" applyFill="1"/>
    <xf numFmtId="2" fontId="12" fillId="0" borderId="0" xfId="0" applyNumberFormat="1" applyFont="1" applyAlignment="1">
      <alignment horizontal="center"/>
    </xf>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200" fillId="113" borderId="171" xfId="10695" applyFont="1" applyFill="1" applyBorder="1" applyAlignment="1">
      <alignment horizontal="center" vertical="center"/>
    </xf>
    <xf numFmtId="0" fontId="200" fillId="113" borderId="170" xfId="10695" applyFont="1" applyFill="1" applyBorder="1" applyAlignment="1">
      <alignment horizontal="center" vertical="center"/>
    </xf>
    <xf numFmtId="0" fontId="200" fillId="113" borderId="172" xfId="10695" applyFont="1" applyFill="1" applyBorder="1" applyAlignment="1">
      <alignment horizontal="center" vertical="center"/>
    </xf>
    <xf numFmtId="0" fontId="198" fillId="0" borderId="0" xfId="10695" applyFont="1" applyAlignment="1">
      <alignment horizontal="left" vertical="top" wrapText="1"/>
    </xf>
    <xf numFmtId="0" fontId="197" fillId="0" borderId="0" xfId="10695"/>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cellXfs>
  <cellStyles count="10696">
    <cellStyle name="_x000a_shell=progma 2" xfId="1"/>
    <cellStyle name="_x000a_shell=progma 2 2" xfId="2073"/>
    <cellStyle name="1.000" xfId="2"/>
    <cellStyle name="1.000 2" xfId="2074"/>
    <cellStyle name="20 % - Markeringsfarve1" xfId="3339" builtinId="30" customBuiltin="1"/>
    <cellStyle name="20 % - Markeringsfarve1 2" xfId="3588"/>
    <cellStyle name="20 % - Markeringsfarve1 2 2" xfId="3587"/>
    <cellStyle name="20 % - Markeringsfarve1 2 2 2" xfId="4229"/>
    <cellStyle name="20 % - Markeringsfarve1 2 2 2 2" xfId="7397"/>
    <cellStyle name="20 % - Markeringsfarve1 2 2 2 2 2" xfId="10152"/>
    <cellStyle name="20 % - Markeringsfarve1 2 2 2 3" xfId="8790"/>
    <cellStyle name="20 % - Markeringsfarve1 2 2 3" xfId="6774"/>
    <cellStyle name="20 % - Markeringsfarve1 2 2 3 2" xfId="9529"/>
    <cellStyle name="20 % - Markeringsfarve1 2 2 4" xfId="8167"/>
    <cellStyle name="20 % - Markeringsfarve1 2 3" xfId="3586"/>
    <cellStyle name="20 % - Markeringsfarve1 2 3 2" xfId="4228"/>
    <cellStyle name="20 % - Markeringsfarve1 2 3 2 2" xfId="7396"/>
    <cellStyle name="20 % - Markeringsfarve1 2 3 2 2 2" xfId="10151"/>
    <cellStyle name="20 % - Markeringsfarve1 2 3 2 3" xfId="8789"/>
    <cellStyle name="20 % - Markeringsfarve1 2 3 3" xfId="6773"/>
    <cellStyle name="20 % - Markeringsfarve1 2 3 3 2" xfId="9528"/>
    <cellStyle name="20 % - Markeringsfarve1 2 3 4" xfId="8166"/>
    <cellStyle name="20 % - Markeringsfarve1 2 4" xfId="4230"/>
    <cellStyle name="20 % - Markeringsfarve1 2 4 2" xfId="7398"/>
    <cellStyle name="20 % - Markeringsfarve1 2 4 2 2" xfId="10153"/>
    <cellStyle name="20 % - Markeringsfarve1 2 4 3" xfId="8791"/>
    <cellStyle name="20 % - Markeringsfarve1 2 5" xfId="6775"/>
    <cellStyle name="20 % - Markeringsfarve1 2 5 2" xfId="9530"/>
    <cellStyle name="20 % - Markeringsfarve1 2 6" xfId="8168"/>
    <cellStyle name="20 % - Markeringsfarve1 3" xfId="3585"/>
    <cellStyle name="20 % - Markeringsfarve1 3 2" xfId="3531"/>
    <cellStyle name="20 % - Markeringsfarve1 3 2 2" xfId="4173"/>
    <cellStyle name="20 % - Markeringsfarve1 3 2 2 2" xfId="7341"/>
    <cellStyle name="20 % - Markeringsfarve1 3 2 2 2 2" xfId="10096"/>
    <cellStyle name="20 % - Markeringsfarve1 3 2 2 3" xfId="8734"/>
    <cellStyle name="20 % - Markeringsfarve1 3 2 3" xfId="6718"/>
    <cellStyle name="20 % - Markeringsfarve1 3 2 3 2" xfId="9473"/>
    <cellStyle name="20 % - Markeringsfarve1 3 2 4" xfId="8111"/>
    <cellStyle name="20 % - Markeringsfarve1 3 3" xfId="4227"/>
    <cellStyle name="20 % - Markeringsfarve1 3 3 2" xfId="7395"/>
    <cellStyle name="20 % - Markeringsfarve1 3 3 2 2" xfId="10150"/>
    <cellStyle name="20 % - Markeringsfarve1 3 3 3" xfId="8788"/>
    <cellStyle name="20 % - Markeringsfarve1 3 4" xfId="6772"/>
    <cellStyle name="20 % - Markeringsfarve1 3 4 2" xfId="9527"/>
    <cellStyle name="20 % - Markeringsfarve1 3 5" xfId="8165"/>
    <cellStyle name="20 % - Markeringsfarve1 4" xfId="3584"/>
    <cellStyle name="20 % - Markeringsfarve1 4 2" xfId="4226"/>
    <cellStyle name="20 % - Markeringsfarve1 4 2 2" xfId="7394"/>
    <cellStyle name="20 % - Markeringsfarve1 4 2 2 2" xfId="10149"/>
    <cellStyle name="20 % - Markeringsfarve1 4 2 3" xfId="8787"/>
    <cellStyle name="20 % - Markeringsfarve1 4 3" xfId="6771"/>
    <cellStyle name="20 % - Markeringsfarve1 4 3 2" xfId="9526"/>
    <cellStyle name="20 % - Markeringsfarve1 4 4" xfId="8164"/>
    <cellStyle name="20 % - Markeringsfarve1 5" xfId="3533"/>
    <cellStyle name="20 % - Markeringsfarve1 5 2" xfId="4175"/>
    <cellStyle name="20 % - Markeringsfarve1 5 2 2" xfId="7343"/>
    <cellStyle name="20 % - Markeringsfarve1 5 2 2 2" xfId="10098"/>
    <cellStyle name="20 % - Markeringsfarve1 5 2 3" xfId="8736"/>
    <cellStyle name="20 % - Markeringsfarve1 5 3" xfId="6720"/>
    <cellStyle name="20 % - Markeringsfarve1 5 3 2" xfId="9475"/>
    <cellStyle name="20 % - Markeringsfarve1 5 4" xfId="8113"/>
    <cellStyle name="20 % - Markeringsfarve1 6" xfId="3529"/>
    <cellStyle name="20 % - Markeringsfarve1 6 2" xfId="4171"/>
    <cellStyle name="20 % - Markeringsfarve1 6 2 2" xfId="7339"/>
    <cellStyle name="20 % - Markeringsfarve1 6 2 2 2" xfId="10094"/>
    <cellStyle name="20 % - Markeringsfarve1 6 2 3" xfId="8732"/>
    <cellStyle name="20 % - Markeringsfarve1 6 3" xfId="6716"/>
    <cellStyle name="20 % - Markeringsfarve1 6 3 2" xfId="9471"/>
    <cellStyle name="20 % - Markeringsfarve1 6 4" xfId="8109"/>
    <cellStyle name="20 % - Markeringsfarve1 7" xfId="4159"/>
    <cellStyle name="20 % - Markeringsfarve1 7 2" xfId="7327"/>
    <cellStyle name="20 % - Markeringsfarve1 7 2 2" xfId="10082"/>
    <cellStyle name="20 % - Markeringsfarve1 7 3" xfId="8720"/>
    <cellStyle name="20 % - Markeringsfarve2" xfId="3343" builtinId="34" customBuiltin="1"/>
    <cellStyle name="20 % - Markeringsfarve2 2" xfId="3583"/>
    <cellStyle name="20 % - Markeringsfarve2 2 2" xfId="3532"/>
    <cellStyle name="20 % - Markeringsfarve2 2 2 2" xfId="4174"/>
    <cellStyle name="20 % - Markeringsfarve2 2 2 2 2" xfId="7342"/>
    <cellStyle name="20 % - Markeringsfarve2 2 2 2 2 2" xfId="10097"/>
    <cellStyle name="20 % - Markeringsfarve2 2 2 2 3" xfId="8735"/>
    <cellStyle name="20 % - Markeringsfarve2 2 2 3" xfId="6719"/>
    <cellStyle name="20 % - Markeringsfarve2 2 2 3 2" xfId="9474"/>
    <cellStyle name="20 % - Markeringsfarve2 2 2 4" xfId="8112"/>
    <cellStyle name="20 % - Markeringsfarve2 2 3" xfId="3530"/>
    <cellStyle name="20 % - Markeringsfarve2 2 3 2" xfId="4172"/>
    <cellStyle name="20 % - Markeringsfarve2 2 3 2 2" xfId="7340"/>
    <cellStyle name="20 % - Markeringsfarve2 2 3 2 2 2" xfId="10095"/>
    <cellStyle name="20 % - Markeringsfarve2 2 3 2 3" xfId="8733"/>
    <cellStyle name="20 % - Markeringsfarve2 2 3 3" xfId="6717"/>
    <cellStyle name="20 % - Markeringsfarve2 2 3 3 2" xfId="9472"/>
    <cellStyle name="20 % - Markeringsfarve2 2 3 4" xfId="8110"/>
    <cellStyle name="20 % - Markeringsfarve2 2 4" xfId="4225"/>
    <cellStyle name="20 % - Markeringsfarve2 2 4 2" xfId="7393"/>
    <cellStyle name="20 % - Markeringsfarve2 2 4 2 2" xfId="10148"/>
    <cellStyle name="20 % - Markeringsfarve2 2 4 3" xfId="8786"/>
    <cellStyle name="20 % - Markeringsfarve2 2 5" xfId="6770"/>
    <cellStyle name="20 % - Markeringsfarve2 2 5 2" xfId="9525"/>
    <cellStyle name="20 % - Markeringsfarve2 2 6" xfId="8163"/>
    <cellStyle name="20 % - Markeringsfarve2 3" xfId="3582"/>
    <cellStyle name="20 % - Markeringsfarve2 3 2" xfId="4224"/>
    <cellStyle name="20 % - Markeringsfarve2 3 2 2" xfId="7392"/>
    <cellStyle name="20 % - Markeringsfarve2 3 2 2 2" xfId="10147"/>
    <cellStyle name="20 % - Markeringsfarve2 3 2 3" xfId="8785"/>
    <cellStyle name="20 % - Markeringsfarve2 3 3" xfId="6769"/>
    <cellStyle name="20 % - Markeringsfarve2 3 3 2" xfId="9524"/>
    <cellStyle name="20 % - Markeringsfarve2 3 4" xfId="8162"/>
    <cellStyle name="20 % - Markeringsfarve2 4" xfId="3581"/>
    <cellStyle name="20 % - Markeringsfarve2 4 2" xfId="4223"/>
    <cellStyle name="20 % - Markeringsfarve2 4 2 2" xfId="7391"/>
    <cellStyle name="20 % - Markeringsfarve2 4 2 2 2" xfId="10146"/>
    <cellStyle name="20 % - Markeringsfarve2 4 2 3" xfId="8784"/>
    <cellStyle name="20 % - Markeringsfarve2 4 3" xfId="6768"/>
    <cellStyle name="20 % - Markeringsfarve2 4 3 2" xfId="9523"/>
    <cellStyle name="20 % - Markeringsfarve2 4 4" xfId="8161"/>
    <cellStyle name="20 % - Markeringsfarve2 5" xfId="3580"/>
    <cellStyle name="20 % - Markeringsfarve2 5 2" xfId="4222"/>
    <cellStyle name="20 % - Markeringsfarve2 5 2 2" xfId="7390"/>
    <cellStyle name="20 % - Markeringsfarve2 5 2 2 2" xfId="10145"/>
    <cellStyle name="20 % - Markeringsfarve2 5 2 3" xfId="8783"/>
    <cellStyle name="20 % - Markeringsfarve2 5 3" xfId="6767"/>
    <cellStyle name="20 % - Markeringsfarve2 5 3 2" xfId="9522"/>
    <cellStyle name="20 % - Markeringsfarve2 5 4" xfId="8160"/>
    <cellStyle name="20 % - Markeringsfarve2 6" xfId="3579"/>
    <cellStyle name="20 % - Markeringsfarve2 6 2" xfId="4221"/>
    <cellStyle name="20 % - Markeringsfarve2 6 2 2" xfId="7389"/>
    <cellStyle name="20 % - Markeringsfarve2 6 2 2 2" xfId="10144"/>
    <cellStyle name="20 % - Markeringsfarve2 6 2 3" xfId="8782"/>
    <cellStyle name="20 % - Markeringsfarve2 6 3" xfId="6766"/>
    <cellStyle name="20 % - Markeringsfarve2 6 3 2" xfId="9521"/>
    <cellStyle name="20 % - Markeringsfarve2 6 4" xfId="8159"/>
    <cellStyle name="20 % - Markeringsfarve2 7" xfId="4161"/>
    <cellStyle name="20 % - Markeringsfarve2 7 2" xfId="7329"/>
    <cellStyle name="20 % - Markeringsfarve2 7 2 2" xfId="10084"/>
    <cellStyle name="20 % - Markeringsfarve2 7 3" xfId="8722"/>
    <cellStyle name="20 % - Markeringsfarve3" xfId="3347" builtinId="38" customBuiltin="1"/>
    <cellStyle name="20 % - Markeringsfarve3 2" xfId="3578"/>
    <cellStyle name="20 % - Markeringsfarve3 2 2" xfId="3577"/>
    <cellStyle name="20 % - Markeringsfarve3 2 2 2" xfId="4219"/>
    <cellStyle name="20 % - Markeringsfarve3 2 2 2 2" xfId="7387"/>
    <cellStyle name="20 % - Markeringsfarve3 2 2 2 2 2" xfId="10142"/>
    <cellStyle name="20 % - Markeringsfarve3 2 2 2 3" xfId="8780"/>
    <cellStyle name="20 % - Markeringsfarve3 2 2 3" xfId="6764"/>
    <cellStyle name="20 % - Markeringsfarve3 2 2 3 2" xfId="9519"/>
    <cellStyle name="20 % - Markeringsfarve3 2 2 4" xfId="8157"/>
    <cellStyle name="20 % - Markeringsfarve3 2 3" xfId="3576"/>
    <cellStyle name="20 % - Markeringsfarve3 2 3 2" xfId="4218"/>
    <cellStyle name="20 % - Markeringsfarve3 2 3 2 2" xfId="7386"/>
    <cellStyle name="20 % - Markeringsfarve3 2 3 2 2 2" xfId="10141"/>
    <cellStyle name="20 % - Markeringsfarve3 2 3 2 3" xfId="8779"/>
    <cellStyle name="20 % - Markeringsfarve3 2 3 3" xfId="6763"/>
    <cellStyle name="20 % - Markeringsfarve3 2 3 3 2" xfId="9518"/>
    <cellStyle name="20 % - Markeringsfarve3 2 3 4" xfId="8156"/>
    <cellStyle name="20 % - Markeringsfarve3 2 4" xfId="3575"/>
    <cellStyle name="20 % - Markeringsfarve3 2 4 2" xfId="4217"/>
    <cellStyle name="20 % - Markeringsfarve3 2 4 2 2" xfId="7385"/>
    <cellStyle name="20 % - Markeringsfarve3 2 4 2 2 2" xfId="10140"/>
    <cellStyle name="20 % - Markeringsfarve3 2 4 2 3" xfId="8778"/>
    <cellStyle name="20 % - Markeringsfarve3 2 4 3" xfId="6762"/>
    <cellStyle name="20 % - Markeringsfarve3 2 4 3 2" xfId="9517"/>
    <cellStyle name="20 % - Markeringsfarve3 2 4 4" xfId="8155"/>
    <cellStyle name="20 % - Markeringsfarve3 2 5" xfId="4220"/>
    <cellStyle name="20 % - Markeringsfarve3 2 5 2" xfId="7388"/>
    <cellStyle name="20 % - Markeringsfarve3 2 5 2 2" xfId="10143"/>
    <cellStyle name="20 % - Markeringsfarve3 2 5 3" xfId="8781"/>
    <cellStyle name="20 % - Markeringsfarve3 2 6" xfId="6765"/>
    <cellStyle name="20 % - Markeringsfarve3 2 6 2" xfId="9520"/>
    <cellStyle name="20 % - Markeringsfarve3 2 7" xfId="8158"/>
    <cellStyle name="20 % - Markeringsfarve3 3" xfId="3574"/>
    <cellStyle name="20 % - Markeringsfarve3 3 2" xfId="4216"/>
    <cellStyle name="20 % - Markeringsfarve3 3 2 2" xfId="7384"/>
    <cellStyle name="20 % - Markeringsfarve3 3 2 2 2" xfId="10139"/>
    <cellStyle name="20 % - Markeringsfarve3 3 2 3" xfId="8777"/>
    <cellStyle name="20 % - Markeringsfarve3 3 3" xfId="6761"/>
    <cellStyle name="20 % - Markeringsfarve3 3 3 2" xfId="9516"/>
    <cellStyle name="20 % - Markeringsfarve3 3 4" xfId="8154"/>
    <cellStyle name="20 % - Markeringsfarve3 4" xfId="3573"/>
    <cellStyle name="20 % - Markeringsfarve3 4 2" xfId="4215"/>
    <cellStyle name="20 % - Markeringsfarve3 4 2 2" xfId="7383"/>
    <cellStyle name="20 % - Markeringsfarve3 4 2 2 2" xfId="10138"/>
    <cellStyle name="20 % - Markeringsfarve3 4 2 3" xfId="8776"/>
    <cellStyle name="20 % - Markeringsfarve3 4 3" xfId="6760"/>
    <cellStyle name="20 % - Markeringsfarve3 4 3 2" xfId="9515"/>
    <cellStyle name="20 % - Markeringsfarve3 4 4" xfId="8153"/>
    <cellStyle name="20 % - Markeringsfarve3 5" xfId="3572"/>
    <cellStyle name="20 % - Markeringsfarve3 5 2" xfId="4214"/>
    <cellStyle name="20 % - Markeringsfarve3 5 2 2" xfId="7382"/>
    <cellStyle name="20 % - Markeringsfarve3 5 2 2 2" xfId="10137"/>
    <cellStyle name="20 % - Markeringsfarve3 5 2 3" xfId="8775"/>
    <cellStyle name="20 % - Markeringsfarve3 5 3" xfId="6759"/>
    <cellStyle name="20 % - Markeringsfarve3 5 3 2" xfId="9514"/>
    <cellStyle name="20 % - Markeringsfarve3 5 4" xfId="8152"/>
    <cellStyle name="20 % - Markeringsfarve3 6" xfId="3571"/>
    <cellStyle name="20 % - Markeringsfarve3 6 2" xfId="4213"/>
    <cellStyle name="20 % - Markeringsfarve3 6 2 2" xfId="7381"/>
    <cellStyle name="20 % - Markeringsfarve3 6 2 2 2" xfId="10136"/>
    <cellStyle name="20 % - Markeringsfarve3 6 2 3" xfId="8774"/>
    <cellStyle name="20 % - Markeringsfarve3 6 3" xfId="6758"/>
    <cellStyle name="20 % - Markeringsfarve3 6 3 2" xfId="9513"/>
    <cellStyle name="20 % - Markeringsfarve3 6 4" xfId="8151"/>
    <cellStyle name="20 % - Markeringsfarve3 7" xfId="4163"/>
    <cellStyle name="20 % - Markeringsfarve3 7 2" xfId="7331"/>
    <cellStyle name="20 % - Markeringsfarve3 7 2 2" xfId="10086"/>
    <cellStyle name="20 % - Markeringsfarve3 7 3" xfId="8724"/>
    <cellStyle name="20 % - Markeringsfarve4" xfId="3351" builtinId="42" customBuiltin="1"/>
    <cellStyle name="20 % - Markeringsfarve4 2" xfId="3570"/>
    <cellStyle name="20 % - Markeringsfarve4 2 2" xfId="3569"/>
    <cellStyle name="20 % - Markeringsfarve4 2 2 2" xfId="4211"/>
    <cellStyle name="20 % - Markeringsfarve4 2 2 2 2" xfId="7379"/>
    <cellStyle name="20 % - Markeringsfarve4 2 2 2 2 2" xfId="10134"/>
    <cellStyle name="20 % - Markeringsfarve4 2 2 2 3" xfId="8772"/>
    <cellStyle name="20 % - Markeringsfarve4 2 2 3" xfId="6756"/>
    <cellStyle name="20 % - Markeringsfarve4 2 2 3 2" xfId="9511"/>
    <cellStyle name="20 % - Markeringsfarve4 2 2 4" xfId="8149"/>
    <cellStyle name="20 % - Markeringsfarve4 2 3" xfId="3568"/>
    <cellStyle name="20 % - Markeringsfarve4 2 3 2" xfId="4210"/>
    <cellStyle name="20 % - Markeringsfarve4 2 3 2 2" xfId="7378"/>
    <cellStyle name="20 % - Markeringsfarve4 2 3 2 2 2" xfId="10133"/>
    <cellStyle name="20 % - Markeringsfarve4 2 3 2 3" xfId="8771"/>
    <cellStyle name="20 % - Markeringsfarve4 2 3 3" xfId="6755"/>
    <cellStyle name="20 % - Markeringsfarve4 2 3 3 2" xfId="9510"/>
    <cellStyle name="20 % - Markeringsfarve4 2 3 4" xfId="8148"/>
    <cellStyle name="20 % - Markeringsfarve4 2 4" xfId="4212"/>
    <cellStyle name="20 % - Markeringsfarve4 2 4 2" xfId="7380"/>
    <cellStyle name="20 % - Markeringsfarve4 2 4 2 2" xfId="10135"/>
    <cellStyle name="20 % - Markeringsfarve4 2 4 3" xfId="8773"/>
    <cellStyle name="20 % - Markeringsfarve4 2 5" xfId="6757"/>
    <cellStyle name="20 % - Markeringsfarve4 2 5 2" xfId="9512"/>
    <cellStyle name="20 % - Markeringsfarve4 2 6" xfId="8150"/>
    <cellStyle name="20 % - Markeringsfarve4 3" xfId="3567"/>
    <cellStyle name="20 % - Markeringsfarve4 3 2" xfId="4209"/>
    <cellStyle name="20 % - Markeringsfarve4 3 2 2" xfId="7377"/>
    <cellStyle name="20 % - Markeringsfarve4 3 2 2 2" xfId="10132"/>
    <cellStyle name="20 % - Markeringsfarve4 3 2 3" xfId="8770"/>
    <cellStyle name="20 % - Markeringsfarve4 3 3" xfId="6754"/>
    <cellStyle name="20 % - Markeringsfarve4 3 3 2" xfId="9509"/>
    <cellStyle name="20 % - Markeringsfarve4 3 4" xfId="8147"/>
    <cellStyle name="20 % - Markeringsfarve4 4" xfId="3566"/>
    <cellStyle name="20 % - Markeringsfarve4 4 2" xfId="4208"/>
    <cellStyle name="20 % - Markeringsfarve4 4 2 2" xfId="7376"/>
    <cellStyle name="20 % - Markeringsfarve4 4 2 2 2" xfId="10131"/>
    <cellStyle name="20 % - Markeringsfarve4 4 2 3" xfId="8769"/>
    <cellStyle name="20 % - Markeringsfarve4 4 3" xfId="6753"/>
    <cellStyle name="20 % - Markeringsfarve4 4 3 2" xfId="9508"/>
    <cellStyle name="20 % - Markeringsfarve4 4 4" xfId="8146"/>
    <cellStyle name="20 % - Markeringsfarve4 5" xfId="3565"/>
    <cellStyle name="20 % - Markeringsfarve4 5 2" xfId="4207"/>
    <cellStyle name="20 % - Markeringsfarve4 5 2 2" xfId="7375"/>
    <cellStyle name="20 % - Markeringsfarve4 5 2 2 2" xfId="10130"/>
    <cellStyle name="20 % - Markeringsfarve4 5 2 3" xfId="8768"/>
    <cellStyle name="20 % - Markeringsfarve4 5 3" xfId="6752"/>
    <cellStyle name="20 % - Markeringsfarve4 5 3 2" xfId="9507"/>
    <cellStyle name="20 % - Markeringsfarve4 5 4" xfId="8145"/>
    <cellStyle name="20 % - Markeringsfarve4 6" xfId="3564"/>
    <cellStyle name="20 % - Markeringsfarve4 6 2" xfId="4206"/>
    <cellStyle name="20 % - Markeringsfarve4 6 2 2" xfId="7374"/>
    <cellStyle name="20 % - Markeringsfarve4 6 2 2 2" xfId="10129"/>
    <cellStyle name="20 % - Markeringsfarve4 6 2 3" xfId="8767"/>
    <cellStyle name="20 % - Markeringsfarve4 6 3" xfId="6751"/>
    <cellStyle name="20 % - Markeringsfarve4 6 3 2" xfId="9506"/>
    <cellStyle name="20 % - Markeringsfarve4 6 4" xfId="8144"/>
    <cellStyle name="20 % - Markeringsfarve4 7" xfId="4165"/>
    <cellStyle name="20 % - Markeringsfarve4 7 2" xfId="7333"/>
    <cellStyle name="20 % - Markeringsfarve4 7 2 2" xfId="10088"/>
    <cellStyle name="20 % - Markeringsfarve4 7 3" xfId="8726"/>
    <cellStyle name="20 % - Markeringsfarve5" xfId="3355" builtinId="46" customBuiltin="1"/>
    <cellStyle name="20 % - Markeringsfarve5 2" xfId="3563"/>
    <cellStyle name="20 % - Markeringsfarve5 2 2" xfId="3562"/>
    <cellStyle name="20 % - Markeringsfarve5 2 2 2" xfId="4204"/>
    <cellStyle name="20 % - Markeringsfarve5 2 2 2 2" xfId="7372"/>
    <cellStyle name="20 % - Markeringsfarve5 2 2 2 2 2" xfId="10127"/>
    <cellStyle name="20 % - Markeringsfarve5 2 2 2 3" xfId="8765"/>
    <cellStyle name="20 % - Markeringsfarve5 2 2 2 4" xfId="10686"/>
    <cellStyle name="20 % - Markeringsfarve5 2 2 3" xfId="6749"/>
    <cellStyle name="20 % - Markeringsfarve5 2 2 3 2" xfId="9504"/>
    <cellStyle name="20 % - Markeringsfarve5 2 2 4" xfId="8142"/>
    <cellStyle name="20 % - Markeringsfarve5 2 3" xfId="3561"/>
    <cellStyle name="20 % - Markeringsfarve5 2 3 2" xfId="4203"/>
    <cellStyle name="20 % - Markeringsfarve5 2 3 2 2" xfId="7371"/>
    <cellStyle name="20 % - Markeringsfarve5 2 3 2 2 2" xfId="10126"/>
    <cellStyle name="20 % - Markeringsfarve5 2 3 2 3" xfId="8764"/>
    <cellStyle name="20 % - Markeringsfarve5 2 3 3" xfId="6748"/>
    <cellStyle name="20 % - Markeringsfarve5 2 3 3 2" xfId="9503"/>
    <cellStyle name="20 % - Markeringsfarve5 2 3 4" xfId="8141"/>
    <cellStyle name="20 % - Markeringsfarve5 2 4" xfId="4205"/>
    <cellStyle name="20 % - Markeringsfarve5 2 4 2" xfId="7373"/>
    <cellStyle name="20 % - Markeringsfarve5 2 4 2 2" xfId="10128"/>
    <cellStyle name="20 % - Markeringsfarve5 2 4 3" xfId="8766"/>
    <cellStyle name="20 % - Markeringsfarve5 2 5" xfId="6750"/>
    <cellStyle name="20 % - Markeringsfarve5 2 5 2" xfId="9505"/>
    <cellStyle name="20 % - Markeringsfarve5 2 6" xfId="8143"/>
    <cellStyle name="20 % - Markeringsfarve5 3" xfId="3560"/>
    <cellStyle name="20 % - Markeringsfarve5 3 2" xfId="4202"/>
    <cellStyle name="20 % - Markeringsfarve5 3 2 2" xfId="7370"/>
    <cellStyle name="20 % - Markeringsfarve5 3 2 2 2" xfId="10125"/>
    <cellStyle name="20 % - Markeringsfarve5 3 2 3" xfId="8763"/>
    <cellStyle name="20 % - Markeringsfarve5 3 3" xfId="6747"/>
    <cellStyle name="20 % - Markeringsfarve5 3 3 2" xfId="9502"/>
    <cellStyle name="20 % - Markeringsfarve5 3 4" xfId="8140"/>
    <cellStyle name="20 % - Markeringsfarve5 4" xfId="3559"/>
    <cellStyle name="20 % - Markeringsfarve5 4 2" xfId="4201"/>
    <cellStyle name="20 % - Markeringsfarve5 4 2 2" xfId="7369"/>
    <cellStyle name="20 % - Markeringsfarve5 4 2 2 2" xfId="10124"/>
    <cellStyle name="20 % - Markeringsfarve5 4 2 3" xfId="8762"/>
    <cellStyle name="20 % - Markeringsfarve5 4 3" xfId="6746"/>
    <cellStyle name="20 % - Markeringsfarve5 4 3 2" xfId="9501"/>
    <cellStyle name="20 % - Markeringsfarve5 4 4" xfId="8139"/>
    <cellStyle name="20 % - Markeringsfarve5 5" xfId="3558"/>
    <cellStyle name="20 % - Markeringsfarve5 5 2" xfId="4200"/>
    <cellStyle name="20 % - Markeringsfarve5 5 2 2" xfId="7368"/>
    <cellStyle name="20 % - Markeringsfarve5 5 2 2 2" xfId="10123"/>
    <cellStyle name="20 % - Markeringsfarve5 5 2 3" xfId="8761"/>
    <cellStyle name="20 % - Markeringsfarve5 5 3" xfId="6745"/>
    <cellStyle name="20 % - Markeringsfarve5 5 3 2" xfId="9500"/>
    <cellStyle name="20 % - Markeringsfarve5 5 4" xfId="8138"/>
    <cellStyle name="20 % - Markeringsfarve5 6" xfId="3557"/>
    <cellStyle name="20 % - Markeringsfarve5 6 2" xfId="4199"/>
    <cellStyle name="20 % - Markeringsfarve5 6 2 2" xfId="7367"/>
    <cellStyle name="20 % - Markeringsfarve5 6 2 2 2" xfId="10122"/>
    <cellStyle name="20 % - Markeringsfarve5 6 2 3" xfId="8760"/>
    <cellStyle name="20 % - Markeringsfarve5 6 3" xfId="6744"/>
    <cellStyle name="20 % - Markeringsfarve5 6 3 2" xfId="9499"/>
    <cellStyle name="20 % - Markeringsfarve5 6 4" xfId="8137"/>
    <cellStyle name="20 % - Markeringsfarve5 7" xfId="4167"/>
    <cellStyle name="20 % - Markeringsfarve5 7 2" xfId="7335"/>
    <cellStyle name="20 % - Markeringsfarve5 7 2 2" xfId="10090"/>
    <cellStyle name="20 % - Markeringsfarve5 7 3" xfId="8728"/>
    <cellStyle name="20 % - Markeringsfarve6" xfId="3359" builtinId="50" customBuiltin="1"/>
    <cellStyle name="20 % - Markeringsfarve6 2" xfId="3556"/>
    <cellStyle name="20 % - Markeringsfarve6 2 2" xfId="3555"/>
    <cellStyle name="20 % - Markeringsfarve6 2 2 2" xfId="4197"/>
    <cellStyle name="20 % - Markeringsfarve6 2 2 2 2" xfId="7365"/>
    <cellStyle name="20 % - Markeringsfarve6 2 2 2 2 2" xfId="10120"/>
    <cellStyle name="20 % - Markeringsfarve6 2 2 2 3" xfId="8758"/>
    <cellStyle name="20 % - Markeringsfarve6 2 2 3" xfId="6742"/>
    <cellStyle name="20 % - Markeringsfarve6 2 2 3 2" xfId="9497"/>
    <cellStyle name="20 % - Markeringsfarve6 2 2 4" xfId="8135"/>
    <cellStyle name="20 % - Markeringsfarve6 2 3" xfId="3554"/>
    <cellStyle name="20 % - Markeringsfarve6 2 3 2" xfId="4196"/>
    <cellStyle name="20 % - Markeringsfarve6 2 3 2 2" xfId="7364"/>
    <cellStyle name="20 % - Markeringsfarve6 2 3 2 2 2" xfId="10119"/>
    <cellStyle name="20 % - Markeringsfarve6 2 3 2 3" xfId="8757"/>
    <cellStyle name="20 % - Markeringsfarve6 2 3 3" xfId="6741"/>
    <cellStyle name="20 % - Markeringsfarve6 2 3 3 2" xfId="9496"/>
    <cellStyle name="20 % - Markeringsfarve6 2 3 4" xfId="8134"/>
    <cellStyle name="20 % - Markeringsfarve6 2 4" xfId="4198"/>
    <cellStyle name="20 % - Markeringsfarve6 2 4 2" xfId="7366"/>
    <cellStyle name="20 % - Markeringsfarve6 2 4 2 2" xfId="10121"/>
    <cellStyle name="20 % - Markeringsfarve6 2 4 3" xfId="8759"/>
    <cellStyle name="20 % - Markeringsfarve6 2 5" xfId="6743"/>
    <cellStyle name="20 % - Markeringsfarve6 2 5 2" xfId="9498"/>
    <cellStyle name="20 % - Markeringsfarve6 2 6" xfId="8136"/>
    <cellStyle name="20 % - Markeringsfarve6 3" xfId="3553"/>
    <cellStyle name="20 % - Markeringsfarve6 3 2" xfId="4195"/>
    <cellStyle name="20 % - Markeringsfarve6 3 2 2" xfId="7363"/>
    <cellStyle name="20 % - Markeringsfarve6 3 2 2 2" xfId="10118"/>
    <cellStyle name="20 % - Markeringsfarve6 3 2 3" xfId="8756"/>
    <cellStyle name="20 % - Markeringsfarve6 3 3" xfId="6740"/>
    <cellStyle name="20 % - Markeringsfarve6 3 3 2" xfId="9495"/>
    <cellStyle name="20 % - Markeringsfarve6 3 4" xfId="8133"/>
    <cellStyle name="20 % - Markeringsfarve6 4" xfId="3552"/>
    <cellStyle name="20 % - Markeringsfarve6 4 2" xfId="4194"/>
    <cellStyle name="20 % - Markeringsfarve6 4 2 2" xfId="7362"/>
    <cellStyle name="20 % - Markeringsfarve6 4 2 2 2" xfId="10117"/>
    <cellStyle name="20 % - Markeringsfarve6 4 2 3" xfId="8755"/>
    <cellStyle name="20 % - Markeringsfarve6 4 3" xfId="6739"/>
    <cellStyle name="20 % - Markeringsfarve6 4 3 2" xfId="9494"/>
    <cellStyle name="20 % - Markeringsfarve6 4 4" xfId="8132"/>
    <cellStyle name="20 % - Markeringsfarve6 5" xfId="3551"/>
    <cellStyle name="20 % - Markeringsfarve6 5 2" xfId="4193"/>
    <cellStyle name="20 % - Markeringsfarve6 5 2 2" xfId="7361"/>
    <cellStyle name="20 % - Markeringsfarve6 5 2 2 2" xfId="10116"/>
    <cellStyle name="20 % - Markeringsfarve6 5 2 3" xfId="8754"/>
    <cellStyle name="20 % - Markeringsfarve6 5 3" xfId="6738"/>
    <cellStyle name="20 % - Markeringsfarve6 5 3 2" xfId="9493"/>
    <cellStyle name="20 % - Markeringsfarve6 5 4" xfId="8131"/>
    <cellStyle name="20 % - Markeringsfarve6 6" xfId="3550"/>
    <cellStyle name="20 % - Markeringsfarve6 6 2" xfId="4192"/>
    <cellStyle name="20 % - Markeringsfarve6 6 2 2" xfId="7360"/>
    <cellStyle name="20 % - Markeringsfarve6 6 2 2 2" xfId="10115"/>
    <cellStyle name="20 % - Markeringsfarve6 6 2 3" xfId="8753"/>
    <cellStyle name="20 % - Markeringsfarve6 6 3" xfId="6737"/>
    <cellStyle name="20 % - Markeringsfarve6 6 3 2" xfId="9492"/>
    <cellStyle name="20 % - Markeringsfarve6 6 4" xfId="8130"/>
    <cellStyle name="20 % - Markeringsfarve6 7" xfId="4169"/>
    <cellStyle name="20 % - Markeringsfarve6 7 2" xfId="7337"/>
    <cellStyle name="20 % - Markeringsfarve6 7 2 2" xfId="10092"/>
    <cellStyle name="20 % - Markeringsfarve6 7 3" xfId="8730"/>
    <cellStyle name="20% - Accent1 2" xfId="3390"/>
    <cellStyle name="20% - Accent1 3" xfId="6634"/>
    <cellStyle name="20% - Accent1 3 2" xfId="9398"/>
    <cellStyle name="20% - Accent1 4" xfId="8027"/>
    <cellStyle name="20% - Accent2 2" xfId="3391"/>
    <cellStyle name="20% - Accent2 3" xfId="6636"/>
    <cellStyle name="20% - Accent2 3 2" xfId="9400"/>
    <cellStyle name="20% - Accent2 4" xfId="8029"/>
    <cellStyle name="20% - Accent3 2" xfId="3392"/>
    <cellStyle name="20% - Accent3 3" xfId="6638"/>
    <cellStyle name="20% - Accent3 3 2" xfId="9402"/>
    <cellStyle name="20% - Accent3 4" xfId="8031"/>
    <cellStyle name="20% - Accent4 2" xfId="3393"/>
    <cellStyle name="20% - Accent4 3" xfId="6640"/>
    <cellStyle name="20% - Accent4 3 2" xfId="9404"/>
    <cellStyle name="20% - Accent4 4" xfId="8033"/>
    <cellStyle name="20% - Accent5 2" xfId="3394"/>
    <cellStyle name="20% - Accent5 3" xfId="6642"/>
    <cellStyle name="20% - Accent5 3 2" xfId="9406"/>
    <cellStyle name="20% - Accent5 4" xfId="8035"/>
    <cellStyle name="20% - Accent6 2" xfId="3395"/>
    <cellStyle name="20% - Accent6 3" xfId="6644"/>
    <cellStyle name="20% - Accent6 3 2" xfId="9408"/>
    <cellStyle name="20% - Accent6 4" xfId="8037"/>
    <cellStyle name="20% - Colore 1" xfId="3"/>
    <cellStyle name="20% - Colore 2" xfId="4"/>
    <cellStyle name="20% - Colore 3" xfId="5"/>
    <cellStyle name="20% - Colore 4" xfId="6"/>
    <cellStyle name="20% - Colore 5" xfId="7"/>
    <cellStyle name="20% - Colore 6" xfId="8"/>
    <cellStyle name="40 % - Markeringsfarve1" xfId="3340" builtinId="31" customBuiltin="1"/>
    <cellStyle name="40 % - Markeringsfarve1 2" xfId="3549"/>
    <cellStyle name="40 % - Markeringsfarve1 2 2" xfId="3548"/>
    <cellStyle name="40 % - Markeringsfarve1 2 2 2" xfId="4190"/>
    <cellStyle name="40 % - Markeringsfarve1 2 2 2 2" xfId="7358"/>
    <cellStyle name="40 % - Markeringsfarve1 2 2 2 2 2" xfId="10113"/>
    <cellStyle name="40 % - Markeringsfarve1 2 2 2 3" xfId="8751"/>
    <cellStyle name="40 % - Markeringsfarve1 2 2 3" xfId="6735"/>
    <cellStyle name="40 % - Markeringsfarve1 2 2 3 2" xfId="9490"/>
    <cellStyle name="40 % - Markeringsfarve1 2 2 4" xfId="8128"/>
    <cellStyle name="40 % - Markeringsfarve1 2 3" xfId="3547"/>
    <cellStyle name="40 % - Markeringsfarve1 2 3 2" xfId="4189"/>
    <cellStyle name="40 % - Markeringsfarve1 2 3 2 2" xfId="7357"/>
    <cellStyle name="40 % - Markeringsfarve1 2 3 2 2 2" xfId="10112"/>
    <cellStyle name="40 % - Markeringsfarve1 2 3 2 3" xfId="8750"/>
    <cellStyle name="40 % - Markeringsfarve1 2 3 3" xfId="6734"/>
    <cellStyle name="40 % - Markeringsfarve1 2 3 3 2" xfId="9489"/>
    <cellStyle name="40 % - Markeringsfarve1 2 3 4" xfId="8127"/>
    <cellStyle name="40 % - Markeringsfarve1 2 4" xfId="4191"/>
    <cellStyle name="40 % - Markeringsfarve1 2 4 2" xfId="7359"/>
    <cellStyle name="40 % - Markeringsfarve1 2 4 2 2" xfId="10114"/>
    <cellStyle name="40 % - Markeringsfarve1 2 4 3" xfId="8752"/>
    <cellStyle name="40 % - Markeringsfarve1 2 5" xfId="6736"/>
    <cellStyle name="40 % - Markeringsfarve1 2 5 2" xfId="9491"/>
    <cellStyle name="40 % - Markeringsfarve1 2 6" xfId="8129"/>
    <cellStyle name="40 % - Markeringsfarve1 3" xfId="3546"/>
    <cellStyle name="40 % - Markeringsfarve1 3 2" xfId="4188"/>
    <cellStyle name="40 % - Markeringsfarve1 3 2 2" xfId="7356"/>
    <cellStyle name="40 % - Markeringsfarve1 3 2 2 2" xfId="10111"/>
    <cellStyle name="40 % - Markeringsfarve1 3 2 3" xfId="8749"/>
    <cellStyle name="40 % - Markeringsfarve1 3 3" xfId="6733"/>
    <cellStyle name="40 % - Markeringsfarve1 3 3 2" xfId="9488"/>
    <cellStyle name="40 % - Markeringsfarve1 3 4" xfId="8126"/>
    <cellStyle name="40 % - Markeringsfarve1 4" xfId="3545"/>
    <cellStyle name="40 % - Markeringsfarve1 4 2" xfId="4187"/>
    <cellStyle name="40 % - Markeringsfarve1 4 2 2" xfId="7355"/>
    <cellStyle name="40 % - Markeringsfarve1 4 2 2 2" xfId="10110"/>
    <cellStyle name="40 % - Markeringsfarve1 4 2 3" xfId="8748"/>
    <cellStyle name="40 % - Markeringsfarve1 4 3" xfId="6732"/>
    <cellStyle name="40 % - Markeringsfarve1 4 3 2" xfId="9487"/>
    <cellStyle name="40 % - Markeringsfarve1 4 4" xfId="8125"/>
    <cellStyle name="40 % - Markeringsfarve1 5" xfId="3544"/>
    <cellStyle name="40 % - Markeringsfarve1 5 2" xfId="4186"/>
    <cellStyle name="40 % - Markeringsfarve1 5 2 2" xfId="7354"/>
    <cellStyle name="40 % - Markeringsfarve1 5 2 2 2" xfId="10109"/>
    <cellStyle name="40 % - Markeringsfarve1 5 2 3" xfId="8747"/>
    <cellStyle name="40 % - Markeringsfarve1 5 3" xfId="6731"/>
    <cellStyle name="40 % - Markeringsfarve1 5 3 2" xfId="9486"/>
    <cellStyle name="40 % - Markeringsfarve1 5 4" xfId="8124"/>
    <cellStyle name="40 % - Markeringsfarve1 6" xfId="3543"/>
    <cellStyle name="40 % - Markeringsfarve1 6 2" xfId="4185"/>
    <cellStyle name="40 % - Markeringsfarve1 6 2 2" xfId="7353"/>
    <cellStyle name="40 % - Markeringsfarve1 6 2 2 2" xfId="10108"/>
    <cellStyle name="40 % - Markeringsfarve1 6 2 3" xfId="8746"/>
    <cellStyle name="40 % - Markeringsfarve1 6 3" xfId="6730"/>
    <cellStyle name="40 % - Markeringsfarve1 6 3 2" xfId="9485"/>
    <cellStyle name="40 % - Markeringsfarve1 6 4" xfId="8123"/>
    <cellStyle name="40 % - Markeringsfarve1 7" xfId="4160"/>
    <cellStyle name="40 % - Markeringsfarve1 7 2" xfId="7328"/>
    <cellStyle name="40 % - Markeringsfarve1 7 2 2" xfId="10083"/>
    <cellStyle name="40 % - Markeringsfarve1 7 3" xfId="8721"/>
    <cellStyle name="40 % - Markeringsfarve2" xfId="3344" builtinId="35" customBuiltin="1"/>
    <cellStyle name="40 % - Markeringsfarve2 2" xfId="3542"/>
    <cellStyle name="40 % - Markeringsfarve2 2 2" xfId="3541"/>
    <cellStyle name="40 % - Markeringsfarve2 2 2 2" xfId="4183"/>
    <cellStyle name="40 % - Markeringsfarve2 2 2 2 2" xfId="7351"/>
    <cellStyle name="40 % - Markeringsfarve2 2 2 2 2 2" xfId="10106"/>
    <cellStyle name="40 % - Markeringsfarve2 2 2 2 3" xfId="8744"/>
    <cellStyle name="40 % - Markeringsfarve2 2 2 3" xfId="6728"/>
    <cellStyle name="40 % - Markeringsfarve2 2 2 3 2" xfId="9483"/>
    <cellStyle name="40 % - Markeringsfarve2 2 2 4" xfId="8121"/>
    <cellStyle name="40 % - Markeringsfarve2 2 3" xfId="3540"/>
    <cellStyle name="40 % - Markeringsfarve2 2 3 2" xfId="4182"/>
    <cellStyle name="40 % - Markeringsfarve2 2 3 2 2" xfId="7350"/>
    <cellStyle name="40 % - Markeringsfarve2 2 3 2 2 2" xfId="10105"/>
    <cellStyle name="40 % - Markeringsfarve2 2 3 2 3" xfId="8743"/>
    <cellStyle name="40 % - Markeringsfarve2 2 3 3" xfId="6727"/>
    <cellStyle name="40 % - Markeringsfarve2 2 3 3 2" xfId="9482"/>
    <cellStyle name="40 % - Markeringsfarve2 2 3 4" xfId="8120"/>
    <cellStyle name="40 % - Markeringsfarve2 2 4" xfId="4184"/>
    <cellStyle name="40 % - Markeringsfarve2 2 4 2" xfId="7352"/>
    <cellStyle name="40 % - Markeringsfarve2 2 4 2 2" xfId="10107"/>
    <cellStyle name="40 % - Markeringsfarve2 2 4 3" xfId="8745"/>
    <cellStyle name="40 % - Markeringsfarve2 2 5" xfId="6729"/>
    <cellStyle name="40 % - Markeringsfarve2 2 5 2" xfId="9484"/>
    <cellStyle name="40 % - Markeringsfarve2 2 6" xfId="8122"/>
    <cellStyle name="40 % - Markeringsfarve2 3" xfId="3539"/>
    <cellStyle name="40 % - Markeringsfarve2 3 2" xfId="4181"/>
    <cellStyle name="40 % - Markeringsfarve2 3 2 2" xfId="7349"/>
    <cellStyle name="40 % - Markeringsfarve2 3 2 2 2" xfId="10104"/>
    <cellStyle name="40 % - Markeringsfarve2 3 2 3" xfId="8742"/>
    <cellStyle name="40 % - Markeringsfarve2 3 3" xfId="6726"/>
    <cellStyle name="40 % - Markeringsfarve2 3 3 2" xfId="9481"/>
    <cellStyle name="40 % - Markeringsfarve2 3 4" xfId="8119"/>
    <cellStyle name="40 % - Markeringsfarve2 4" xfId="3538"/>
    <cellStyle name="40 % - Markeringsfarve2 4 2" xfId="4180"/>
    <cellStyle name="40 % - Markeringsfarve2 4 2 2" xfId="7348"/>
    <cellStyle name="40 % - Markeringsfarve2 4 2 2 2" xfId="10103"/>
    <cellStyle name="40 % - Markeringsfarve2 4 2 3" xfId="8741"/>
    <cellStyle name="40 % - Markeringsfarve2 4 3" xfId="6725"/>
    <cellStyle name="40 % - Markeringsfarve2 4 3 2" xfId="9480"/>
    <cellStyle name="40 % - Markeringsfarve2 4 4" xfId="8118"/>
    <cellStyle name="40 % - Markeringsfarve2 5" xfId="3537"/>
    <cellStyle name="40 % - Markeringsfarve2 5 2" xfId="4179"/>
    <cellStyle name="40 % - Markeringsfarve2 5 2 2" xfId="7347"/>
    <cellStyle name="40 % - Markeringsfarve2 5 2 2 2" xfId="10102"/>
    <cellStyle name="40 % - Markeringsfarve2 5 2 3" xfId="8740"/>
    <cellStyle name="40 % - Markeringsfarve2 5 3" xfId="6724"/>
    <cellStyle name="40 % - Markeringsfarve2 5 3 2" xfId="9479"/>
    <cellStyle name="40 % - Markeringsfarve2 5 4" xfId="8117"/>
    <cellStyle name="40 % - Markeringsfarve2 6" xfId="3536"/>
    <cellStyle name="40 % - Markeringsfarve2 6 2" xfId="4178"/>
    <cellStyle name="40 % - Markeringsfarve2 6 2 2" xfId="7346"/>
    <cellStyle name="40 % - Markeringsfarve2 6 2 2 2" xfId="10101"/>
    <cellStyle name="40 % - Markeringsfarve2 6 2 3" xfId="8739"/>
    <cellStyle name="40 % - Markeringsfarve2 6 3" xfId="6723"/>
    <cellStyle name="40 % - Markeringsfarve2 6 3 2" xfId="9478"/>
    <cellStyle name="40 % - Markeringsfarve2 6 4" xfId="8116"/>
    <cellStyle name="40 % - Markeringsfarve2 7" xfId="4162"/>
    <cellStyle name="40 % - Markeringsfarve2 7 2" xfId="7330"/>
    <cellStyle name="40 % - Markeringsfarve2 7 2 2" xfId="10085"/>
    <cellStyle name="40 % - Markeringsfarve2 7 3" xfId="8723"/>
    <cellStyle name="40 % - Markeringsfarve3" xfId="3348" builtinId="39" customBuiltin="1"/>
    <cellStyle name="40 % - Markeringsfarve3 2" xfId="3535"/>
    <cellStyle name="40 % - Markeringsfarve3 2 2" xfId="3534"/>
    <cellStyle name="40 % - Markeringsfarve3 2 2 2" xfId="4176"/>
    <cellStyle name="40 % - Markeringsfarve3 2 2 2 2" xfId="7344"/>
    <cellStyle name="40 % - Markeringsfarve3 2 2 2 2 2" xfId="10099"/>
    <cellStyle name="40 % - Markeringsfarve3 2 2 2 3" xfId="8737"/>
    <cellStyle name="40 % - Markeringsfarve3 2 2 3" xfId="6721"/>
    <cellStyle name="40 % - Markeringsfarve3 2 2 3 2" xfId="9476"/>
    <cellStyle name="40 % - Markeringsfarve3 2 2 4" xfId="8114"/>
    <cellStyle name="40 % - Markeringsfarve3 2 3" xfId="3589"/>
    <cellStyle name="40 % - Markeringsfarve3 2 3 2" xfId="4231"/>
    <cellStyle name="40 % - Markeringsfarve3 2 3 2 2" xfId="7399"/>
    <cellStyle name="40 % - Markeringsfarve3 2 3 2 2 2" xfId="10154"/>
    <cellStyle name="40 % - Markeringsfarve3 2 3 2 3" xfId="8792"/>
    <cellStyle name="40 % - Markeringsfarve3 2 3 3" xfId="6776"/>
    <cellStyle name="40 % - Markeringsfarve3 2 3 3 2" xfId="9531"/>
    <cellStyle name="40 % - Markeringsfarve3 2 3 4" xfId="8169"/>
    <cellStyle name="40 % - Markeringsfarve3 2 4" xfId="4177"/>
    <cellStyle name="40 % - Markeringsfarve3 2 4 2" xfId="7345"/>
    <cellStyle name="40 % - Markeringsfarve3 2 4 2 2" xfId="10100"/>
    <cellStyle name="40 % - Markeringsfarve3 2 4 3" xfId="8738"/>
    <cellStyle name="40 % - Markeringsfarve3 2 5" xfId="6722"/>
    <cellStyle name="40 % - Markeringsfarve3 2 5 2" xfId="9477"/>
    <cellStyle name="40 % - Markeringsfarve3 2 6" xfId="8115"/>
    <cellStyle name="40 % - Markeringsfarve3 3" xfId="3590"/>
    <cellStyle name="40 % - Markeringsfarve3 3 2" xfId="4232"/>
    <cellStyle name="40 % - Markeringsfarve3 3 2 2" xfId="7400"/>
    <cellStyle name="40 % - Markeringsfarve3 3 2 2 2" xfId="10155"/>
    <cellStyle name="40 % - Markeringsfarve3 3 2 3" xfId="8793"/>
    <cellStyle name="40 % - Markeringsfarve3 3 3" xfId="6777"/>
    <cellStyle name="40 % - Markeringsfarve3 3 3 2" xfId="9532"/>
    <cellStyle name="40 % - Markeringsfarve3 3 4" xfId="8170"/>
    <cellStyle name="40 % - Markeringsfarve3 4" xfId="3591"/>
    <cellStyle name="40 % - Markeringsfarve3 4 2" xfId="4233"/>
    <cellStyle name="40 % - Markeringsfarve3 4 2 2" xfId="7401"/>
    <cellStyle name="40 % - Markeringsfarve3 4 2 2 2" xfId="10156"/>
    <cellStyle name="40 % - Markeringsfarve3 4 2 3" xfId="8794"/>
    <cellStyle name="40 % - Markeringsfarve3 4 3" xfId="6778"/>
    <cellStyle name="40 % - Markeringsfarve3 4 3 2" xfId="9533"/>
    <cellStyle name="40 % - Markeringsfarve3 4 4" xfId="8171"/>
    <cellStyle name="40 % - Markeringsfarve3 5" xfId="3592"/>
    <cellStyle name="40 % - Markeringsfarve3 5 2" xfId="4234"/>
    <cellStyle name="40 % - Markeringsfarve3 5 2 2" xfId="7402"/>
    <cellStyle name="40 % - Markeringsfarve3 5 2 2 2" xfId="10157"/>
    <cellStyle name="40 % - Markeringsfarve3 5 2 3" xfId="8795"/>
    <cellStyle name="40 % - Markeringsfarve3 5 3" xfId="6779"/>
    <cellStyle name="40 % - Markeringsfarve3 5 3 2" xfId="9534"/>
    <cellStyle name="40 % - Markeringsfarve3 5 4" xfId="8172"/>
    <cellStyle name="40 % - Markeringsfarve3 6" xfId="3593"/>
    <cellStyle name="40 % - Markeringsfarve3 6 2" xfId="4235"/>
    <cellStyle name="40 % - Markeringsfarve3 6 2 2" xfId="7403"/>
    <cellStyle name="40 % - Markeringsfarve3 6 2 2 2" xfId="10158"/>
    <cellStyle name="40 % - Markeringsfarve3 6 2 3" xfId="8796"/>
    <cellStyle name="40 % - Markeringsfarve3 6 3" xfId="6780"/>
    <cellStyle name="40 % - Markeringsfarve3 6 3 2" xfId="9535"/>
    <cellStyle name="40 % - Markeringsfarve3 6 4" xfId="8173"/>
    <cellStyle name="40 % - Markeringsfarve3 7" xfId="4164"/>
    <cellStyle name="40 % - Markeringsfarve3 7 2" xfId="7332"/>
    <cellStyle name="40 % - Markeringsfarve3 7 2 2" xfId="10087"/>
    <cellStyle name="40 % - Markeringsfarve3 7 3" xfId="8725"/>
    <cellStyle name="40 % - Markeringsfarve4" xfId="3352" builtinId="43" customBuiltin="1"/>
    <cellStyle name="40 % - Markeringsfarve4 2" xfId="3594"/>
    <cellStyle name="40 % - Markeringsfarve4 2 2" xfId="3595"/>
    <cellStyle name="40 % - Markeringsfarve4 2 2 2" xfId="4237"/>
    <cellStyle name="40 % - Markeringsfarve4 2 2 2 2" xfId="7405"/>
    <cellStyle name="40 % - Markeringsfarve4 2 2 2 2 2" xfId="10160"/>
    <cellStyle name="40 % - Markeringsfarve4 2 2 2 3" xfId="8798"/>
    <cellStyle name="40 % - Markeringsfarve4 2 2 3" xfId="6782"/>
    <cellStyle name="40 % - Markeringsfarve4 2 2 3 2" xfId="9537"/>
    <cellStyle name="40 % - Markeringsfarve4 2 2 4" xfId="8175"/>
    <cellStyle name="40 % - Markeringsfarve4 2 3" xfId="3596"/>
    <cellStyle name="40 % - Markeringsfarve4 2 3 2" xfId="4238"/>
    <cellStyle name="40 % - Markeringsfarve4 2 3 2 2" xfId="7406"/>
    <cellStyle name="40 % - Markeringsfarve4 2 3 2 2 2" xfId="10161"/>
    <cellStyle name="40 % - Markeringsfarve4 2 3 2 3" xfId="8799"/>
    <cellStyle name="40 % - Markeringsfarve4 2 3 3" xfId="6783"/>
    <cellStyle name="40 % - Markeringsfarve4 2 3 3 2" xfId="9538"/>
    <cellStyle name="40 % - Markeringsfarve4 2 3 4" xfId="8176"/>
    <cellStyle name="40 % - Markeringsfarve4 2 4" xfId="4236"/>
    <cellStyle name="40 % - Markeringsfarve4 2 4 2" xfId="7404"/>
    <cellStyle name="40 % - Markeringsfarve4 2 4 2 2" xfId="10159"/>
    <cellStyle name="40 % - Markeringsfarve4 2 4 3" xfId="8797"/>
    <cellStyle name="40 % - Markeringsfarve4 2 5" xfId="6781"/>
    <cellStyle name="40 % - Markeringsfarve4 2 5 2" xfId="9536"/>
    <cellStyle name="40 % - Markeringsfarve4 2 6" xfId="8174"/>
    <cellStyle name="40 % - Markeringsfarve4 3" xfId="3597"/>
    <cellStyle name="40 % - Markeringsfarve4 3 2" xfId="4239"/>
    <cellStyle name="40 % - Markeringsfarve4 3 2 2" xfId="7407"/>
    <cellStyle name="40 % - Markeringsfarve4 3 2 2 2" xfId="10162"/>
    <cellStyle name="40 % - Markeringsfarve4 3 2 3" xfId="8800"/>
    <cellStyle name="40 % - Markeringsfarve4 3 3" xfId="6784"/>
    <cellStyle name="40 % - Markeringsfarve4 3 3 2" xfId="9539"/>
    <cellStyle name="40 % - Markeringsfarve4 3 4" xfId="8177"/>
    <cellStyle name="40 % - Markeringsfarve4 4" xfId="3598"/>
    <cellStyle name="40 % - Markeringsfarve4 4 2" xfId="4240"/>
    <cellStyle name="40 % - Markeringsfarve4 4 2 2" xfId="7408"/>
    <cellStyle name="40 % - Markeringsfarve4 4 2 2 2" xfId="10163"/>
    <cellStyle name="40 % - Markeringsfarve4 4 2 3" xfId="8801"/>
    <cellStyle name="40 % - Markeringsfarve4 4 3" xfId="6785"/>
    <cellStyle name="40 % - Markeringsfarve4 4 3 2" xfId="9540"/>
    <cellStyle name="40 % - Markeringsfarve4 4 4" xfId="8178"/>
    <cellStyle name="40 % - Markeringsfarve4 5" xfId="3599"/>
    <cellStyle name="40 % - Markeringsfarve4 5 2" xfId="4241"/>
    <cellStyle name="40 % - Markeringsfarve4 5 2 2" xfId="7409"/>
    <cellStyle name="40 % - Markeringsfarve4 5 2 2 2" xfId="10164"/>
    <cellStyle name="40 % - Markeringsfarve4 5 2 3" xfId="8802"/>
    <cellStyle name="40 % - Markeringsfarve4 5 3" xfId="6786"/>
    <cellStyle name="40 % - Markeringsfarve4 5 3 2" xfId="9541"/>
    <cellStyle name="40 % - Markeringsfarve4 5 4" xfId="8179"/>
    <cellStyle name="40 % - Markeringsfarve4 6" xfId="3600"/>
    <cellStyle name="40 % - Markeringsfarve4 6 2" xfId="4242"/>
    <cellStyle name="40 % - Markeringsfarve4 6 2 2" xfId="7410"/>
    <cellStyle name="40 % - Markeringsfarve4 6 2 2 2" xfId="10165"/>
    <cellStyle name="40 % - Markeringsfarve4 6 2 3" xfId="8803"/>
    <cellStyle name="40 % - Markeringsfarve4 6 3" xfId="6787"/>
    <cellStyle name="40 % - Markeringsfarve4 6 3 2" xfId="9542"/>
    <cellStyle name="40 % - Markeringsfarve4 6 4" xfId="8180"/>
    <cellStyle name="40 % - Markeringsfarve4 7" xfId="4166"/>
    <cellStyle name="40 % - Markeringsfarve4 7 2" xfId="7334"/>
    <cellStyle name="40 % - Markeringsfarve4 7 2 2" xfId="10089"/>
    <cellStyle name="40 % - Markeringsfarve4 7 3" xfId="8727"/>
    <cellStyle name="40 % - Markeringsfarve5" xfId="3356" builtinId="47" customBuiltin="1"/>
    <cellStyle name="40 % - Markeringsfarve5 2" xfId="3601"/>
    <cellStyle name="40 % - Markeringsfarve5 2 2" xfId="3602"/>
    <cellStyle name="40 % - Markeringsfarve5 2 2 2" xfId="4244"/>
    <cellStyle name="40 % - Markeringsfarve5 2 2 2 2" xfId="7412"/>
    <cellStyle name="40 % - Markeringsfarve5 2 2 2 2 2" xfId="10167"/>
    <cellStyle name="40 % - Markeringsfarve5 2 2 2 3" xfId="8805"/>
    <cellStyle name="40 % - Markeringsfarve5 2 2 3" xfId="6789"/>
    <cellStyle name="40 % - Markeringsfarve5 2 2 3 2" xfId="9544"/>
    <cellStyle name="40 % - Markeringsfarve5 2 2 4" xfId="8182"/>
    <cellStyle name="40 % - Markeringsfarve5 2 3" xfId="3603"/>
    <cellStyle name="40 % - Markeringsfarve5 2 3 2" xfId="4245"/>
    <cellStyle name="40 % - Markeringsfarve5 2 3 2 2" xfId="7413"/>
    <cellStyle name="40 % - Markeringsfarve5 2 3 2 2 2" xfId="10168"/>
    <cellStyle name="40 % - Markeringsfarve5 2 3 2 3" xfId="8806"/>
    <cellStyle name="40 % - Markeringsfarve5 2 3 3" xfId="6790"/>
    <cellStyle name="40 % - Markeringsfarve5 2 3 3 2" xfId="9545"/>
    <cellStyle name="40 % - Markeringsfarve5 2 3 4" xfId="8183"/>
    <cellStyle name="40 % - Markeringsfarve5 2 4" xfId="4243"/>
    <cellStyle name="40 % - Markeringsfarve5 2 4 2" xfId="7411"/>
    <cellStyle name="40 % - Markeringsfarve5 2 4 2 2" xfId="10166"/>
    <cellStyle name="40 % - Markeringsfarve5 2 4 3" xfId="8804"/>
    <cellStyle name="40 % - Markeringsfarve5 2 5" xfId="6788"/>
    <cellStyle name="40 % - Markeringsfarve5 2 5 2" xfId="9543"/>
    <cellStyle name="40 % - Markeringsfarve5 2 6" xfId="8181"/>
    <cellStyle name="40 % - Markeringsfarve5 3" xfId="3604"/>
    <cellStyle name="40 % - Markeringsfarve5 3 2" xfId="4246"/>
    <cellStyle name="40 % - Markeringsfarve5 3 2 2" xfId="7414"/>
    <cellStyle name="40 % - Markeringsfarve5 3 2 2 2" xfId="10169"/>
    <cellStyle name="40 % - Markeringsfarve5 3 2 3" xfId="8807"/>
    <cellStyle name="40 % - Markeringsfarve5 3 3" xfId="6791"/>
    <cellStyle name="40 % - Markeringsfarve5 3 3 2" xfId="9546"/>
    <cellStyle name="40 % - Markeringsfarve5 3 4" xfId="8184"/>
    <cellStyle name="40 % - Markeringsfarve5 4" xfId="3605"/>
    <cellStyle name="40 % - Markeringsfarve5 4 2" xfId="4247"/>
    <cellStyle name="40 % - Markeringsfarve5 4 2 2" xfId="7415"/>
    <cellStyle name="40 % - Markeringsfarve5 4 2 2 2" xfId="10170"/>
    <cellStyle name="40 % - Markeringsfarve5 4 2 3" xfId="8808"/>
    <cellStyle name="40 % - Markeringsfarve5 4 3" xfId="6792"/>
    <cellStyle name="40 % - Markeringsfarve5 4 3 2" xfId="9547"/>
    <cellStyle name="40 % - Markeringsfarve5 4 4" xfId="8185"/>
    <cellStyle name="40 % - Markeringsfarve5 5" xfId="3606"/>
    <cellStyle name="40 % - Markeringsfarve5 5 2" xfId="4248"/>
    <cellStyle name="40 % - Markeringsfarve5 5 2 2" xfId="7416"/>
    <cellStyle name="40 % - Markeringsfarve5 5 2 2 2" xfId="10171"/>
    <cellStyle name="40 % - Markeringsfarve5 5 2 3" xfId="8809"/>
    <cellStyle name="40 % - Markeringsfarve5 5 3" xfId="6793"/>
    <cellStyle name="40 % - Markeringsfarve5 5 3 2" xfId="9548"/>
    <cellStyle name="40 % - Markeringsfarve5 5 4" xfId="8186"/>
    <cellStyle name="40 % - Markeringsfarve5 6" xfId="3607"/>
    <cellStyle name="40 % - Markeringsfarve5 6 2" xfId="4249"/>
    <cellStyle name="40 % - Markeringsfarve5 6 2 2" xfId="7417"/>
    <cellStyle name="40 % - Markeringsfarve5 6 2 2 2" xfId="10172"/>
    <cellStyle name="40 % - Markeringsfarve5 6 2 3" xfId="8810"/>
    <cellStyle name="40 % - Markeringsfarve5 6 3" xfId="6794"/>
    <cellStyle name="40 % - Markeringsfarve5 6 3 2" xfId="9549"/>
    <cellStyle name="40 % - Markeringsfarve5 6 4" xfId="8187"/>
    <cellStyle name="40 % - Markeringsfarve5 7" xfId="4168"/>
    <cellStyle name="40 % - Markeringsfarve5 7 2" xfId="7336"/>
    <cellStyle name="40 % - Markeringsfarve5 7 2 2" xfId="10091"/>
    <cellStyle name="40 % - Markeringsfarve5 7 3" xfId="8729"/>
    <cellStyle name="40 % - Markeringsfarve6" xfId="3360" builtinId="51" customBuiltin="1"/>
    <cellStyle name="40 % - Markeringsfarve6 2" xfId="3608"/>
    <cellStyle name="40 % - Markeringsfarve6 2 2" xfId="3609"/>
    <cellStyle name="40 % - Markeringsfarve6 2 2 2" xfId="4251"/>
    <cellStyle name="40 % - Markeringsfarve6 2 2 2 2" xfId="7419"/>
    <cellStyle name="40 % - Markeringsfarve6 2 2 2 2 2" xfId="10174"/>
    <cellStyle name="40 % - Markeringsfarve6 2 2 2 3" xfId="8812"/>
    <cellStyle name="40 % - Markeringsfarve6 2 2 3" xfId="6796"/>
    <cellStyle name="40 % - Markeringsfarve6 2 2 3 2" xfId="9551"/>
    <cellStyle name="40 % - Markeringsfarve6 2 2 4" xfId="8189"/>
    <cellStyle name="40 % - Markeringsfarve6 2 3" xfId="3610"/>
    <cellStyle name="40 % - Markeringsfarve6 2 3 2" xfId="4252"/>
    <cellStyle name="40 % - Markeringsfarve6 2 3 2 2" xfId="7420"/>
    <cellStyle name="40 % - Markeringsfarve6 2 3 2 2 2" xfId="10175"/>
    <cellStyle name="40 % - Markeringsfarve6 2 3 2 3" xfId="8813"/>
    <cellStyle name="40 % - Markeringsfarve6 2 3 3" xfId="6797"/>
    <cellStyle name="40 % - Markeringsfarve6 2 3 3 2" xfId="9552"/>
    <cellStyle name="40 % - Markeringsfarve6 2 3 4" xfId="8190"/>
    <cellStyle name="40 % - Markeringsfarve6 2 4" xfId="4250"/>
    <cellStyle name="40 % - Markeringsfarve6 2 4 2" xfId="7418"/>
    <cellStyle name="40 % - Markeringsfarve6 2 4 2 2" xfId="10173"/>
    <cellStyle name="40 % - Markeringsfarve6 2 4 3" xfId="8811"/>
    <cellStyle name="40 % - Markeringsfarve6 2 5" xfId="6795"/>
    <cellStyle name="40 % - Markeringsfarve6 2 5 2" xfId="9550"/>
    <cellStyle name="40 % - Markeringsfarve6 2 6" xfId="8188"/>
    <cellStyle name="40 % - Markeringsfarve6 3" xfId="3611"/>
    <cellStyle name="40 % - Markeringsfarve6 3 2" xfId="4253"/>
    <cellStyle name="40 % - Markeringsfarve6 3 2 2" xfId="7421"/>
    <cellStyle name="40 % - Markeringsfarve6 3 2 2 2" xfId="10176"/>
    <cellStyle name="40 % - Markeringsfarve6 3 2 3" xfId="8814"/>
    <cellStyle name="40 % - Markeringsfarve6 3 3" xfId="6798"/>
    <cellStyle name="40 % - Markeringsfarve6 3 3 2" xfId="9553"/>
    <cellStyle name="40 % - Markeringsfarve6 3 4" xfId="8191"/>
    <cellStyle name="40 % - Markeringsfarve6 4" xfId="3612"/>
    <cellStyle name="40 % - Markeringsfarve6 4 2" xfId="4254"/>
    <cellStyle name="40 % - Markeringsfarve6 4 2 2" xfId="7422"/>
    <cellStyle name="40 % - Markeringsfarve6 4 2 2 2" xfId="10177"/>
    <cellStyle name="40 % - Markeringsfarve6 4 2 3" xfId="8815"/>
    <cellStyle name="40 % - Markeringsfarve6 4 3" xfId="6799"/>
    <cellStyle name="40 % - Markeringsfarve6 4 3 2" xfId="9554"/>
    <cellStyle name="40 % - Markeringsfarve6 4 4" xfId="8192"/>
    <cellStyle name="40 % - Markeringsfarve6 5" xfId="3613"/>
    <cellStyle name="40 % - Markeringsfarve6 5 2" xfId="4255"/>
    <cellStyle name="40 % - Markeringsfarve6 5 2 2" xfId="7423"/>
    <cellStyle name="40 % - Markeringsfarve6 5 2 2 2" xfId="10178"/>
    <cellStyle name="40 % - Markeringsfarve6 5 2 3" xfId="8816"/>
    <cellStyle name="40 % - Markeringsfarve6 5 3" xfId="6800"/>
    <cellStyle name="40 % - Markeringsfarve6 5 3 2" xfId="9555"/>
    <cellStyle name="40 % - Markeringsfarve6 5 4" xfId="8193"/>
    <cellStyle name="40 % - Markeringsfarve6 6" xfId="3614"/>
    <cellStyle name="40 % - Markeringsfarve6 6 2" xfId="4256"/>
    <cellStyle name="40 % - Markeringsfarve6 6 2 2" xfId="7424"/>
    <cellStyle name="40 % - Markeringsfarve6 6 2 2 2" xfId="10179"/>
    <cellStyle name="40 % - Markeringsfarve6 6 2 3" xfId="8817"/>
    <cellStyle name="40 % - Markeringsfarve6 6 3" xfId="6801"/>
    <cellStyle name="40 % - Markeringsfarve6 6 3 2" xfId="9556"/>
    <cellStyle name="40 % - Markeringsfarve6 6 4" xfId="8194"/>
    <cellStyle name="40 % - Markeringsfarve6 7" xfId="4170"/>
    <cellStyle name="40 % - Markeringsfarve6 7 2" xfId="7338"/>
    <cellStyle name="40 % - Markeringsfarve6 7 2 2" xfId="10093"/>
    <cellStyle name="40 % - Markeringsfarve6 7 3" xfId="8731"/>
    <cellStyle name="40% - Accent1 2" xfId="3396"/>
    <cellStyle name="40% - Accent1 3" xfId="6635"/>
    <cellStyle name="40% - Accent1 3 2" xfId="9399"/>
    <cellStyle name="40% - Accent1 4" xfId="8028"/>
    <cellStyle name="40% - Accent2 2" xfId="3397"/>
    <cellStyle name="40% - Accent2 3" xfId="6637"/>
    <cellStyle name="40% - Accent2 3 2" xfId="9401"/>
    <cellStyle name="40% - Accent2 4" xfId="8030"/>
    <cellStyle name="40% - Accent3 2" xfId="3398"/>
    <cellStyle name="40% - Accent3 3" xfId="6639"/>
    <cellStyle name="40% - Accent3 3 2" xfId="9403"/>
    <cellStyle name="40% - Accent3 4" xfId="8032"/>
    <cellStyle name="40% - Accent4 2" xfId="3399"/>
    <cellStyle name="40% - Accent4 3" xfId="6641"/>
    <cellStyle name="40% - Accent4 3 2" xfId="9405"/>
    <cellStyle name="40% - Accent4 4" xfId="8034"/>
    <cellStyle name="40% - Accent5 2" xfId="3400"/>
    <cellStyle name="40% - Accent5 3" xfId="6643"/>
    <cellStyle name="40% - Accent5 3 2" xfId="9407"/>
    <cellStyle name="40% - Accent5 4" xfId="8036"/>
    <cellStyle name="40% - Accent6 2" xfId="3401"/>
    <cellStyle name="40% - Accent6 3" xfId="6645"/>
    <cellStyle name="40% - Accent6 3 2" xfId="9409"/>
    <cellStyle name="40% - Accent6 4" xfId="8038"/>
    <cellStyle name="40% - Colore 1" xfId="9"/>
    <cellStyle name="40% - Colore 2" xfId="10"/>
    <cellStyle name="40% - Colore 3" xfId="11"/>
    <cellStyle name="40% - Colore 4" xfId="12"/>
    <cellStyle name="40% - Colore 5" xfId="13"/>
    <cellStyle name="40% - Colore 6" xfId="14"/>
    <cellStyle name="5x indented GHG Textfiels" xfId="15"/>
    <cellStyle name="5x indented GHG Textfiels 2" xfId="2075"/>
    <cellStyle name="60 % - Markeringsfarve1" xfId="3341" builtinId="32" customBuiltin="1"/>
    <cellStyle name="60 % - Markeringsfarve2" xfId="3345" builtinId="36" customBuiltin="1"/>
    <cellStyle name="60 % - Markeringsfarve3" xfId="3349" builtinId="40" customBuiltin="1"/>
    <cellStyle name="60 % - Markeringsfarve4" xfId="3353" builtinId="44" customBuiltin="1"/>
    <cellStyle name="60 % - Markeringsfarve5" xfId="3357" builtinId="48" customBuiltin="1"/>
    <cellStyle name="60 % - Markeringsfarve6" xfId="3361" builtinId="52" customBuiltin="1"/>
    <cellStyle name="60% - Accent1 2" xfId="3402"/>
    <cellStyle name="60% - Accent2 2" xfId="3403"/>
    <cellStyle name="60% - Accent3 2" xfId="3404"/>
    <cellStyle name="60% - Accent4 2" xfId="3405"/>
    <cellStyle name="60% - Accent5 2" xfId="3406"/>
    <cellStyle name="60% - Accent6 2" xfId="3407"/>
    <cellStyle name="60% - Colore 1" xfId="16"/>
    <cellStyle name="60% - Colore 2" xfId="17"/>
    <cellStyle name="60% - Colore 3" xfId="18"/>
    <cellStyle name="60% - Colore 4" xfId="19"/>
    <cellStyle name="60% - Colore 5" xfId="20"/>
    <cellStyle name="60% - Colore 6" xfId="21"/>
    <cellStyle name="Accent1 2" xfId="3408"/>
    <cellStyle name="Accent2 2" xfId="3409"/>
    <cellStyle name="Accent3 2" xfId="3410"/>
    <cellStyle name="Accent4 2" xfId="3411"/>
    <cellStyle name="Accent5 2" xfId="3412"/>
    <cellStyle name="Accent6 2" xfId="3413"/>
    <cellStyle name="Advarselstekst" xfId="3335" builtinId="11" customBuiltin="1"/>
    <cellStyle name="AggOrange_CRFReport-template" xfId="22"/>
    <cellStyle name="AggOrange9_CRFReport-template" xfId="23"/>
    <cellStyle name="Bad 2" xfId="24"/>
    <cellStyle name="Bad 2 2" xfId="3414"/>
    <cellStyle name="Bad 3" xfId="2008"/>
    <cellStyle name="Bemærk! 2" xfId="3615"/>
    <cellStyle name="Bemærk! 2 10" xfId="8195"/>
    <cellStyle name="Bemærk! 2 2" xfId="3616"/>
    <cellStyle name="Bemærk! 2 2 2" xfId="3617"/>
    <cellStyle name="Bemærk! 2 2 2 2" xfId="4259"/>
    <cellStyle name="Bemærk! 2 2 2 2 2" xfId="7427"/>
    <cellStyle name="Bemærk! 2 2 2 2 2 2" xfId="10182"/>
    <cellStyle name="Bemærk! 2 2 2 2 3" xfId="8820"/>
    <cellStyle name="Bemærk! 2 2 2 3" xfId="6804"/>
    <cellStyle name="Bemærk! 2 2 2 3 2" xfId="9559"/>
    <cellStyle name="Bemærk! 2 2 2 4" xfId="8197"/>
    <cellStyle name="Bemærk! 2 2 3" xfId="3618"/>
    <cellStyle name="Bemærk! 2 2 3 2" xfId="4260"/>
    <cellStyle name="Bemærk! 2 2 3 2 2" xfId="7428"/>
    <cellStyle name="Bemærk! 2 2 3 2 2 2" xfId="10183"/>
    <cellStyle name="Bemærk! 2 2 3 2 3" xfId="8821"/>
    <cellStyle name="Bemærk! 2 2 3 3" xfId="6805"/>
    <cellStyle name="Bemærk! 2 2 3 3 2" xfId="9560"/>
    <cellStyle name="Bemærk! 2 2 3 4" xfId="8198"/>
    <cellStyle name="Bemærk! 2 2 4" xfId="4258"/>
    <cellStyle name="Bemærk! 2 2 4 2" xfId="7426"/>
    <cellStyle name="Bemærk! 2 2 4 2 2" xfId="10181"/>
    <cellStyle name="Bemærk! 2 2 4 3" xfId="8819"/>
    <cellStyle name="Bemærk! 2 2 5" xfId="6803"/>
    <cellStyle name="Bemærk! 2 2 5 2" xfId="9558"/>
    <cellStyle name="Bemærk! 2 2 6" xfId="8196"/>
    <cellStyle name="Bemærk! 2 3" xfId="3619"/>
    <cellStyle name="Bemærk! 2 3 2" xfId="4261"/>
    <cellStyle name="Bemærk! 2 3 2 2" xfId="7429"/>
    <cellStyle name="Bemærk! 2 3 2 2 2" xfId="10184"/>
    <cellStyle name="Bemærk! 2 3 2 3" xfId="8822"/>
    <cellStyle name="Bemærk! 2 3 3" xfId="6806"/>
    <cellStyle name="Bemærk! 2 3 3 2" xfId="9561"/>
    <cellStyle name="Bemærk! 2 3 4" xfId="8199"/>
    <cellStyle name="Bemærk! 2 4" xfId="3620"/>
    <cellStyle name="Bemærk! 2 4 2" xfId="4262"/>
    <cellStyle name="Bemærk! 2 4 2 2" xfId="7430"/>
    <cellStyle name="Bemærk! 2 4 2 2 2" xfId="10185"/>
    <cellStyle name="Bemærk! 2 4 2 3" xfId="8823"/>
    <cellStyle name="Bemærk! 2 4 3" xfId="6807"/>
    <cellStyle name="Bemærk! 2 4 3 2" xfId="9562"/>
    <cellStyle name="Bemærk! 2 4 4" xfId="8200"/>
    <cellStyle name="Bemærk! 2 5" xfId="3621"/>
    <cellStyle name="Bemærk! 2 5 2" xfId="4263"/>
    <cellStyle name="Bemærk! 2 5 2 2" xfId="7431"/>
    <cellStyle name="Bemærk! 2 5 2 2 2" xfId="10186"/>
    <cellStyle name="Bemærk! 2 5 2 3" xfId="8824"/>
    <cellStyle name="Bemærk! 2 5 3" xfId="6808"/>
    <cellStyle name="Bemærk! 2 5 3 2" xfId="9563"/>
    <cellStyle name="Bemærk! 2 5 4" xfId="8201"/>
    <cellStyle name="Bemærk! 2 6" xfId="3622"/>
    <cellStyle name="Bemærk! 2 7" xfId="3623"/>
    <cellStyle name="Bemærk! 2 7 2" xfId="4264"/>
    <cellStyle name="Bemærk! 2 7 2 2" xfId="7432"/>
    <cellStyle name="Bemærk! 2 7 2 2 2" xfId="10187"/>
    <cellStyle name="Bemærk! 2 7 2 3" xfId="8825"/>
    <cellStyle name="Bemærk! 2 7 3" xfId="6809"/>
    <cellStyle name="Bemærk! 2 7 3 2" xfId="9564"/>
    <cellStyle name="Bemærk! 2 7 4" xfId="8202"/>
    <cellStyle name="Bemærk! 2 8" xfId="4257"/>
    <cellStyle name="Bemærk! 2 8 2" xfId="7425"/>
    <cellStyle name="Bemærk! 2 8 2 2" xfId="10180"/>
    <cellStyle name="Bemærk! 2 8 3" xfId="8818"/>
    <cellStyle name="Bemærk! 2 9" xfId="6802"/>
    <cellStyle name="Bemærk! 2 9 2" xfId="9557"/>
    <cellStyle name="Bemærk! 3" xfId="3624"/>
    <cellStyle name="Bemærk! 4" xfId="3625"/>
    <cellStyle name="Bemærk! 4 2" xfId="3626"/>
    <cellStyle name="Bemærk! 4 2 2" xfId="4265"/>
    <cellStyle name="Bemærk! 4 2 2 2" xfId="7433"/>
    <cellStyle name="Bemærk! 4 2 2 2 2" xfId="10188"/>
    <cellStyle name="Bemærk! 4 2 2 3" xfId="8826"/>
    <cellStyle name="Bemærk! 4 2 3" xfId="6810"/>
    <cellStyle name="Bemærk! 4 2 3 2" xfId="9565"/>
    <cellStyle name="Bemærk! 4 2 4" xfId="8203"/>
    <cellStyle name="Bemærk! 5" xfId="3627"/>
    <cellStyle name="Bemærk! 6" xfId="3628"/>
    <cellStyle name="Bemærk! 6 2" xfId="4266"/>
    <cellStyle name="Bemærk! 6 2 2" xfId="7434"/>
    <cellStyle name="Bemærk! 6 2 2 2" xfId="10189"/>
    <cellStyle name="Bemærk! 6 2 3" xfId="8827"/>
    <cellStyle name="Bemærk! 6 3" xfId="6811"/>
    <cellStyle name="Bemærk! 6 3 2" xfId="9566"/>
    <cellStyle name="Bemærk! 6 4" xfId="8204"/>
    <cellStyle name="Beregning" xfId="27" builtinId="22" customBuiltin="1"/>
    <cellStyle name="Bruger data" xfId="25"/>
    <cellStyle name="C01_Main head" xfId="3415"/>
    <cellStyle name="C02_Column heads" xfId="3416"/>
    <cellStyle name="C03_Sub head bold" xfId="3417"/>
    <cellStyle name="C03a_Sub head" xfId="3418"/>
    <cellStyle name="C04_Total text white bold" xfId="3419"/>
    <cellStyle name="C04a_Total text black with rule" xfId="3420"/>
    <cellStyle name="C05_Main text" xfId="3421"/>
    <cellStyle name="C06_Figs" xfId="3422"/>
    <cellStyle name="C07_Figs 1 dec percent" xfId="3423"/>
    <cellStyle name="C08_Figs 1 decimal" xfId="3424"/>
    <cellStyle name="C09_Notes" xfId="3425"/>
    <cellStyle name="Calcolo" xfId="26"/>
    <cellStyle name="Calcolo 2" xfId="7896"/>
    <cellStyle name="Calcolo 3" xfId="7990"/>
    <cellStyle name="Calcolo 4" xfId="9292"/>
    <cellStyle name="Calcolo 5" xfId="10664"/>
    <cellStyle name="Calcolo 6" xfId="10665"/>
    <cellStyle name="Calculation 2" xfId="2009"/>
    <cellStyle name="Calculation 2 2" xfId="3520"/>
    <cellStyle name="Calculation 2 2 2" xfId="8104"/>
    <cellStyle name="Calculation 2 2 3" xfId="9351"/>
    <cellStyle name="Calculation 2 2 4" xfId="10678"/>
    <cellStyle name="Calculation 2 2 5" xfId="9333"/>
    <cellStyle name="Calculation 2 2 6" xfId="10671"/>
    <cellStyle name="Calculation 2 3" xfId="3426"/>
    <cellStyle name="Calculation 2 3 2" xfId="8048"/>
    <cellStyle name="Calculation 2 3 3" xfId="7912"/>
    <cellStyle name="Calculation 2 3 4" xfId="7908"/>
    <cellStyle name="Calculation 2 3 5" xfId="10662"/>
    <cellStyle name="Calculation 2 3 6" xfId="7959"/>
    <cellStyle name="Calculations" xfId="28"/>
    <cellStyle name="Cella collegata" xfId="29"/>
    <cellStyle name="Cella da controllare" xfId="30"/>
    <cellStyle name="Check Cell 2" xfId="3427"/>
    <cellStyle name="Colore 1" xfId="31"/>
    <cellStyle name="Colore 2" xfId="32"/>
    <cellStyle name="Colore 3" xfId="33"/>
    <cellStyle name="Colore 4" xfId="34"/>
    <cellStyle name="Colore 5" xfId="35"/>
    <cellStyle name="Colore 6" xfId="36"/>
    <cellStyle name="Comma 10" xfId="3428"/>
    <cellStyle name="Comma 11" xfId="10693"/>
    <cellStyle name="Comma 2" xfId="37"/>
    <cellStyle name="Comma 2 10" xfId="3375"/>
    <cellStyle name="Comma 2 11" xfId="4861"/>
    <cellStyle name="Comma 2 11 2" xfId="9294"/>
    <cellStyle name="Comma 2 2" xfId="38"/>
    <cellStyle name="Comma 2 2 2" xfId="39"/>
    <cellStyle name="Comma 2 2 2 2" xfId="2076"/>
    <cellStyle name="Comma 2 2 2 2 2" xfId="3293"/>
    <cellStyle name="Comma 2 2 2 3" xfId="3265"/>
    <cellStyle name="Comma 2 2 3" xfId="3264"/>
    <cellStyle name="Comma 2 2 4" xfId="3368"/>
    <cellStyle name="Comma 2 2 5" xfId="3429"/>
    <cellStyle name="Comma 2 2 5 2" xfId="6656"/>
    <cellStyle name="Comma 2 3" xfId="40"/>
    <cellStyle name="Comma 2 3 2" xfId="41"/>
    <cellStyle name="Comma 2 3 2 2" xfId="3267"/>
    <cellStyle name="Comma 2 3 3" xfId="42"/>
    <cellStyle name="Comma 2 3 3 2" xfId="2078"/>
    <cellStyle name="Comma 2 3 3 2 2" xfId="3295"/>
    <cellStyle name="Comma 2 3 3 3" xfId="3268"/>
    <cellStyle name="Comma 2 3 4" xfId="2077"/>
    <cellStyle name="Comma 2 3 4 2" xfId="3294"/>
    <cellStyle name="Comma 2 3 5" xfId="3266"/>
    <cellStyle name="Comma 2 4" xfId="43"/>
    <cellStyle name="Comma 2 4 2" xfId="3269"/>
    <cellStyle name="Comma 2 5" xfId="44"/>
    <cellStyle name="Comma 2 5 2" xfId="3270"/>
    <cellStyle name="Comma 2 5 2 2" xfId="6600"/>
    <cellStyle name="Comma 2 5 3" xfId="4927"/>
    <cellStyle name="Comma 2 6" xfId="45"/>
    <cellStyle name="Comma 2 6 2" xfId="46"/>
    <cellStyle name="Comma 2 6 2 2" xfId="4929"/>
    <cellStyle name="Comma 2 6 2 3" xfId="5679"/>
    <cellStyle name="Comma 2 6 3" xfId="4928"/>
    <cellStyle name="Comma 2 6 4" xfId="5678"/>
    <cellStyle name="Comma 2 7" xfId="3314"/>
    <cellStyle name="Comma 2 7 2" xfId="4926"/>
    <cellStyle name="Comma 2 7 3" xfId="6623"/>
    <cellStyle name="Comma 2 7 3 2" xfId="9387"/>
    <cellStyle name="Comma 2 7 4" xfId="8016"/>
    <cellStyle name="Comma 2 8" xfId="3263"/>
    <cellStyle name="Comma 2 9" xfId="3365"/>
    <cellStyle name="Comma 2 9 2" xfId="6649"/>
    <cellStyle name="Comma 22" xfId="10655"/>
    <cellStyle name="Comma 3" xfId="47"/>
    <cellStyle name="Comma 3 2" xfId="48"/>
    <cellStyle name="Comma 3 2 2" xfId="49"/>
    <cellStyle name="Comma 3 2 2 2" xfId="3273"/>
    <cellStyle name="Comma 3 2 3" xfId="3272"/>
    <cellStyle name="Comma 3 2 4" xfId="3430"/>
    <cellStyle name="Comma 3 2 4 2" xfId="6657"/>
    <cellStyle name="Comma 3 3" xfId="50"/>
    <cellStyle name="Comma 3 3 2" xfId="2080"/>
    <cellStyle name="Comma 3 3 2 2" xfId="3297"/>
    <cellStyle name="Comma 3 3 2 2 2" xfId="6611"/>
    <cellStyle name="Comma 3 3 2 2 2 2" xfId="9375"/>
    <cellStyle name="Comma 3 3 2 2 3" xfId="8004"/>
    <cellStyle name="Comma 3 3 2 3" xfId="5369"/>
    <cellStyle name="Comma 3 3 2 3 2" xfId="9314"/>
    <cellStyle name="Comma 3 3 2 4" xfId="6291"/>
    <cellStyle name="Comma 3 3 2 4 2" xfId="9348"/>
    <cellStyle name="Comma 3 3 2 5" xfId="7957"/>
    <cellStyle name="Comma 3 3 3" xfId="3274"/>
    <cellStyle name="Comma 3 3 3 2" xfId="6601"/>
    <cellStyle name="Comma 3 3 3 2 2" xfId="9365"/>
    <cellStyle name="Comma 3 3 3 3" xfId="7994"/>
    <cellStyle name="Comma 3 3 4" xfId="4931"/>
    <cellStyle name="Comma 3 3 4 2" xfId="9297"/>
    <cellStyle name="Comma 3 3 5" xfId="5680"/>
    <cellStyle name="Comma 3 3 5 2" xfId="9328"/>
    <cellStyle name="Comma 3 3 6" xfId="7897"/>
    <cellStyle name="Comma 3 4" xfId="2079"/>
    <cellStyle name="Comma 3 4 2" xfId="3296"/>
    <cellStyle name="Comma 3 5" xfId="3316"/>
    <cellStyle name="Comma 3 5 2" xfId="4930"/>
    <cellStyle name="Comma 3 5 3" xfId="6625"/>
    <cellStyle name="Comma 3 5 3 2" xfId="9389"/>
    <cellStyle name="Comma 3 5 4" xfId="8018"/>
    <cellStyle name="Comma 3 6" xfId="3271"/>
    <cellStyle name="Comma 3 7" xfId="3366"/>
    <cellStyle name="Comma 3 7 2" xfId="6650"/>
    <cellStyle name="Comma 3 7 2 2" xfId="9413"/>
    <cellStyle name="Comma 3 7 3" xfId="8042"/>
    <cellStyle name="Comma 3 8" xfId="3374"/>
    <cellStyle name="Comma 3 9" xfId="4862"/>
    <cellStyle name="Comma 3 9 2" xfId="9295"/>
    <cellStyle name="Comma 4" xfId="51"/>
    <cellStyle name="Comma 4 2" xfId="52"/>
    <cellStyle name="Comma 4 2 2" xfId="53"/>
    <cellStyle name="Comma 4 2 2 2" xfId="3277"/>
    <cellStyle name="Comma 4 2 3" xfId="3276"/>
    <cellStyle name="Comma 4 2 4" xfId="3431"/>
    <cellStyle name="Comma 4 2 4 2" xfId="6658"/>
    <cellStyle name="Comma 4 3" xfId="54"/>
    <cellStyle name="Comma 4 3 2" xfId="2082"/>
    <cellStyle name="Comma 4 3 2 2" xfId="3299"/>
    <cellStyle name="Comma 4 3 2 2 2" xfId="6612"/>
    <cellStyle name="Comma 4 3 2 2 2 2" xfId="9376"/>
    <cellStyle name="Comma 4 3 2 2 3" xfId="8005"/>
    <cellStyle name="Comma 4 3 2 3" xfId="5370"/>
    <cellStyle name="Comma 4 3 2 3 2" xfId="9315"/>
    <cellStyle name="Comma 4 3 2 4" xfId="6292"/>
    <cellStyle name="Comma 4 3 2 4 2" xfId="9349"/>
    <cellStyle name="Comma 4 3 2 5" xfId="7958"/>
    <cellStyle name="Comma 4 3 3" xfId="3278"/>
    <cellStyle name="Comma 4 3 3 2" xfId="6602"/>
    <cellStyle name="Comma 4 3 3 2 2" xfId="9366"/>
    <cellStyle name="Comma 4 3 3 3" xfId="7995"/>
    <cellStyle name="Comma 4 3 4" xfId="4932"/>
    <cellStyle name="Comma 4 3 4 2" xfId="9298"/>
    <cellStyle name="Comma 4 3 5" xfId="5681"/>
    <cellStyle name="Comma 4 3 5 2" xfId="9329"/>
    <cellStyle name="Comma 4 3 6" xfId="7898"/>
    <cellStyle name="Comma 4 4" xfId="55"/>
    <cellStyle name="Comma 4 4 2" xfId="2083"/>
    <cellStyle name="Comma 4 4 2 2" xfId="3300"/>
    <cellStyle name="Comma 4 4 3" xfId="3279"/>
    <cellStyle name="Comma 4 5" xfId="2081"/>
    <cellStyle name="Comma 4 5 2" xfId="3298"/>
    <cellStyle name="Comma 4 6" xfId="3275"/>
    <cellStyle name="Comma 4 7" xfId="3367"/>
    <cellStyle name="Comma 4 7 2" xfId="6651"/>
    <cellStyle name="Comma 4 7 2 2" xfId="9414"/>
    <cellStyle name="Comma 4 7 3" xfId="8043"/>
    <cellStyle name="Comma 4 8" xfId="3376"/>
    <cellStyle name="Comma 5" xfId="56"/>
    <cellStyle name="Comma 5 2" xfId="2084"/>
    <cellStyle name="Comma 5 2 2" xfId="3301"/>
    <cellStyle name="Comma 5 2 3" xfId="3432"/>
    <cellStyle name="Comma 5 2 3 2" xfId="6659"/>
    <cellStyle name="Comma 5 3" xfId="3280"/>
    <cellStyle name="Comma 5 4" xfId="3369"/>
    <cellStyle name="Comma 5 5" xfId="3377"/>
    <cellStyle name="Comma 6" xfId="57"/>
    <cellStyle name="Comma 6 2" xfId="2085"/>
    <cellStyle name="Comma 6 2 2" xfId="3302"/>
    <cellStyle name="Comma 6 2 3" xfId="3433"/>
    <cellStyle name="Comma 6 2 3 2" xfId="6660"/>
    <cellStyle name="Comma 6 3" xfId="3281"/>
    <cellStyle name="Comma 6 4" xfId="3373"/>
    <cellStyle name="Comma 7" xfId="2006"/>
    <cellStyle name="Comma 7 2" xfId="3262"/>
    <cellStyle name="Comma 7 2 2" xfId="3311"/>
    <cellStyle name="Comma 7 2 2 2" xfId="6620"/>
    <cellStyle name="Comma 7 2 2 2 2" xfId="9384"/>
    <cellStyle name="Comma 7 2 2 3" xfId="8013"/>
    <cellStyle name="Comma 7 2 3" xfId="5677"/>
    <cellStyle name="Comma 7 2 3 2" xfId="9327"/>
    <cellStyle name="Comma 7 2 4" xfId="6599"/>
    <cellStyle name="Comma 7 2 4 2" xfId="9363"/>
    <cellStyle name="Comma 7 2 5" xfId="7993"/>
    <cellStyle name="Comma 7 3" xfId="3292"/>
    <cellStyle name="Comma 7 3 2" xfId="6610"/>
    <cellStyle name="Comma 7 3 2 2" xfId="9374"/>
    <cellStyle name="Comma 7 3 3" xfId="8003"/>
    <cellStyle name="Comma 7 4" xfId="3434"/>
    <cellStyle name="Comma 7 4 2" xfId="6661"/>
    <cellStyle name="Comma 7 5" xfId="5308"/>
    <cellStyle name="Comma 7 5 2" xfId="9313"/>
    <cellStyle name="Comma 7 6" xfId="6230"/>
    <cellStyle name="Comma 7 6 2" xfId="9346"/>
    <cellStyle name="Comma 7 7" xfId="7955"/>
    <cellStyle name="Comma 8" xfId="3435"/>
    <cellStyle name="Comma 8 2" xfId="6662"/>
    <cellStyle name="Comma 9" xfId="3436"/>
    <cellStyle name="Comma 9 2" xfId="3464"/>
    <cellStyle name="Comma 9 2 2" xfId="3480"/>
    <cellStyle name="Comma 9 2 2 2" xfId="4131"/>
    <cellStyle name="Comma 9 2 2 2 2" xfId="7299"/>
    <cellStyle name="Comma 9 2 2 2 2 2" xfId="10054"/>
    <cellStyle name="Comma 9 2 2 2 3" xfId="8692"/>
    <cellStyle name="Comma 9 2 2 3" xfId="6688"/>
    <cellStyle name="Comma 9 2 2 3 2" xfId="9443"/>
    <cellStyle name="Comma 9 2 2 4" xfId="8076"/>
    <cellStyle name="Comma 9 2 3" xfId="3496"/>
    <cellStyle name="Comma 9 2 3 2" xfId="4147"/>
    <cellStyle name="Comma 9 2 3 2 2" xfId="7315"/>
    <cellStyle name="Comma 9 2 3 2 2 2" xfId="10070"/>
    <cellStyle name="Comma 9 2 3 2 3" xfId="8708"/>
    <cellStyle name="Comma 9 2 3 3" xfId="6704"/>
    <cellStyle name="Comma 9 2 3 3 2" xfId="9459"/>
    <cellStyle name="Comma 9 2 3 4" xfId="8092"/>
    <cellStyle name="Comma 9 2 4" xfId="4115"/>
    <cellStyle name="Comma 9 2 4 2" xfId="7283"/>
    <cellStyle name="Comma 9 2 4 2 2" xfId="10038"/>
    <cellStyle name="Comma 9 2 4 3" xfId="8676"/>
    <cellStyle name="Comma 9 2 5" xfId="6672"/>
    <cellStyle name="Comma 9 2 5 2" xfId="9427"/>
    <cellStyle name="Comma 9 2 6" xfId="8060"/>
    <cellStyle name="Comma 9 3" xfId="3472"/>
    <cellStyle name="Comma 9 3 2" xfId="4123"/>
    <cellStyle name="Comma 9 3 2 2" xfId="7291"/>
    <cellStyle name="Comma 9 3 2 2 2" xfId="10046"/>
    <cellStyle name="Comma 9 3 2 3" xfId="8684"/>
    <cellStyle name="Comma 9 3 3" xfId="6680"/>
    <cellStyle name="Comma 9 3 3 2" xfId="9435"/>
    <cellStyle name="Comma 9 3 4" xfId="8068"/>
    <cellStyle name="Comma 9 4" xfId="3488"/>
    <cellStyle name="Comma 9 4 2" xfId="4139"/>
    <cellStyle name="Comma 9 4 2 2" xfId="7307"/>
    <cellStyle name="Comma 9 4 2 2 2" xfId="10062"/>
    <cellStyle name="Comma 9 4 2 3" xfId="8700"/>
    <cellStyle name="Comma 9 4 3" xfId="6696"/>
    <cellStyle name="Comma 9 4 3 2" xfId="9451"/>
    <cellStyle name="Comma 9 4 4" xfId="8084"/>
    <cellStyle name="Comma 9 5" xfId="3516"/>
    <cellStyle name="Comma 9 5 2" xfId="4157"/>
    <cellStyle name="Comma 9 5 2 2" xfId="7325"/>
    <cellStyle name="Comma 9 5 2 2 2" xfId="10080"/>
    <cellStyle name="Comma 9 5 2 3" xfId="8718"/>
    <cellStyle name="Comma 9 5 3" xfId="6714"/>
    <cellStyle name="Comma 9 5 3 2" xfId="9469"/>
    <cellStyle name="Comma 9 5 4" xfId="8102"/>
    <cellStyle name="Comma 9 6" xfId="4107"/>
    <cellStyle name="Comma 9 6 2" xfId="7275"/>
    <cellStyle name="Comma 9 6 2 2" xfId="10030"/>
    <cellStyle name="Comma 9 6 3" xfId="8668"/>
    <cellStyle name="Comma 9 7" xfId="6663"/>
    <cellStyle name="Comma 9 7 2" xfId="9419"/>
    <cellStyle name="Comma 9 8" xfId="8049"/>
    <cellStyle name="Comma0 - Type3" xfId="58"/>
    <cellStyle name="CustomizationCells" xfId="59"/>
    <cellStyle name="CustomizationCells 2" xfId="7899"/>
    <cellStyle name="CustomizationCells 3" xfId="7950"/>
    <cellStyle name="CustomizationCells 4" xfId="10676"/>
    <cellStyle name="CustomizationCells 5" xfId="10666"/>
    <cellStyle name="Euro" xfId="60"/>
    <cellStyle name="Euro 10" xfId="61"/>
    <cellStyle name="Euro 10 2" xfId="62"/>
    <cellStyle name="Euro 10 2 2" xfId="2086"/>
    <cellStyle name="Euro 10 3" xfId="63"/>
    <cellStyle name="Euro 10 3 2" xfId="64"/>
    <cellStyle name="Euro 10 3 3" xfId="65"/>
    <cellStyle name="Euro 10 3 3 2" xfId="2088"/>
    <cellStyle name="Euro 10 3 4" xfId="2087"/>
    <cellStyle name="Euro 10 4" xfId="66"/>
    <cellStyle name="Euro 10 4 2" xfId="67"/>
    <cellStyle name="Euro 10 4 2 2" xfId="2090"/>
    <cellStyle name="Euro 10 4 3" xfId="2089"/>
    <cellStyle name="Euro 10 5" xfId="68"/>
    <cellStyle name="Euro 11" xfId="69"/>
    <cellStyle name="Euro 11 2" xfId="70"/>
    <cellStyle name="Euro 11 2 2" xfId="2091"/>
    <cellStyle name="Euro 11 3" xfId="71"/>
    <cellStyle name="Euro 11 3 2" xfId="72"/>
    <cellStyle name="Euro 11 3 3" xfId="73"/>
    <cellStyle name="Euro 11 3 3 2" xfId="2093"/>
    <cellStyle name="Euro 11 3 4" xfId="2092"/>
    <cellStyle name="Euro 11 4" xfId="74"/>
    <cellStyle name="Euro 11 4 2" xfId="75"/>
    <cellStyle name="Euro 11 4 2 2" xfId="2095"/>
    <cellStyle name="Euro 11 4 3" xfId="2094"/>
    <cellStyle name="Euro 11 5" xfId="76"/>
    <cellStyle name="Euro 12" xfId="77"/>
    <cellStyle name="Euro 12 2" xfId="78"/>
    <cellStyle name="Euro 12 2 2" xfId="2096"/>
    <cellStyle name="Euro 12 3" xfId="79"/>
    <cellStyle name="Euro 12 3 2" xfId="80"/>
    <cellStyle name="Euro 12 3 3" xfId="81"/>
    <cellStyle name="Euro 12 3 3 2" xfId="2098"/>
    <cellStyle name="Euro 12 3 4" xfId="2097"/>
    <cellStyle name="Euro 12 4" xfId="82"/>
    <cellStyle name="Euro 12 4 2" xfId="83"/>
    <cellStyle name="Euro 12 4 2 2" xfId="2100"/>
    <cellStyle name="Euro 12 4 3" xfId="2099"/>
    <cellStyle name="Euro 12 5" xfId="84"/>
    <cellStyle name="Euro 13" xfId="85"/>
    <cellStyle name="Euro 13 2" xfId="86"/>
    <cellStyle name="Euro 13 2 2" xfId="2101"/>
    <cellStyle name="Euro 13 3" xfId="87"/>
    <cellStyle name="Euro 13 3 2" xfId="88"/>
    <cellStyle name="Euro 13 3 3" xfId="89"/>
    <cellStyle name="Euro 13 3 3 2" xfId="2103"/>
    <cellStyle name="Euro 13 3 4" xfId="2102"/>
    <cellStyle name="Euro 13 4" xfId="90"/>
    <cellStyle name="Euro 13 4 2" xfId="91"/>
    <cellStyle name="Euro 13 4 2 2" xfId="2105"/>
    <cellStyle name="Euro 13 4 3" xfId="2104"/>
    <cellStyle name="Euro 13 5" xfId="92"/>
    <cellStyle name="Euro 14" xfId="93"/>
    <cellStyle name="Euro 14 2" xfId="94"/>
    <cellStyle name="Euro 14 2 2" xfId="2106"/>
    <cellStyle name="Euro 14 3" xfId="95"/>
    <cellStyle name="Euro 14 3 2" xfId="96"/>
    <cellStyle name="Euro 14 3 3" xfId="97"/>
    <cellStyle name="Euro 14 3 3 2" xfId="2108"/>
    <cellStyle name="Euro 14 3 4" xfId="2107"/>
    <cellStyle name="Euro 14 4" xfId="98"/>
    <cellStyle name="Euro 14 4 2" xfId="99"/>
    <cellStyle name="Euro 14 4 2 2" xfId="2110"/>
    <cellStyle name="Euro 14 4 3" xfId="2109"/>
    <cellStyle name="Euro 14 5" xfId="100"/>
    <cellStyle name="Euro 15" xfId="101"/>
    <cellStyle name="Euro 15 2" xfId="102"/>
    <cellStyle name="Euro 15 2 2" xfId="2111"/>
    <cellStyle name="Euro 15 3" xfId="103"/>
    <cellStyle name="Euro 15 3 2" xfId="104"/>
    <cellStyle name="Euro 15 3 3" xfId="105"/>
    <cellStyle name="Euro 15 3 3 2" xfId="2113"/>
    <cellStyle name="Euro 15 3 4" xfId="2112"/>
    <cellStyle name="Euro 15 4" xfId="106"/>
    <cellStyle name="Euro 15 4 2" xfId="107"/>
    <cellStyle name="Euro 15 4 2 2" xfId="2115"/>
    <cellStyle name="Euro 15 4 3" xfId="2114"/>
    <cellStyle name="Euro 15 5" xfId="108"/>
    <cellStyle name="Euro 16" xfId="109"/>
    <cellStyle name="Euro 16 2" xfId="110"/>
    <cellStyle name="Euro 16 2 2" xfId="2116"/>
    <cellStyle name="Euro 16 3" xfId="111"/>
    <cellStyle name="Euro 16 3 2" xfId="112"/>
    <cellStyle name="Euro 16 3 3" xfId="113"/>
    <cellStyle name="Euro 16 3 3 2" xfId="2118"/>
    <cellStyle name="Euro 16 3 4" xfId="2117"/>
    <cellStyle name="Euro 16 4" xfId="114"/>
    <cellStyle name="Euro 16 4 2" xfId="115"/>
    <cellStyle name="Euro 16 4 2 2" xfId="2120"/>
    <cellStyle name="Euro 16 4 3" xfId="2119"/>
    <cellStyle name="Euro 16 5" xfId="116"/>
    <cellStyle name="Euro 17" xfId="117"/>
    <cellStyle name="Euro 17 2" xfId="118"/>
    <cellStyle name="Euro 17 2 2" xfId="2121"/>
    <cellStyle name="Euro 17 3" xfId="119"/>
    <cellStyle name="Euro 17 3 2" xfId="120"/>
    <cellStyle name="Euro 17 3 3" xfId="121"/>
    <cellStyle name="Euro 17 3 3 2" xfId="2123"/>
    <cellStyle name="Euro 17 3 4" xfId="2122"/>
    <cellStyle name="Euro 17 4" xfId="122"/>
    <cellStyle name="Euro 17 4 2" xfId="123"/>
    <cellStyle name="Euro 17 4 2 2" xfId="2125"/>
    <cellStyle name="Euro 17 4 3" xfId="2124"/>
    <cellStyle name="Euro 17 5" xfId="124"/>
    <cellStyle name="Euro 18" xfId="125"/>
    <cellStyle name="Euro 18 2" xfId="126"/>
    <cellStyle name="Euro 18 2 2" xfId="2126"/>
    <cellStyle name="Euro 18 3" xfId="127"/>
    <cellStyle name="Euro 18 3 2" xfId="128"/>
    <cellStyle name="Euro 18 3 3" xfId="129"/>
    <cellStyle name="Euro 18 3 3 2" xfId="2128"/>
    <cellStyle name="Euro 18 3 4" xfId="2127"/>
    <cellStyle name="Euro 18 4" xfId="130"/>
    <cellStyle name="Euro 18 4 2" xfId="131"/>
    <cellStyle name="Euro 18 4 2 2" xfId="2130"/>
    <cellStyle name="Euro 18 4 3" xfId="2129"/>
    <cellStyle name="Euro 18 5" xfId="132"/>
    <cellStyle name="Euro 19" xfId="133"/>
    <cellStyle name="Euro 19 2" xfId="134"/>
    <cellStyle name="Euro 19 2 2" xfId="2131"/>
    <cellStyle name="Euro 19 3" xfId="135"/>
    <cellStyle name="Euro 19 3 2" xfId="136"/>
    <cellStyle name="Euro 19 3 3" xfId="137"/>
    <cellStyle name="Euro 19 3 3 2" xfId="2133"/>
    <cellStyle name="Euro 19 3 4" xfId="2132"/>
    <cellStyle name="Euro 19 4" xfId="138"/>
    <cellStyle name="Euro 19 4 2" xfId="139"/>
    <cellStyle name="Euro 19 4 2 2" xfId="2135"/>
    <cellStyle name="Euro 19 4 3" xfId="2134"/>
    <cellStyle name="Euro 19 5" xfId="140"/>
    <cellStyle name="Euro 2" xfId="141"/>
    <cellStyle name="Euro 2 2" xfId="142"/>
    <cellStyle name="Euro 2 2 2" xfId="2136"/>
    <cellStyle name="Euro 2 3" xfId="143"/>
    <cellStyle name="Euro 2 3 2" xfId="144"/>
    <cellStyle name="Euro 2 3 3" xfId="145"/>
    <cellStyle name="Euro 2 3 3 2" xfId="2138"/>
    <cellStyle name="Euro 2 3 4" xfId="2137"/>
    <cellStyle name="Euro 2 4" xfId="146"/>
    <cellStyle name="Euro 2 4 2" xfId="147"/>
    <cellStyle name="Euro 2 4 2 2" xfId="2140"/>
    <cellStyle name="Euro 2 4 3" xfId="2139"/>
    <cellStyle name="Euro 2 5" xfId="148"/>
    <cellStyle name="Euro 20" xfId="149"/>
    <cellStyle name="Euro 20 2" xfId="150"/>
    <cellStyle name="Euro 20 2 2" xfId="2141"/>
    <cellStyle name="Euro 20 3" xfId="151"/>
    <cellStyle name="Euro 20 3 2" xfId="152"/>
    <cellStyle name="Euro 20 3 3" xfId="153"/>
    <cellStyle name="Euro 20 3 3 2" xfId="2143"/>
    <cellStyle name="Euro 20 3 4" xfId="2142"/>
    <cellStyle name="Euro 20 4" xfId="154"/>
    <cellStyle name="Euro 20 4 2" xfId="155"/>
    <cellStyle name="Euro 20 4 2 2" xfId="2145"/>
    <cellStyle name="Euro 20 4 3" xfId="2144"/>
    <cellStyle name="Euro 20 5" xfId="156"/>
    <cellStyle name="Euro 21" xfId="157"/>
    <cellStyle name="Euro 21 2" xfId="158"/>
    <cellStyle name="Euro 21 2 2" xfId="2146"/>
    <cellStyle name="Euro 21 3" xfId="159"/>
    <cellStyle name="Euro 21 3 2" xfId="160"/>
    <cellStyle name="Euro 21 3 3" xfId="161"/>
    <cellStyle name="Euro 21 3 3 2" xfId="2148"/>
    <cellStyle name="Euro 21 3 4" xfId="2147"/>
    <cellStyle name="Euro 21 4" xfId="162"/>
    <cellStyle name="Euro 21 4 2" xfId="163"/>
    <cellStyle name="Euro 21 4 2 2" xfId="2150"/>
    <cellStyle name="Euro 21 4 3" xfId="2149"/>
    <cellStyle name="Euro 21 5" xfId="164"/>
    <cellStyle name="Euro 22" xfId="165"/>
    <cellStyle name="Euro 22 2" xfId="166"/>
    <cellStyle name="Euro 22 2 2" xfId="2151"/>
    <cellStyle name="Euro 22 3" xfId="167"/>
    <cellStyle name="Euro 22 3 2" xfId="168"/>
    <cellStyle name="Euro 22 3 3" xfId="169"/>
    <cellStyle name="Euro 22 3 3 2" xfId="2153"/>
    <cellStyle name="Euro 22 3 4" xfId="2152"/>
    <cellStyle name="Euro 22 4" xfId="170"/>
    <cellStyle name="Euro 22 4 2" xfId="171"/>
    <cellStyle name="Euro 22 4 2 2" xfId="2155"/>
    <cellStyle name="Euro 22 4 3" xfId="2154"/>
    <cellStyle name="Euro 22 5" xfId="172"/>
    <cellStyle name="Euro 23" xfId="173"/>
    <cellStyle name="Euro 23 2" xfId="174"/>
    <cellStyle name="Euro 23 2 2" xfId="2156"/>
    <cellStyle name="Euro 23 3" xfId="175"/>
    <cellStyle name="Euro 23 3 2" xfId="176"/>
    <cellStyle name="Euro 23 3 3" xfId="177"/>
    <cellStyle name="Euro 23 3 3 2" xfId="2158"/>
    <cellStyle name="Euro 23 3 4" xfId="2157"/>
    <cellStyle name="Euro 23 4" xfId="178"/>
    <cellStyle name="Euro 23 4 2" xfId="179"/>
    <cellStyle name="Euro 23 4 2 2" xfId="2160"/>
    <cellStyle name="Euro 23 4 3" xfId="2159"/>
    <cellStyle name="Euro 23 5" xfId="180"/>
    <cellStyle name="Euro 24" xfId="181"/>
    <cellStyle name="Euro 24 2" xfId="182"/>
    <cellStyle name="Euro 24 2 2" xfId="2161"/>
    <cellStyle name="Euro 24 3" xfId="183"/>
    <cellStyle name="Euro 24 3 2" xfId="184"/>
    <cellStyle name="Euro 24 3 3" xfId="185"/>
    <cellStyle name="Euro 24 3 3 2" xfId="2163"/>
    <cellStyle name="Euro 24 3 4" xfId="2162"/>
    <cellStyle name="Euro 24 4" xfId="186"/>
    <cellStyle name="Euro 24 4 2" xfId="187"/>
    <cellStyle name="Euro 24 4 2 2" xfId="2165"/>
    <cellStyle name="Euro 24 4 3" xfId="2164"/>
    <cellStyle name="Euro 24 5" xfId="188"/>
    <cellStyle name="Euro 25" xfId="189"/>
    <cellStyle name="Euro 25 2" xfId="190"/>
    <cellStyle name="Euro 25 2 2" xfId="2166"/>
    <cellStyle name="Euro 25 3" xfId="191"/>
    <cellStyle name="Euro 25 3 2" xfId="192"/>
    <cellStyle name="Euro 25 3 3" xfId="193"/>
    <cellStyle name="Euro 25 3 3 2" xfId="2168"/>
    <cellStyle name="Euro 25 3 4" xfId="2167"/>
    <cellStyle name="Euro 25 4" xfId="194"/>
    <cellStyle name="Euro 25 4 2" xfId="195"/>
    <cellStyle name="Euro 25 4 2 2" xfId="2170"/>
    <cellStyle name="Euro 25 4 3" xfId="2169"/>
    <cellStyle name="Euro 25 5" xfId="196"/>
    <cellStyle name="Euro 26" xfId="197"/>
    <cellStyle name="Euro 26 2" xfId="198"/>
    <cellStyle name="Euro 26 2 2" xfId="2171"/>
    <cellStyle name="Euro 26 3" xfId="199"/>
    <cellStyle name="Euro 26 3 2" xfId="200"/>
    <cellStyle name="Euro 26 3 3" xfId="201"/>
    <cellStyle name="Euro 26 3 3 2" xfId="2173"/>
    <cellStyle name="Euro 26 3 4" xfId="2172"/>
    <cellStyle name="Euro 26 4" xfId="202"/>
    <cellStyle name="Euro 26 4 2" xfId="203"/>
    <cellStyle name="Euro 26 4 2 2" xfId="2175"/>
    <cellStyle name="Euro 26 4 3" xfId="2174"/>
    <cellStyle name="Euro 26 5" xfId="204"/>
    <cellStyle name="Euro 27" xfId="205"/>
    <cellStyle name="Euro 27 2" xfId="206"/>
    <cellStyle name="Euro 27 2 2" xfId="2176"/>
    <cellStyle name="Euro 27 3" xfId="207"/>
    <cellStyle name="Euro 27 3 2" xfId="208"/>
    <cellStyle name="Euro 27 3 3" xfId="209"/>
    <cellStyle name="Euro 27 3 3 2" xfId="2178"/>
    <cellStyle name="Euro 27 3 4" xfId="2177"/>
    <cellStyle name="Euro 27 4" xfId="210"/>
    <cellStyle name="Euro 27 4 2" xfId="211"/>
    <cellStyle name="Euro 27 4 2 2" xfId="2180"/>
    <cellStyle name="Euro 27 4 3" xfId="2179"/>
    <cellStyle name="Euro 27 5" xfId="212"/>
    <cellStyle name="Euro 28" xfId="213"/>
    <cellStyle name="Euro 28 2" xfId="214"/>
    <cellStyle name="Euro 28 2 2" xfId="2181"/>
    <cellStyle name="Euro 28 3" xfId="215"/>
    <cellStyle name="Euro 28 3 2" xfId="216"/>
    <cellStyle name="Euro 28 3 3" xfId="217"/>
    <cellStyle name="Euro 28 3 3 2" xfId="2183"/>
    <cellStyle name="Euro 28 3 4" xfId="2182"/>
    <cellStyle name="Euro 28 4" xfId="218"/>
    <cellStyle name="Euro 28 4 2" xfId="219"/>
    <cellStyle name="Euro 28 4 2 2" xfId="2185"/>
    <cellStyle name="Euro 28 4 3" xfId="2184"/>
    <cellStyle name="Euro 28 5" xfId="220"/>
    <cellStyle name="Euro 29" xfId="221"/>
    <cellStyle name="Euro 29 2" xfId="222"/>
    <cellStyle name="Euro 29 2 2" xfId="2186"/>
    <cellStyle name="Euro 29 3" xfId="223"/>
    <cellStyle name="Euro 29 3 2" xfId="224"/>
    <cellStyle name="Euro 29 3 3" xfId="225"/>
    <cellStyle name="Euro 29 3 3 2" xfId="2188"/>
    <cellStyle name="Euro 29 3 4" xfId="2187"/>
    <cellStyle name="Euro 29 4" xfId="226"/>
    <cellStyle name="Euro 29 4 2" xfId="227"/>
    <cellStyle name="Euro 29 4 2 2" xfId="2190"/>
    <cellStyle name="Euro 29 4 3" xfId="2189"/>
    <cellStyle name="Euro 29 5" xfId="228"/>
    <cellStyle name="Euro 3" xfId="229"/>
    <cellStyle name="Euro 3 2" xfId="230"/>
    <cellStyle name="Euro 3 2 2" xfId="2191"/>
    <cellStyle name="Euro 3 3" xfId="231"/>
    <cellStyle name="Euro 3 3 2" xfId="232"/>
    <cellStyle name="Euro 3 3 3" xfId="233"/>
    <cellStyle name="Euro 3 3 3 2" xfId="2193"/>
    <cellStyle name="Euro 3 3 4" xfId="2192"/>
    <cellStyle name="Euro 3 4" xfId="234"/>
    <cellStyle name="Euro 3 4 2" xfId="235"/>
    <cellStyle name="Euro 3 4 2 2" xfId="2195"/>
    <cellStyle name="Euro 3 4 3" xfId="2194"/>
    <cellStyle name="Euro 3 5" xfId="236"/>
    <cellStyle name="Euro 30" xfId="237"/>
    <cellStyle name="Euro 30 2" xfId="238"/>
    <cellStyle name="Euro 30 2 2" xfId="2196"/>
    <cellStyle name="Euro 30 3" xfId="239"/>
    <cellStyle name="Euro 30 3 2" xfId="240"/>
    <cellStyle name="Euro 30 3 3" xfId="241"/>
    <cellStyle name="Euro 30 3 3 2" xfId="2198"/>
    <cellStyle name="Euro 30 3 4" xfId="2197"/>
    <cellStyle name="Euro 30 4" xfId="242"/>
    <cellStyle name="Euro 30 4 2" xfId="243"/>
    <cellStyle name="Euro 30 4 2 2" xfId="2200"/>
    <cellStyle name="Euro 30 4 3" xfId="2199"/>
    <cellStyle name="Euro 30 5" xfId="244"/>
    <cellStyle name="Euro 31" xfId="245"/>
    <cellStyle name="Euro 31 2" xfId="246"/>
    <cellStyle name="Euro 31 2 2" xfId="2201"/>
    <cellStyle name="Euro 31 3" xfId="247"/>
    <cellStyle name="Euro 31 3 2" xfId="248"/>
    <cellStyle name="Euro 31 3 3" xfId="249"/>
    <cellStyle name="Euro 31 3 3 2" xfId="2203"/>
    <cellStyle name="Euro 31 3 4" xfId="2202"/>
    <cellStyle name="Euro 31 4" xfId="250"/>
    <cellStyle name="Euro 31 4 2" xfId="251"/>
    <cellStyle name="Euro 31 4 2 2" xfId="2205"/>
    <cellStyle name="Euro 31 4 3" xfId="2204"/>
    <cellStyle name="Euro 31 5" xfId="252"/>
    <cellStyle name="Euro 32" xfId="253"/>
    <cellStyle name="Euro 32 2" xfId="254"/>
    <cellStyle name="Euro 32 2 2" xfId="2206"/>
    <cellStyle name="Euro 32 3" xfId="255"/>
    <cellStyle name="Euro 32 3 2" xfId="256"/>
    <cellStyle name="Euro 32 3 3" xfId="257"/>
    <cellStyle name="Euro 32 3 3 2" xfId="2208"/>
    <cellStyle name="Euro 32 3 4" xfId="2207"/>
    <cellStyle name="Euro 32 4" xfId="258"/>
    <cellStyle name="Euro 32 4 2" xfId="259"/>
    <cellStyle name="Euro 32 4 2 2" xfId="2210"/>
    <cellStyle name="Euro 32 4 3" xfId="2209"/>
    <cellStyle name="Euro 32 5" xfId="260"/>
    <cellStyle name="Euro 33" xfId="261"/>
    <cellStyle name="Euro 33 2" xfId="262"/>
    <cellStyle name="Euro 33 2 2" xfId="2211"/>
    <cellStyle name="Euro 33 3" xfId="263"/>
    <cellStyle name="Euro 33 3 2" xfId="264"/>
    <cellStyle name="Euro 33 3 3" xfId="265"/>
    <cellStyle name="Euro 33 3 3 2" xfId="2213"/>
    <cellStyle name="Euro 33 3 4" xfId="2212"/>
    <cellStyle name="Euro 33 4" xfId="266"/>
    <cellStyle name="Euro 33 4 2" xfId="267"/>
    <cellStyle name="Euro 33 4 2 2" xfId="2215"/>
    <cellStyle name="Euro 33 4 3" xfId="2214"/>
    <cellStyle name="Euro 33 5" xfId="268"/>
    <cellStyle name="Euro 34" xfId="269"/>
    <cellStyle name="Euro 34 2" xfId="270"/>
    <cellStyle name="Euro 34 2 2" xfId="2216"/>
    <cellStyle name="Euro 34 3" xfId="271"/>
    <cellStyle name="Euro 34 3 2" xfId="272"/>
    <cellStyle name="Euro 34 3 3" xfId="273"/>
    <cellStyle name="Euro 34 3 3 2" xfId="2218"/>
    <cellStyle name="Euro 34 3 4" xfId="2217"/>
    <cellStyle name="Euro 34 4" xfId="274"/>
    <cellStyle name="Euro 34 4 2" xfId="275"/>
    <cellStyle name="Euro 34 4 2 2" xfId="2220"/>
    <cellStyle name="Euro 34 4 3" xfId="2219"/>
    <cellStyle name="Euro 34 5" xfId="276"/>
    <cellStyle name="Euro 35" xfId="277"/>
    <cellStyle name="Euro 35 2" xfId="278"/>
    <cellStyle name="Euro 35 2 2" xfId="2221"/>
    <cellStyle name="Euro 35 3" xfId="279"/>
    <cellStyle name="Euro 35 3 2" xfId="280"/>
    <cellStyle name="Euro 35 3 3" xfId="281"/>
    <cellStyle name="Euro 35 3 3 2" xfId="2223"/>
    <cellStyle name="Euro 35 3 4" xfId="2222"/>
    <cellStyle name="Euro 35 4" xfId="282"/>
    <cellStyle name="Euro 35 4 2" xfId="283"/>
    <cellStyle name="Euro 35 4 2 2" xfId="2225"/>
    <cellStyle name="Euro 35 4 3" xfId="2224"/>
    <cellStyle name="Euro 35 5" xfId="284"/>
    <cellStyle name="Euro 36" xfId="285"/>
    <cellStyle name="Euro 36 2" xfId="286"/>
    <cellStyle name="Euro 36 2 2" xfId="2226"/>
    <cellStyle name="Euro 36 3" xfId="287"/>
    <cellStyle name="Euro 36 3 2" xfId="288"/>
    <cellStyle name="Euro 36 3 3" xfId="289"/>
    <cellStyle name="Euro 36 3 3 2" xfId="2228"/>
    <cellStyle name="Euro 36 3 4" xfId="2227"/>
    <cellStyle name="Euro 36 4" xfId="290"/>
    <cellStyle name="Euro 36 4 2" xfId="291"/>
    <cellStyle name="Euro 36 4 2 2" xfId="2230"/>
    <cellStyle name="Euro 36 4 3" xfId="2229"/>
    <cellStyle name="Euro 36 5" xfId="292"/>
    <cellStyle name="Euro 37" xfId="293"/>
    <cellStyle name="Euro 37 2" xfId="294"/>
    <cellStyle name="Euro 37 2 2" xfId="2231"/>
    <cellStyle name="Euro 37 3" xfId="295"/>
    <cellStyle name="Euro 37 3 2" xfId="296"/>
    <cellStyle name="Euro 37 3 3" xfId="297"/>
    <cellStyle name="Euro 37 3 3 2" xfId="2233"/>
    <cellStyle name="Euro 37 3 4" xfId="2232"/>
    <cellStyle name="Euro 37 4" xfId="298"/>
    <cellStyle name="Euro 37 4 2" xfId="299"/>
    <cellStyle name="Euro 37 4 2 2" xfId="2235"/>
    <cellStyle name="Euro 37 4 3" xfId="2234"/>
    <cellStyle name="Euro 37 5" xfId="300"/>
    <cellStyle name="Euro 38" xfId="301"/>
    <cellStyle name="Euro 38 2" xfId="302"/>
    <cellStyle name="Euro 38 2 2" xfId="2236"/>
    <cellStyle name="Euro 38 3" xfId="303"/>
    <cellStyle name="Euro 38 3 2" xfId="304"/>
    <cellStyle name="Euro 38 3 3" xfId="305"/>
    <cellStyle name="Euro 38 3 3 2" xfId="2238"/>
    <cellStyle name="Euro 38 3 4" xfId="2237"/>
    <cellStyle name="Euro 38 4" xfId="306"/>
    <cellStyle name="Euro 38 4 2" xfId="307"/>
    <cellStyle name="Euro 38 4 2 2" xfId="2240"/>
    <cellStyle name="Euro 38 4 3" xfId="2239"/>
    <cellStyle name="Euro 38 5" xfId="308"/>
    <cellStyle name="Euro 39" xfId="309"/>
    <cellStyle name="Euro 39 2" xfId="310"/>
    <cellStyle name="Euro 39 2 2" xfId="2241"/>
    <cellStyle name="Euro 39 3" xfId="311"/>
    <cellStyle name="Euro 39 3 2" xfId="312"/>
    <cellStyle name="Euro 39 3 3" xfId="313"/>
    <cellStyle name="Euro 39 3 3 2" xfId="2243"/>
    <cellStyle name="Euro 39 3 4" xfId="2242"/>
    <cellStyle name="Euro 39 4" xfId="314"/>
    <cellStyle name="Euro 39 4 2" xfId="315"/>
    <cellStyle name="Euro 39 4 2 2" xfId="2245"/>
    <cellStyle name="Euro 39 4 3" xfId="2244"/>
    <cellStyle name="Euro 39 5" xfId="316"/>
    <cellStyle name="Euro 4" xfId="317"/>
    <cellStyle name="Euro 4 2" xfId="318"/>
    <cellStyle name="Euro 4 2 2" xfId="2246"/>
    <cellStyle name="Euro 4 3" xfId="319"/>
    <cellStyle name="Euro 4 3 2" xfId="320"/>
    <cellStyle name="Euro 4 3 3" xfId="321"/>
    <cellStyle name="Euro 4 3 3 2" xfId="2248"/>
    <cellStyle name="Euro 4 3 4" xfId="2247"/>
    <cellStyle name="Euro 4 4" xfId="322"/>
    <cellStyle name="Euro 4 4 2" xfId="323"/>
    <cellStyle name="Euro 4 4 2 2" xfId="2250"/>
    <cellStyle name="Euro 4 4 3" xfId="2249"/>
    <cellStyle name="Euro 4 5" xfId="324"/>
    <cellStyle name="Euro 40" xfId="325"/>
    <cellStyle name="Euro 40 2" xfId="326"/>
    <cellStyle name="Euro 40 2 2" xfId="2251"/>
    <cellStyle name="Euro 40 3" xfId="327"/>
    <cellStyle name="Euro 40 3 2" xfId="328"/>
    <cellStyle name="Euro 40 3 3" xfId="329"/>
    <cellStyle name="Euro 40 3 3 2" xfId="2253"/>
    <cellStyle name="Euro 40 3 4" xfId="2252"/>
    <cellStyle name="Euro 40 4" xfId="330"/>
    <cellStyle name="Euro 40 4 2" xfId="331"/>
    <cellStyle name="Euro 40 4 2 2" xfId="2255"/>
    <cellStyle name="Euro 40 4 3" xfId="2254"/>
    <cellStyle name="Euro 40 5" xfId="332"/>
    <cellStyle name="Euro 41" xfId="333"/>
    <cellStyle name="Euro 41 2" xfId="334"/>
    <cellStyle name="Euro 41 2 2" xfId="2256"/>
    <cellStyle name="Euro 41 3" xfId="335"/>
    <cellStyle name="Euro 41 3 2" xfId="336"/>
    <cellStyle name="Euro 41 3 3" xfId="337"/>
    <cellStyle name="Euro 41 3 3 2" xfId="2258"/>
    <cellStyle name="Euro 41 3 4" xfId="2257"/>
    <cellStyle name="Euro 41 4" xfId="338"/>
    <cellStyle name="Euro 41 4 2" xfId="339"/>
    <cellStyle name="Euro 41 4 2 2" xfId="2260"/>
    <cellStyle name="Euro 41 4 3" xfId="2259"/>
    <cellStyle name="Euro 41 5" xfId="340"/>
    <cellStyle name="Euro 42" xfId="341"/>
    <cellStyle name="Euro 42 2" xfId="342"/>
    <cellStyle name="Euro 42 2 2" xfId="2261"/>
    <cellStyle name="Euro 42 3" xfId="343"/>
    <cellStyle name="Euro 42 3 2" xfId="344"/>
    <cellStyle name="Euro 42 3 3" xfId="345"/>
    <cellStyle name="Euro 42 3 3 2" xfId="2263"/>
    <cellStyle name="Euro 42 3 4" xfId="2262"/>
    <cellStyle name="Euro 42 4" xfId="346"/>
    <cellStyle name="Euro 42 4 2" xfId="347"/>
    <cellStyle name="Euro 42 4 2 2" xfId="2265"/>
    <cellStyle name="Euro 42 4 3" xfId="2264"/>
    <cellStyle name="Euro 42 5" xfId="348"/>
    <cellStyle name="Euro 43" xfId="349"/>
    <cellStyle name="Euro 43 2" xfId="350"/>
    <cellStyle name="Euro 43 2 2" xfId="2266"/>
    <cellStyle name="Euro 43 3" xfId="351"/>
    <cellStyle name="Euro 43 3 2" xfId="352"/>
    <cellStyle name="Euro 43 3 3" xfId="353"/>
    <cellStyle name="Euro 43 3 3 2" xfId="2268"/>
    <cellStyle name="Euro 43 3 4" xfId="2267"/>
    <cellStyle name="Euro 43 4" xfId="354"/>
    <cellStyle name="Euro 43 4 2" xfId="355"/>
    <cellStyle name="Euro 43 4 2 2" xfId="2270"/>
    <cellStyle name="Euro 43 4 3" xfId="2269"/>
    <cellStyle name="Euro 43 5" xfId="356"/>
    <cellStyle name="Euro 44" xfId="357"/>
    <cellStyle name="Euro 44 2" xfId="358"/>
    <cellStyle name="Euro 44 2 2" xfId="2271"/>
    <cellStyle name="Euro 44 3" xfId="359"/>
    <cellStyle name="Euro 44 3 2" xfId="360"/>
    <cellStyle name="Euro 44 3 3" xfId="361"/>
    <cellStyle name="Euro 44 3 3 2" xfId="2273"/>
    <cellStyle name="Euro 44 3 4" xfId="2272"/>
    <cellStyle name="Euro 44 4" xfId="362"/>
    <cellStyle name="Euro 44 4 2" xfId="363"/>
    <cellStyle name="Euro 44 4 2 2" xfId="2275"/>
    <cellStyle name="Euro 44 4 3" xfId="2274"/>
    <cellStyle name="Euro 44 5" xfId="364"/>
    <cellStyle name="Euro 45" xfId="365"/>
    <cellStyle name="Euro 45 2" xfId="366"/>
    <cellStyle name="Euro 45 2 2" xfId="2277"/>
    <cellStyle name="Euro 45 3" xfId="2276"/>
    <cellStyle name="Euro 45 4" xfId="4933"/>
    <cellStyle name="Euro 46" xfId="367"/>
    <cellStyle name="Euro 46 2" xfId="2278"/>
    <cellStyle name="Euro 47" xfId="368"/>
    <cellStyle name="Euro 47 2" xfId="369"/>
    <cellStyle name="Euro 47 3" xfId="370"/>
    <cellStyle name="Euro 47 3 2" xfId="2280"/>
    <cellStyle name="Euro 47 4" xfId="2279"/>
    <cellStyle name="Euro 48" xfId="371"/>
    <cellStyle name="Euro 48 2" xfId="2281"/>
    <cellStyle name="Euro 49" xfId="372"/>
    <cellStyle name="Euro 49 2" xfId="373"/>
    <cellStyle name="Euro 49 2 2" xfId="2283"/>
    <cellStyle name="Euro 49 3" xfId="2282"/>
    <cellStyle name="Euro 5" xfId="374"/>
    <cellStyle name="Euro 5 2" xfId="375"/>
    <cellStyle name="Euro 5 2 2" xfId="2284"/>
    <cellStyle name="Euro 5 3" xfId="376"/>
    <cellStyle name="Euro 5 3 2" xfId="377"/>
    <cellStyle name="Euro 5 3 3" xfId="378"/>
    <cellStyle name="Euro 5 3 3 2" xfId="2286"/>
    <cellStyle name="Euro 5 3 4" xfId="2285"/>
    <cellStyle name="Euro 5 4" xfId="379"/>
    <cellStyle name="Euro 5 4 2" xfId="380"/>
    <cellStyle name="Euro 5 4 2 2" xfId="2288"/>
    <cellStyle name="Euro 5 4 3" xfId="2287"/>
    <cellStyle name="Euro 5 5" xfId="381"/>
    <cellStyle name="Euro 50" xfId="382"/>
    <cellStyle name="Euro 51" xfId="383"/>
    <cellStyle name="Euro 51 2" xfId="2289"/>
    <cellStyle name="Euro 6" xfId="384"/>
    <cellStyle name="Euro 6 2" xfId="385"/>
    <cellStyle name="Euro 6 2 2" xfId="2290"/>
    <cellStyle name="Euro 6 3" xfId="386"/>
    <cellStyle name="Euro 6 3 2" xfId="387"/>
    <cellStyle name="Euro 6 3 3" xfId="388"/>
    <cellStyle name="Euro 6 3 3 2" xfId="2292"/>
    <cellStyle name="Euro 6 3 4" xfId="2291"/>
    <cellStyle name="Euro 6 4" xfId="389"/>
    <cellStyle name="Euro 6 4 2" xfId="390"/>
    <cellStyle name="Euro 6 4 2 2" xfId="2294"/>
    <cellStyle name="Euro 6 4 3" xfId="2293"/>
    <cellStyle name="Euro 6 5" xfId="391"/>
    <cellStyle name="Euro 7" xfId="392"/>
    <cellStyle name="Euro 7 2" xfId="393"/>
    <cellStyle name="Euro 7 2 2" xfId="2295"/>
    <cellStyle name="Euro 7 3" xfId="394"/>
    <cellStyle name="Euro 7 3 2" xfId="395"/>
    <cellStyle name="Euro 7 3 3" xfId="396"/>
    <cellStyle name="Euro 7 3 3 2" xfId="2297"/>
    <cellStyle name="Euro 7 3 4" xfId="2296"/>
    <cellStyle name="Euro 7 4" xfId="397"/>
    <cellStyle name="Euro 7 4 2" xfId="398"/>
    <cellStyle name="Euro 7 4 2 2" xfId="2299"/>
    <cellStyle name="Euro 7 4 3" xfId="2298"/>
    <cellStyle name="Euro 7 5" xfId="399"/>
    <cellStyle name="Euro 8" xfId="400"/>
    <cellStyle name="Euro 8 2" xfId="401"/>
    <cellStyle name="Euro 8 2 2" xfId="2300"/>
    <cellStyle name="Euro 8 3" xfId="402"/>
    <cellStyle name="Euro 8 3 2" xfId="403"/>
    <cellStyle name="Euro 8 3 3" xfId="404"/>
    <cellStyle name="Euro 8 3 3 2" xfId="2302"/>
    <cellStyle name="Euro 8 3 4" xfId="2301"/>
    <cellStyle name="Euro 8 4" xfId="405"/>
    <cellStyle name="Euro 8 4 2" xfId="406"/>
    <cellStyle name="Euro 8 4 2 2" xfId="2304"/>
    <cellStyle name="Euro 8 4 3" xfId="2303"/>
    <cellStyle name="Euro 8 5" xfId="407"/>
    <cellStyle name="Euro 9" xfId="408"/>
    <cellStyle name="Euro 9 2" xfId="409"/>
    <cellStyle name="Euro 9 2 2" xfId="2305"/>
    <cellStyle name="Euro 9 3" xfId="410"/>
    <cellStyle name="Euro 9 3 2" xfId="411"/>
    <cellStyle name="Euro 9 3 3" xfId="412"/>
    <cellStyle name="Euro 9 3 3 2" xfId="2307"/>
    <cellStyle name="Euro 9 3 4" xfId="2306"/>
    <cellStyle name="Euro 9 4" xfId="413"/>
    <cellStyle name="Euro 9 4 2" xfId="414"/>
    <cellStyle name="Euro 9 4 2 2" xfId="2309"/>
    <cellStyle name="Euro 9 4 3" xfId="2308"/>
    <cellStyle name="Euro 9 5" xfId="415"/>
    <cellStyle name="Explanatory Text 2" xfId="3437"/>
    <cellStyle name="Fixed2 - Type2" xfId="416"/>
    <cellStyle name="Forklarende tekst" xfId="3336" builtinId="53" customBuiltin="1"/>
    <cellStyle name="God" xfId="417" builtinId="26" customBuiltin="1"/>
    <cellStyle name="Good 2" xfId="3438"/>
    <cellStyle name="Heading 1 2" xfId="3439"/>
    <cellStyle name="Heading 2 2" xfId="3440"/>
    <cellStyle name="Heading 3 2" xfId="3441"/>
    <cellStyle name="Heading 3 2 2" xfId="8050"/>
    <cellStyle name="Heading 4 2" xfId="3442"/>
    <cellStyle name="Hyperlink 2" xfId="421"/>
    <cellStyle name="Hyperlink 2 2" xfId="3443"/>
    <cellStyle name="Hyperlink 3" xfId="3444"/>
    <cellStyle name="Input" xfId="422" builtinId="20" customBuiltin="1"/>
    <cellStyle name="Input 2" xfId="423"/>
    <cellStyle name="Input 2 2" xfId="3521"/>
    <cellStyle name="Input 2 2 2" xfId="8105"/>
    <cellStyle name="Input 2 2 3" xfId="9317"/>
    <cellStyle name="Input 2 2 4" xfId="9331"/>
    <cellStyle name="Input 2 2 5" xfId="9305"/>
    <cellStyle name="Input 2 2 6" xfId="10675"/>
    <cellStyle name="Input 2 3" xfId="7906"/>
    <cellStyle name="Input 2 4" xfId="7946"/>
    <cellStyle name="Input 2 5" xfId="7909"/>
    <cellStyle name="Input 2 6" xfId="7988"/>
    <cellStyle name="Input 2 7" xfId="7914"/>
    <cellStyle name="Input 3" xfId="424"/>
    <cellStyle name="Input 4" xfId="7905"/>
    <cellStyle name="Input 5" xfId="7947"/>
    <cellStyle name="Input 6" xfId="7961"/>
    <cellStyle name="Input 7" xfId="7945"/>
    <cellStyle name="Input 8" xfId="9335"/>
    <cellStyle name="InputCells" xfId="425"/>
    <cellStyle name="Komma 10" xfId="3501"/>
    <cellStyle name="Komma 10 2" xfId="4151"/>
    <cellStyle name="Komma 10 2 2" xfId="7319"/>
    <cellStyle name="Komma 10 2 2 2" xfId="10074"/>
    <cellStyle name="Komma 10 2 3" xfId="8712"/>
    <cellStyle name="Komma 10 3" xfId="6708"/>
    <cellStyle name="Komma 10 3 2" xfId="9463"/>
    <cellStyle name="Komma 10 4" xfId="8096"/>
    <cellStyle name="Komma 11" xfId="3370"/>
    <cellStyle name="Komma 2" xfId="426"/>
    <cellStyle name="Komma 2 2" xfId="427"/>
    <cellStyle name="Komma 2 2 2" xfId="3283"/>
    <cellStyle name="Komma 2 2 3" xfId="3504"/>
    <cellStyle name="Komma 2 3" xfId="3315"/>
    <cellStyle name="Komma 2 3 2" xfId="3629"/>
    <cellStyle name="Komma 2 3 3" xfId="4934"/>
    <cellStyle name="Komma 2 3 4" xfId="6624"/>
    <cellStyle name="Komma 2 3 4 2" xfId="9388"/>
    <cellStyle name="Komma 2 3 5" xfId="8017"/>
    <cellStyle name="Komma 2 4" xfId="3282"/>
    <cellStyle name="Komma 2 4 2" xfId="4154"/>
    <cellStyle name="Komma 2 4 2 2" xfId="7322"/>
    <cellStyle name="Komma 2 4 2 2 2" xfId="10077"/>
    <cellStyle name="Komma 2 4 2 3" xfId="8715"/>
    <cellStyle name="Komma 2 4 3" xfId="3513"/>
    <cellStyle name="Komma 2 4 3 2" xfId="6711"/>
    <cellStyle name="Komma 2 4 3 2 2" xfId="9466"/>
    <cellStyle name="Komma 2 4 3 3" xfId="8099"/>
    <cellStyle name="Komma 2 5" xfId="3388"/>
    <cellStyle name="Komma 2 6" xfId="4863"/>
    <cellStyle name="Komma 2 6 2" xfId="9296"/>
    <cellStyle name="Komma 3" xfId="428"/>
    <cellStyle name="Komma 3 10" xfId="3386"/>
    <cellStyle name="Komma 3 10 2" xfId="6654"/>
    <cellStyle name="Komma 3 10 2 2" xfId="9417"/>
    <cellStyle name="Komma 3 10 3" xfId="8046"/>
    <cellStyle name="Komma 3 11" xfId="4864"/>
    <cellStyle name="Komma 3 12" xfId="5682"/>
    <cellStyle name="Komma 3 2" xfId="429"/>
    <cellStyle name="Komma 3 2 2" xfId="3478"/>
    <cellStyle name="Komma 3 2 2 2" xfId="3632"/>
    <cellStyle name="Komma 3 2 2 2 2" xfId="4269"/>
    <cellStyle name="Komma 3 2 2 2 2 2" xfId="7437"/>
    <cellStyle name="Komma 3 2 2 2 2 2 2" xfId="10192"/>
    <cellStyle name="Komma 3 2 2 2 2 3" xfId="8830"/>
    <cellStyle name="Komma 3 2 2 2 3" xfId="6814"/>
    <cellStyle name="Komma 3 2 2 2 3 2" xfId="9569"/>
    <cellStyle name="Komma 3 2 2 2 4" xfId="8207"/>
    <cellStyle name="Komma 3 2 2 3" xfId="4129"/>
    <cellStyle name="Komma 3 2 2 3 2" xfId="7297"/>
    <cellStyle name="Komma 3 2 2 3 2 2" xfId="10052"/>
    <cellStyle name="Komma 3 2 2 3 3" xfId="8690"/>
    <cellStyle name="Komma 3 2 2 4" xfId="6686"/>
    <cellStyle name="Komma 3 2 2 4 2" xfId="9441"/>
    <cellStyle name="Komma 3 2 2 5" xfId="8074"/>
    <cellStyle name="Komma 3 2 3" xfId="3494"/>
    <cellStyle name="Komma 3 2 3 2" xfId="3633"/>
    <cellStyle name="Komma 3 2 3 2 2" xfId="4270"/>
    <cellStyle name="Komma 3 2 3 2 2 2" xfId="7438"/>
    <cellStyle name="Komma 3 2 3 2 2 2 2" xfId="10193"/>
    <cellStyle name="Komma 3 2 3 2 2 3" xfId="8831"/>
    <cellStyle name="Komma 3 2 3 2 3" xfId="6815"/>
    <cellStyle name="Komma 3 2 3 2 3 2" xfId="9570"/>
    <cellStyle name="Komma 3 2 3 2 4" xfId="8208"/>
    <cellStyle name="Komma 3 2 3 3" xfId="4145"/>
    <cellStyle name="Komma 3 2 3 3 2" xfId="7313"/>
    <cellStyle name="Komma 3 2 3 3 2 2" xfId="10068"/>
    <cellStyle name="Komma 3 2 3 3 3" xfId="8706"/>
    <cellStyle name="Komma 3 2 3 4" xfId="6702"/>
    <cellStyle name="Komma 3 2 3 4 2" xfId="9457"/>
    <cellStyle name="Komma 3 2 3 5" xfId="8090"/>
    <cellStyle name="Komma 3 2 4" xfId="3631"/>
    <cellStyle name="Komma 3 2 4 2" xfId="4268"/>
    <cellStyle name="Komma 3 2 4 2 2" xfId="7436"/>
    <cellStyle name="Komma 3 2 4 2 2 2" xfId="10191"/>
    <cellStyle name="Komma 3 2 4 2 3" xfId="8829"/>
    <cellStyle name="Komma 3 2 4 3" xfId="6813"/>
    <cellStyle name="Komma 3 2 4 3 2" xfId="9568"/>
    <cellStyle name="Komma 3 2 4 4" xfId="8206"/>
    <cellStyle name="Komma 3 2 5" xfId="4113"/>
    <cellStyle name="Komma 3 2 5 2" xfId="7281"/>
    <cellStyle name="Komma 3 2 5 2 2" xfId="10036"/>
    <cellStyle name="Komma 3 2 5 3" xfId="8674"/>
    <cellStyle name="Komma 3 2 6" xfId="3462"/>
    <cellStyle name="Komma 3 2 6 2" xfId="6670"/>
    <cellStyle name="Komma 3 2 6 2 2" xfId="9425"/>
    <cellStyle name="Komma 3 2 6 3" xfId="8058"/>
    <cellStyle name="Komma 3 2 7" xfId="4936"/>
    <cellStyle name="Komma 3 2 8" xfId="5683"/>
    <cellStyle name="Komma 3 3" xfId="3470"/>
    <cellStyle name="Komma 3 3 2" xfId="3634"/>
    <cellStyle name="Komma 3 3 2 2" xfId="4271"/>
    <cellStyle name="Komma 3 3 2 2 2" xfId="7439"/>
    <cellStyle name="Komma 3 3 2 2 2 2" xfId="10194"/>
    <cellStyle name="Komma 3 3 2 2 3" xfId="8832"/>
    <cellStyle name="Komma 3 3 2 3" xfId="6816"/>
    <cellStyle name="Komma 3 3 2 3 2" xfId="9571"/>
    <cellStyle name="Komma 3 3 2 4" xfId="8209"/>
    <cellStyle name="Komma 3 3 3" xfId="4121"/>
    <cellStyle name="Komma 3 3 3 2" xfId="7289"/>
    <cellStyle name="Komma 3 3 3 2 2" xfId="10044"/>
    <cellStyle name="Komma 3 3 3 3" xfId="8682"/>
    <cellStyle name="Komma 3 3 4" xfId="4935"/>
    <cellStyle name="Komma 3 3 5" xfId="6678"/>
    <cellStyle name="Komma 3 3 5 2" xfId="9433"/>
    <cellStyle name="Komma 3 3 6" xfId="8066"/>
    <cellStyle name="Komma 3 4" xfId="3486"/>
    <cellStyle name="Komma 3 4 2" xfId="3635"/>
    <cellStyle name="Komma 3 4 2 2" xfId="4272"/>
    <cellStyle name="Komma 3 4 2 2 2" xfId="7440"/>
    <cellStyle name="Komma 3 4 2 2 2 2" xfId="10195"/>
    <cellStyle name="Komma 3 4 2 2 3" xfId="8833"/>
    <cellStyle name="Komma 3 4 2 3" xfId="6817"/>
    <cellStyle name="Komma 3 4 2 3 2" xfId="9572"/>
    <cellStyle name="Komma 3 4 2 4" xfId="8210"/>
    <cellStyle name="Komma 3 4 3" xfId="4137"/>
    <cellStyle name="Komma 3 4 3 2" xfId="7305"/>
    <cellStyle name="Komma 3 4 3 2 2" xfId="10060"/>
    <cellStyle name="Komma 3 4 3 3" xfId="8698"/>
    <cellStyle name="Komma 3 4 4" xfId="6694"/>
    <cellStyle name="Komma 3 4 4 2" xfId="9449"/>
    <cellStyle name="Komma 3 4 5" xfId="8082"/>
    <cellStyle name="Komma 3 5" xfId="3636"/>
    <cellStyle name="Komma 3 5 2" xfId="4273"/>
    <cellStyle name="Komma 3 5 2 2" xfId="7441"/>
    <cellStyle name="Komma 3 5 2 2 2" xfId="10196"/>
    <cellStyle name="Komma 3 5 2 3" xfId="8834"/>
    <cellStyle name="Komma 3 5 3" xfId="6818"/>
    <cellStyle name="Komma 3 5 3 2" xfId="9573"/>
    <cellStyle name="Komma 3 5 4" xfId="8211"/>
    <cellStyle name="Komma 3 6" xfId="3637"/>
    <cellStyle name="Komma 3 7" xfId="3630"/>
    <cellStyle name="Komma 3 7 2" xfId="4267"/>
    <cellStyle name="Komma 3 7 2 2" xfId="7435"/>
    <cellStyle name="Komma 3 7 2 2 2" xfId="10190"/>
    <cellStyle name="Komma 3 7 2 3" xfId="8828"/>
    <cellStyle name="Komma 3 7 3" xfId="6812"/>
    <cellStyle name="Komma 3 7 3 2" xfId="9567"/>
    <cellStyle name="Komma 3 7 4" xfId="8205"/>
    <cellStyle name="Komma 3 8" xfId="3507"/>
    <cellStyle name="Komma 3 9" xfId="4105"/>
    <cellStyle name="Komma 3 9 2" xfId="7273"/>
    <cellStyle name="Komma 3 9 2 2" xfId="10028"/>
    <cellStyle name="Komma 3 9 3" xfId="8666"/>
    <cellStyle name="Komma 4" xfId="430"/>
    <cellStyle name="Komma 4 10" xfId="5684"/>
    <cellStyle name="Komma 4 10 2" xfId="9330"/>
    <cellStyle name="Komma 4 11" xfId="7907"/>
    <cellStyle name="Komma 4 2" xfId="2310"/>
    <cellStyle name="Komma 4 2 2" xfId="3303"/>
    <cellStyle name="Komma 4 2 2 2" xfId="4276"/>
    <cellStyle name="Komma 4 2 2 2 2" xfId="7444"/>
    <cellStyle name="Komma 4 2 2 2 2 2" xfId="10199"/>
    <cellStyle name="Komma 4 2 2 2 3" xfId="8837"/>
    <cellStyle name="Komma 4 2 2 3" xfId="3640"/>
    <cellStyle name="Komma 4 2 2 3 2" xfId="6821"/>
    <cellStyle name="Komma 4 2 2 3 2 2" xfId="9576"/>
    <cellStyle name="Komma 4 2 2 3 3" xfId="8214"/>
    <cellStyle name="Komma 4 2 2 4" xfId="6613"/>
    <cellStyle name="Komma 4 2 2 4 2" xfId="9377"/>
    <cellStyle name="Komma 4 2 2 5" xfId="8006"/>
    <cellStyle name="Komma 4 2 3" xfId="3641"/>
    <cellStyle name="Komma 4 2 3 2" xfId="4277"/>
    <cellStyle name="Komma 4 2 3 2 2" xfId="7445"/>
    <cellStyle name="Komma 4 2 3 2 2 2" xfId="10200"/>
    <cellStyle name="Komma 4 2 3 2 3" xfId="8838"/>
    <cellStyle name="Komma 4 2 3 3" xfId="6822"/>
    <cellStyle name="Komma 4 2 3 3 2" xfId="9577"/>
    <cellStyle name="Komma 4 2 3 4" xfId="8215"/>
    <cellStyle name="Komma 4 2 4" xfId="3642"/>
    <cellStyle name="Komma 4 2 4 2" xfId="4278"/>
    <cellStyle name="Komma 4 2 4 2 2" xfId="7446"/>
    <cellStyle name="Komma 4 2 4 2 2 2" xfId="10201"/>
    <cellStyle name="Komma 4 2 4 2 3" xfId="8839"/>
    <cellStyle name="Komma 4 2 4 3" xfId="6823"/>
    <cellStyle name="Komma 4 2 4 3 2" xfId="9578"/>
    <cellStyle name="Komma 4 2 4 4" xfId="8216"/>
    <cellStyle name="Komma 4 2 5" xfId="4275"/>
    <cellStyle name="Komma 4 2 5 2" xfId="7443"/>
    <cellStyle name="Komma 4 2 5 2 2" xfId="10198"/>
    <cellStyle name="Komma 4 2 5 3" xfId="8836"/>
    <cellStyle name="Komma 4 2 6" xfId="3639"/>
    <cellStyle name="Komma 4 2 6 2" xfId="6820"/>
    <cellStyle name="Komma 4 2 6 2 2" xfId="9575"/>
    <cellStyle name="Komma 4 2 6 3" xfId="8213"/>
    <cellStyle name="Komma 4 2 7" xfId="5371"/>
    <cellStyle name="Komma 4 2 7 2" xfId="9316"/>
    <cellStyle name="Komma 4 2 8" xfId="6293"/>
    <cellStyle name="Komma 4 2 8 2" xfId="9350"/>
    <cellStyle name="Komma 4 2 9" xfId="7962"/>
    <cellStyle name="Komma 4 3" xfId="3284"/>
    <cellStyle name="Komma 4 3 2" xfId="3644"/>
    <cellStyle name="Komma 4 3 2 2" xfId="4280"/>
    <cellStyle name="Komma 4 3 2 2 2" xfId="7448"/>
    <cellStyle name="Komma 4 3 2 2 2 2" xfId="10203"/>
    <cellStyle name="Komma 4 3 2 2 3" xfId="8841"/>
    <cellStyle name="Komma 4 3 2 3" xfId="6825"/>
    <cellStyle name="Komma 4 3 2 3 2" xfId="9580"/>
    <cellStyle name="Komma 4 3 2 4" xfId="8218"/>
    <cellStyle name="Komma 4 3 3" xfId="3645"/>
    <cellStyle name="Komma 4 3 3 2" xfId="4281"/>
    <cellStyle name="Komma 4 3 3 2 2" xfId="7449"/>
    <cellStyle name="Komma 4 3 3 2 2 2" xfId="10204"/>
    <cellStyle name="Komma 4 3 3 2 3" xfId="8842"/>
    <cellStyle name="Komma 4 3 3 3" xfId="6826"/>
    <cellStyle name="Komma 4 3 3 3 2" xfId="9581"/>
    <cellStyle name="Komma 4 3 3 4" xfId="8219"/>
    <cellStyle name="Komma 4 3 4" xfId="4279"/>
    <cellStyle name="Komma 4 3 4 2" xfId="7447"/>
    <cellStyle name="Komma 4 3 4 2 2" xfId="10202"/>
    <cellStyle name="Komma 4 3 4 3" xfId="8840"/>
    <cellStyle name="Komma 4 3 5" xfId="3643"/>
    <cellStyle name="Komma 4 3 5 2" xfId="6824"/>
    <cellStyle name="Komma 4 3 5 2 2" xfId="9579"/>
    <cellStyle name="Komma 4 3 5 3" xfId="8217"/>
    <cellStyle name="Komma 4 3 6" xfId="6603"/>
    <cellStyle name="Komma 4 3 6 2" xfId="9367"/>
    <cellStyle name="Komma 4 3 7" xfId="7996"/>
    <cellStyle name="Komma 4 4" xfId="3646"/>
    <cellStyle name="Komma 4 4 2" xfId="4282"/>
    <cellStyle name="Komma 4 4 2 2" xfId="7450"/>
    <cellStyle name="Komma 4 4 2 2 2" xfId="10205"/>
    <cellStyle name="Komma 4 4 2 3" xfId="8843"/>
    <cellStyle name="Komma 4 4 3" xfId="6827"/>
    <cellStyle name="Komma 4 4 3 2" xfId="9582"/>
    <cellStyle name="Komma 4 4 4" xfId="8220"/>
    <cellStyle name="Komma 4 5" xfId="3647"/>
    <cellStyle name="Komma 4 5 2" xfId="4283"/>
    <cellStyle name="Komma 4 5 2 2" xfId="7451"/>
    <cellStyle name="Komma 4 5 2 2 2" xfId="10206"/>
    <cellStyle name="Komma 4 5 2 3" xfId="8844"/>
    <cellStyle name="Komma 4 5 3" xfId="6828"/>
    <cellStyle name="Komma 4 5 3 2" xfId="9583"/>
    <cellStyle name="Komma 4 5 4" xfId="8221"/>
    <cellStyle name="Komma 4 6" xfId="3648"/>
    <cellStyle name="Komma 4 6 2" xfId="4284"/>
    <cellStyle name="Komma 4 6 2 2" xfId="7452"/>
    <cellStyle name="Komma 4 6 2 2 2" xfId="10207"/>
    <cellStyle name="Komma 4 6 2 3" xfId="8845"/>
    <cellStyle name="Komma 4 6 3" xfId="6829"/>
    <cellStyle name="Komma 4 6 3 2" xfId="9584"/>
    <cellStyle name="Komma 4 6 4" xfId="8222"/>
    <cellStyle name="Komma 4 7" xfId="4274"/>
    <cellStyle name="Komma 4 7 2" xfId="7442"/>
    <cellStyle name="Komma 4 7 2 2" xfId="10197"/>
    <cellStyle name="Komma 4 7 3" xfId="8835"/>
    <cellStyle name="Komma 4 8" xfId="3638"/>
    <cellStyle name="Komma 4 8 2" xfId="6819"/>
    <cellStyle name="Komma 4 8 2 2" xfId="9574"/>
    <cellStyle name="Komma 4 8 3" xfId="8212"/>
    <cellStyle name="Komma 4 9" xfId="4937"/>
    <cellStyle name="Komma 4 9 2" xfId="9300"/>
    <cellStyle name="Komma 5" xfId="431"/>
    <cellStyle name="Komma 5 2" xfId="2311"/>
    <cellStyle name="Komma 5 2 2" xfId="3304"/>
    <cellStyle name="Komma 5 2 2 2" xfId="4287"/>
    <cellStyle name="Komma 5 2 2 2 2" xfId="7455"/>
    <cellStyle name="Komma 5 2 2 2 2 2" xfId="10210"/>
    <cellStyle name="Komma 5 2 2 2 3" xfId="8848"/>
    <cellStyle name="Komma 5 2 2 3" xfId="3651"/>
    <cellStyle name="Komma 5 2 2 3 2" xfId="6832"/>
    <cellStyle name="Komma 5 2 2 3 2 2" xfId="9587"/>
    <cellStyle name="Komma 5 2 2 3 3" xfId="8225"/>
    <cellStyle name="Komma 5 2 3" xfId="3652"/>
    <cellStyle name="Komma 5 2 3 2" xfId="4288"/>
    <cellStyle name="Komma 5 2 3 2 2" xfId="7456"/>
    <cellStyle name="Komma 5 2 3 2 2 2" xfId="10211"/>
    <cellStyle name="Komma 5 2 3 2 3" xfId="8849"/>
    <cellStyle name="Komma 5 2 3 3" xfId="6833"/>
    <cellStyle name="Komma 5 2 3 3 2" xfId="9588"/>
    <cellStyle name="Komma 5 2 3 4" xfId="8226"/>
    <cellStyle name="Komma 5 2 4" xfId="4286"/>
    <cellStyle name="Komma 5 2 4 2" xfId="7454"/>
    <cellStyle name="Komma 5 2 4 2 2" xfId="10209"/>
    <cellStyle name="Komma 5 2 4 3" xfId="8847"/>
    <cellStyle name="Komma 5 2 5" xfId="3650"/>
    <cellStyle name="Komma 5 2 5 2" xfId="6831"/>
    <cellStyle name="Komma 5 2 5 2 2" xfId="9586"/>
    <cellStyle name="Komma 5 2 5 3" xfId="8224"/>
    <cellStyle name="Komma 5 3" xfId="3285"/>
    <cellStyle name="Komma 5 3 2" xfId="4289"/>
    <cellStyle name="Komma 5 3 2 2" xfId="7457"/>
    <cellStyle name="Komma 5 3 2 2 2" xfId="10212"/>
    <cellStyle name="Komma 5 3 2 3" xfId="8850"/>
    <cellStyle name="Komma 5 3 3" xfId="3653"/>
    <cellStyle name="Komma 5 3 3 2" xfId="6834"/>
    <cellStyle name="Komma 5 3 3 2 2" xfId="9589"/>
    <cellStyle name="Komma 5 3 3 3" xfId="8227"/>
    <cellStyle name="Komma 5 4" xfId="3654"/>
    <cellStyle name="Komma 5 4 2" xfId="4290"/>
    <cellStyle name="Komma 5 4 2 2" xfId="7458"/>
    <cellStyle name="Komma 5 4 2 2 2" xfId="10213"/>
    <cellStyle name="Komma 5 4 2 3" xfId="8851"/>
    <cellStyle name="Komma 5 4 3" xfId="6835"/>
    <cellStyle name="Komma 5 4 3 2" xfId="9590"/>
    <cellStyle name="Komma 5 4 4" xfId="8228"/>
    <cellStyle name="Komma 5 5" xfId="3655"/>
    <cellStyle name="Komma 5 5 2" xfId="4291"/>
    <cellStyle name="Komma 5 5 2 2" xfId="7459"/>
    <cellStyle name="Komma 5 5 2 2 2" xfId="10214"/>
    <cellStyle name="Komma 5 5 2 3" xfId="8852"/>
    <cellStyle name="Komma 5 5 3" xfId="6836"/>
    <cellStyle name="Komma 5 5 3 2" xfId="9591"/>
    <cellStyle name="Komma 5 5 4" xfId="8229"/>
    <cellStyle name="Komma 5 6" xfId="4285"/>
    <cellStyle name="Komma 5 6 2" xfId="7453"/>
    <cellStyle name="Komma 5 6 2 2" xfId="10208"/>
    <cellStyle name="Komma 5 6 3" xfId="8846"/>
    <cellStyle name="Komma 5 7" xfId="3649"/>
    <cellStyle name="Komma 5 7 2" xfId="6830"/>
    <cellStyle name="Komma 5 7 2 2" xfId="9585"/>
    <cellStyle name="Komma 5 7 3" xfId="8223"/>
    <cellStyle name="Komma 6" xfId="3363"/>
    <cellStyle name="Komma 6 2" xfId="3656"/>
    <cellStyle name="Komma 6 2 2" xfId="3657"/>
    <cellStyle name="Komma 6 2 2 2" xfId="4294"/>
    <cellStyle name="Komma 6 2 2 2 2" xfId="7462"/>
    <cellStyle name="Komma 6 2 2 2 2 2" xfId="10217"/>
    <cellStyle name="Komma 6 2 2 2 3" xfId="8855"/>
    <cellStyle name="Komma 6 2 2 3" xfId="6838"/>
    <cellStyle name="Komma 6 2 2 3 2" xfId="9593"/>
    <cellStyle name="Komma 6 2 2 4" xfId="8231"/>
    <cellStyle name="Komma 6 2 3" xfId="3658"/>
    <cellStyle name="Komma 6 2 3 2" xfId="4295"/>
    <cellStyle name="Komma 6 2 3 2 2" xfId="7463"/>
    <cellStyle name="Komma 6 2 3 2 2 2" xfId="10218"/>
    <cellStyle name="Komma 6 2 3 2 3" xfId="8856"/>
    <cellStyle name="Komma 6 2 3 3" xfId="6839"/>
    <cellStyle name="Komma 6 2 3 3 2" xfId="9594"/>
    <cellStyle name="Komma 6 2 3 4" xfId="8232"/>
    <cellStyle name="Komma 6 2 4" xfId="4293"/>
    <cellStyle name="Komma 6 2 4 2" xfId="7461"/>
    <cellStyle name="Komma 6 2 4 2 2" xfId="10216"/>
    <cellStyle name="Komma 6 2 4 3" xfId="8854"/>
    <cellStyle name="Komma 6 2 5" xfId="6837"/>
    <cellStyle name="Komma 6 2 5 2" xfId="9592"/>
    <cellStyle name="Komma 6 2 6" xfId="8230"/>
    <cellStyle name="Komma 6 3" xfId="3659"/>
    <cellStyle name="Komma 6 3 2" xfId="4296"/>
    <cellStyle name="Komma 6 3 2 2" xfId="7464"/>
    <cellStyle name="Komma 6 3 2 2 2" xfId="10219"/>
    <cellStyle name="Komma 6 3 2 3" xfId="8857"/>
    <cellStyle name="Komma 6 3 3" xfId="6840"/>
    <cellStyle name="Komma 6 3 3 2" xfId="9595"/>
    <cellStyle name="Komma 6 3 4" xfId="8233"/>
    <cellStyle name="Komma 6 4" xfId="3660"/>
    <cellStyle name="Komma 6 4 2" xfId="4297"/>
    <cellStyle name="Komma 6 4 2 2" xfId="7465"/>
    <cellStyle name="Komma 6 4 2 2 2" xfId="10220"/>
    <cellStyle name="Komma 6 4 2 3" xfId="8858"/>
    <cellStyle name="Komma 6 4 3" xfId="6841"/>
    <cellStyle name="Komma 6 4 3 2" xfId="9596"/>
    <cellStyle name="Komma 6 4 4" xfId="8234"/>
    <cellStyle name="Komma 6 5" xfId="3661"/>
    <cellStyle name="Komma 6 5 2" xfId="4298"/>
    <cellStyle name="Komma 6 5 2 2" xfId="7466"/>
    <cellStyle name="Komma 6 5 2 2 2" xfId="10221"/>
    <cellStyle name="Komma 6 5 2 3" xfId="8859"/>
    <cellStyle name="Komma 6 5 3" xfId="6842"/>
    <cellStyle name="Komma 6 5 3 2" xfId="9597"/>
    <cellStyle name="Komma 6 5 4" xfId="8235"/>
    <cellStyle name="Komma 6 6" xfId="4292"/>
    <cellStyle name="Komma 6 6 2" xfId="7460"/>
    <cellStyle name="Komma 6 6 2 2" xfId="10215"/>
    <cellStyle name="Komma 6 6 3" xfId="8853"/>
    <cellStyle name="Komma 6 7" xfId="6647"/>
    <cellStyle name="Komma 6 7 2" xfId="9411"/>
    <cellStyle name="Komma 6 8" xfId="8040"/>
    <cellStyle name="Komma 7" xfId="3662"/>
    <cellStyle name="Komma 7 2" xfId="3663"/>
    <cellStyle name="Komma 7 2 2" xfId="3664"/>
    <cellStyle name="Komma 7 2 2 2" xfId="4301"/>
    <cellStyle name="Komma 7 2 2 2 2" xfId="7469"/>
    <cellStyle name="Komma 7 2 2 2 2 2" xfId="10224"/>
    <cellStyle name="Komma 7 2 2 2 3" xfId="8862"/>
    <cellStyle name="Komma 7 2 2 3" xfId="6845"/>
    <cellStyle name="Komma 7 2 2 3 2" xfId="9600"/>
    <cellStyle name="Komma 7 2 2 4" xfId="8238"/>
    <cellStyle name="Komma 7 2 3" xfId="3665"/>
    <cellStyle name="Komma 7 2 3 2" xfId="4302"/>
    <cellStyle name="Komma 7 2 3 2 2" xfId="7470"/>
    <cellStyle name="Komma 7 2 3 2 2 2" xfId="10225"/>
    <cellStyle name="Komma 7 2 3 2 3" xfId="8863"/>
    <cellStyle name="Komma 7 2 3 3" xfId="6846"/>
    <cellStyle name="Komma 7 2 3 3 2" xfId="9601"/>
    <cellStyle name="Komma 7 2 3 4" xfId="8239"/>
    <cellStyle name="Komma 7 2 4" xfId="4300"/>
    <cellStyle name="Komma 7 2 4 2" xfId="7468"/>
    <cellStyle name="Komma 7 2 4 2 2" xfId="10223"/>
    <cellStyle name="Komma 7 2 4 3" xfId="8861"/>
    <cellStyle name="Komma 7 2 5" xfId="6844"/>
    <cellStyle name="Komma 7 2 5 2" xfId="9599"/>
    <cellStyle name="Komma 7 2 6" xfId="8237"/>
    <cellStyle name="Komma 7 3" xfId="3666"/>
    <cellStyle name="Komma 7 3 2" xfId="4303"/>
    <cellStyle name="Komma 7 3 2 2" xfId="7471"/>
    <cellStyle name="Komma 7 3 2 2 2" xfId="10226"/>
    <cellStyle name="Komma 7 3 2 3" xfId="8864"/>
    <cellStyle name="Komma 7 3 3" xfId="6847"/>
    <cellStyle name="Komma 7 3 3 2" xfId="9602"/>
    <cellStyle name="Komma 7 3 4" xfId="8240"/>
    <cellStyle name="Komma 7 4" xfId="3667"/>
    <cellStyle name="Komma 7 4 2" xfId="4304"/>
    <cellStyle name="Komma 7 4 2 2" xfId="7472"/>
    <cellStyle name="Komma 7 4 2 2 2" xfId="10227"/>
    <cellStyle name="Komma 7 4 2 3" xfId="8865"/>
    <cellStyle name="Komma 7 4 3" xfId="6848"/>
    <cellStyle name="Komma 7 4 3 2" xfId="9603"/>
    <cellStyle name="Komma 7 4 4" xfId="8241"/>
    <cellStyle name="Komma 7 5" xfId="4299"/>
    <cellStyle name="Komma 7 5 2" xfId="7467"/>
    <cellStyle name="Komma 7 5 2 2" xfId="10222"/>
    <cellStyle name="Komma 7 5 3" xfId="8860"/>
    <cellStyle name="Komma 7 6" xfId="6843"/>
    <cellStyle name="Komma 7 6 2" xfId="9598"/>
    <cellStyle name="Komma 7 7" xfId="8236"/>
    <cellStyle name="Komma 8" xfId="3668"/>
    <cellStyle name="Komma 8 2" xfId="3669"/>
    <cellStyle name="Komma 8 2 2" xfId="4306"/>
    <cellStyle name="Komma 8 2 2 2" xfId="7474"/>
    <cellStyle name="Komma 8 2 2 2 2" xfId="10229"/>
    <cellStyle name="Komma 8 2 2 3" xfId="8867"/>
    <cellStyle name="Komma 8 2 3" xfId="6850"/>
    <cellStyle name="Komma 8 2 3 2" xfId="9605"/>
    <cellStyle name="Komma 8 2 4" xfId="8243"/>
    <cellStyle name="Komma 8 3" xfId="3670"/>
    <cellStyle name="Komma 8 3 2" xfId="4307"/>
    <cellStyle name="Komma 8 3 2 2" xfId="7475"/>
    <cellStyle name="Komma 8 3 2 2 2" xfId="10230"/>
    <cellStyle name="Komma 8 3 2 3" xfId="8868"/>
    <cellStyle name="Komma 8 3 3" xfId="6851"/>
    <cellStyle name="Komma 8 3 3 2" xfId="9606"/>
    <cellStyle name="Komma 8 3 4" xfId="8244"/>
    <cellStyle name="Komma 8 4" xfId="4305"/>
    <cellStyle name="Komma 8 4 2" xfId="7473"/>
    <cellStyle name="Komma 8 4 2 2" xfId="10228"/>
    <cellStyle name="Komma 8 4 3" xfId="8866"/>
    <cellStyle name="Komma 8 5" xfId="6849"/>
    <cellStyle name="Komma 8 5 2" xfId="9604"/>
    <cellStyle name="Komma 8 6" xfId="8242"/>
    <cellStyle name="Komma 9" xfId="3671"/>
    <cellStyle name="Komma 9 2" xfId="4308"/>
    <cellStyle name="Komma 9 2 2" xfId="7476"/>
    <cellStyle name="Komma 9 2 2 2" xfId="10231"/>
    <cellStyle name="Komma 9 2 3" xfId="8869"/>
    <cellStyle name="Komma 9 3" xfId="6852"/>
    <cellStyle name="Komma 9 3 2" xfId="9607"/>
    <cellStyle name="Komma 9 4" xfId="8245"/>
    <cellStyle name="Kontroller celle" xfId="3334" builtinId="23" customBuiltin="1"/>
    <cellStyle name="Link 2" xfId="432"/>
    <cellStyle name="Link 2 2" xfId="3674"/>
    <cellStyle name="Link 2 3" xfId="3675"/>
    <cellStyle name="Link 2 4" xfId="3673"/>
    <cellStyle name="Link 2 5" xfId="3503"/>
    <cellStyle name="Link 3" xfId="433"/>
    <cellStyle name="Link 3 2" xfId="3676"/>
    <cellStyle name="Link 4" xfId="3672"/>
    <cellStyle name="Link 5" xfId="3509"/>
    <cellStyle name="Link 6" xfId="4729"/>
    <cellStyle name="Linked Cell 2" xfId="3445"/>
    <cellStyle name="Markeringsfarve1" xfId="3338" builtinId="29" customBuiltin="1"/>
    <cellStyle name="Markeringsfarve2" xfId="3342" builtinId="33" customBuiltin="1"/>
    <cellStyle name="Markeringsfarve3" xfId="3346" builtinId="37" customBuiltin="1"/>
    <cellStyle name="Markeringsfarve4" xfId="3350" builtinId="41" customBuiltin="1"/>
    <cellStyle name="Markeringsfarve5" xfId="3354" builtinId="45" customBuiltin="1"/>
    <cellStyle name="Markeringsfarve6" xfId="3358" builtinId="49" customBuiltin="1"/>
    <cellStyle name="Migliaia [0] 10" xfId="434"/>
    <cellStyle name="Migliaia [0] 10 2" xfId="2010"/>
    <cellStyle name="Migliaia [0] 10 2 2" xfId="5309"/>
    <cellStyle name="Migliaia [0] 10 2 3" xfId="6231"/>
    <cellStyle name="Migliaia [0] 10 3" xfId="4740"/>
    <cellStyle name="Migliaia [0] 10 4" xfId="5685"/>
    <cellStyle name="Migliaia [0] 11" xfId="435"/>
    <cellStyle name="Migliaia [0] 11 2" xfId="2011"/>
    <cellStyle name="Migliaia [0] 11 2 2" xfId="5310"/>
    <cellStyle name="Migliaia [0] 11 2 3" xfId="6232"/>
    <cellStyle name="Migliaia [0] 11 3" xfId="4741"/>
    <cellStyle name="Migliaia [0] 11 4" xfId="5686"/>
    <cellStyle name="Migliaia [0] 12" xfId="436"/>
    <cellStyle name="Migliaia [0] 12 2" xfId="2012"/>
    <cellStyle name="Migliaia [0] 12 2 2" xfId="5311"/>
    <cellStyle name="Migliaia [0] 12 2 3" xfId="6233"/>
    <cellStyle name="Migliaia [0] 12 3" xfId="4742"/>
    <cellStyle name="Migliaia [0] 12 4" xfId="5687"/>
    <cellStyle name="Migliaia [0] 13" xfId="437"/>
    <cellStyle name="Migliaia [0] 13 2" xfId="2013"/>
    <cellStyle name="Migliaia [0] 13 2 2" xfId="5312"/>
    <cellStyle name="Migliaia [0] 13 2 3" xfId="6234"/>
    <cellStyle name="Migliaia [0] 13 3" xfId="4743"/>
    <cellStyle name="Migliaia [0] 13 4" xfId="5688"/>
    <cellStyle name="Migliaia [0] 14" xfId="438"/>
    <cellStyle name="Migliaia [0] 14 2" xfId="2014"/>
    <cellStyle name="Migliaia [0] 14 2 2" xfId="5313"/>
    <cellStyle name="Migliaia [0] 14 2 3" xfId="6235"/>
    <cellStyle name="Migliaia [0] 14 3" xfId="4744"/>
    <cellStyle name="Migliaia [0] 14 4" xfId="5689"/>
    <cellStyle name="Migliaia [0] 15" xfId="439"/>
    <cellStyle name="Migliaia [0] 15 2" xfId="2015"/>
    <cellStyle name="Migliaia [0] 15 2 2" xfId="5314"/>
    <cellStyle name="Migliaia [0] 15 2 3" xfId="6236"/>
    <cellStyle name="Migliaia [0] 15 3" xfId="4745"/>
    <cellStyle name="Migliaia [0] 15 4" xfId="5690"/>
    <cellStyle name="Migliaia [0] 16" xfId="440"/>
    <cellStyle name="Migliaia [0] 16 2" xfId="2016"/>
    <cellStyle name="Migliaia [0] 16 2 2" xfId="5315"/>
    <cellStyle name="Migliaia [0] 16 2 3" xfId="6237"/>
    <cellStyle name="Migliaia [0] 16 3" xfId="4746"/>
    <cellStyle name="Migliaia [0] 16 4" xfId="5691"/>
    <cellStyle name="Migliaia [0] 17" xfId="441"/>
    <cellStyle name="Migliaia [0] 17 2" xfId="2017"/>
    <cellStyle name="Migliaia [0] 17 2 2" xfId="5316"/>
    <cellStyle name="Migliaia [0] 17 2 3" xfId="6238"/>
    <cellStyle name="Migliaia [0] 17 3" xfId="4747"/>
    <cellStyle name="Migliaia [0] 17 4" xfId="5692"/>
    <cellStyle name="Migliaia [0] 18" xfId="442"/>
    <cellStyle name="Migliaia [0] 18 2" xfId="2018"/>
    <cellStyle name="Migliaia [0] 18 2 2" xfId="5317"/>
    <cellStyle name="Migliaia [0] 18 2 3" xfId="6239"/>
    <cellStyle name="Migliaia [0] 18 3" xfId="4748"/>
    <cellStyle name="Migliaia [0] 18 4" xfId="5693"/>
    <cellStyle name="Migliaia [0] 19" xfId="443"/>
    <cellStyle name="Migliaia [0] 19 2" xfId="2019"/>
    <cellStyle name="Migliaia [0] 19 2 2" xfId="5318"/>
    <cellStyle name="Migliaia [0] 19 2 3" xfId="6240"/>
    <cellStyle name="Migliaia [0] 19 3" xfId="4749"/>
    <cellStyle name="Migliaia [0] 19 4" xfId="5694"/>
    <cellStyle name="Migliaia [0] 2" xfId="444"/>
    <cellStyle name="Migliaia [0] 2 2" xfId="2020"/>
    <cellStyle name="Migliaia [0] 2 2 2" xfId="5319"/>
    <cellStyle name="Migliaia [0] 2 2 3" xfId="6241"/>
    <cellStyle name="Migliaia [0] 2 3" xfId="4750"/>
    <cellStyle name="Migliaia [0] 2 4" xfId="5695"/>
    <cellStyle name="Migliaia [0] 20" xfId="445"/>
    <cellStyle name="Migliaia [0] 20 2" xfId="2021"/>
    <cellStyle name="Migliaia [0] 20 2 2" xfId="5320"/>
    <cellStyle name="Migliaia [0] 20 2 3" xfId="6242"/>
    <cellStyle name="Migliaia [0] 20 3" xfId="4751"/>
    <cellStyle name="Migliaia [0] 20 4" xfId="5696"/>
    <cellStyle name="Migliaia [0] 21" xfId="446"/>
    <cellStyle name="Migliaia [0] 21 2" xfId="2022"/>
    <cellStyle name="Migliaia [0] 21 2 2" xfId="5321"/>
    <cellStyle name="Migliaia [0] 21 2 3" xfId="6243"/>
    <cellStyle name="Migliaia [0] 21 3" xfId="4752"/>
    <cellStyle name="Migliaia [0] 21 4" xfId="5697"/>
    <cellStyle name="Migliaia [0] 22" xfId="447"/>
    <cellStyle name="Migliaia [0] 22 2" xfId="2023"/>
    <cellStyle name="Migliaia [0] 22 2 2" xfId="5322"/>
    <cellStyle name="Migliaia [0] 22 2 3" xfId="6244"/>
    <cellStyle name="Migliaia [0] 22 3" xfId="4753"/>
    <cellStyle name="Migliaia [0] 22 4" xfId="5698"/>
    <cellStyle name="Migliaia [0] 23" xfId="448"/>
    <cellStyle name="Migliaia [0] 23 2" xfId="2024"/>
    <cellStyle name="Migliaia [0] 23 2 2" xfId="5323"/>
    <cellStyle name="Migliaia [0] 23 2 3" xfId="6245"/>
    <cellStyle name="Migliaia [0] 23 3" xfId="4754"/>
    <cellStyle name="Migliaia [0] 23 4" xfId="5699"/>
    <cellStyle name="Migliaia [0] 24" xfId="449"/>
    <cellStyle name="Migliaia [0] 24 2" xfId="2025"/>
    <cellStyle name="Migliaia [0] 24 2 2" xfId="5324"/>
    <cellStyle name="Migliaia [0] 24 2 3" xfId="6246"/>
    <cellStyle name="Migliaia [0] 24 3" xfId="4755"/>
    <cellStyle name="Migliaia [0] 24 4" xfId="5700"/>
    <cellStyle name="Migliaia [0] 25" xfId="450"/>
    <cellStyle name="Migliaia [0] 25 2" xfId="2026"/>
    <cellStyle name="Migliaia [0] 25 2 2" xfId="5325"/>
    <cellStyle name="Migliaia [0] 25 2 3" xfId="6247"/>
    <cellStyle name="Migliaia [0] 25 3" xfId="4756"/>
    <cellStyle name="Migliaia [0] 25 4" xfId="5701"/>
    <cellStyle name="Migliaia [0] 26" xfId="451"/>
    <cellStyle name="Migliaia [0] 26 2" xfId="2027"/>
    <cellStyle name="Migliaia [0] 26 2 2" xfId="5326"/>
    <cellStyle name="Migliaia [0] 26 2 3" xfId="6248"/>
    <cellStyle name="Migliaia [0] 26 3" xfId="4757"/>
    <cellStyle name="Migliaia [0] 26 4" xfId="5702"/>
    <cellStyle name="Migliaia [0] 27" xfId="452"/>
    <cellStyle name="Migliaia [0] 27 2" xfId="2028"/>
    <cellStyle name="Migliaia [0] 27 2 2" xfId="5327"/>
    <cellStyle name="Migliaia [0] 27 2 3" xfId="6249"/>
    <cellStyle name="Migliaia [0] 27 3" xfId="4758"/>
    <cellStyle name="Migliaia [0] 27 4" xfId="5703"/>
    <cellStyle name="Migliaia [0] 28" xfId="453"/>
    <cellStyle name="Migliaia [0] 28 2" xfId="2029"/>
    <cellStyle name="Migliaia [0] 28 2 2" xfId="5328"/>
    <cellStyle name="Migliaia [0] 28 2 3" xfId="6250"/>
    <cellStyle name="Migliaia [0] 28 3" xfId="4759"/>
    <cellStyle name="Migliaia [0] 28 4" xfId="5704"/>
    <cellStyle name="Migliaia [0] 29" xfId="454"/>
    <cellStyle name="Migliaia [0] 29 2" xfId="2030"/>
    <cellStyle name="Migliaia [0] 29 2 2" xfId="5329"/>
    <cellStyle name="Migliaia [0] 29 2 3" xfId="6251"/>
    <cellStyle name="Migliaia [0] 29 3" xfId="4760"/>
    <cellStyle name="Migliaia [0] 29 4" xfId="5705"/>
    <cellStyle name="Migliaia [0] 3" xfId="455"/>
    <cellStyle name="Migliaia [0] 3 2" xfId="2031"/>
    <cellStyle name="Migliaia [0] 3 2 2" xfId="5330"/>
    <cellStyle name="Migliaia [0] 3 2 3" xfId="6252"/>
    <cellStyle name="Migliaia [0] 3 3" xfId="4761"/>
    <cellStyle name="Migliaia [0] 3 4" xfId="5706"/>
    <cellStyle name="Migliaia [0] 30" xfId="456"/>
    <cellStyle name="Migliaia [0] 30 2" xfId="2032"/>
    <cellStyle name="Migliaia [0] 30 2 2" xfId="5331"/>
    <cellStyle name="Migliaia [0] 30 2 3" xfId="6253"/>
    <cellStyle name="Migliaia [0] 30 3" xfId="4762"/>
    <cellStyle name="Migliaia [0] 30 4" xfId="5707"/>
    <cellStyle name="Migliaia [0] 31" xfId="457"/>
    <cellStyle name="Migliaia [0] 31 2" xfId="2033"/>
    <cellStyle name="Migliaia [0] 31 2 2" xfId="5332"/>
    <cellStyle name="Migliaia [0] 31 2 3" xfId="6254"/>
    <cellStyle name="Migliaia [0] 31 3" xfId="4763"/>
    <cellStyle name="Migliaia [0] 31 4" xfId="5708"/>
    <cellStyle name="Migliaia [0] 32" xfId="458"/>
    <cellStyle name="Migliaia [0] 32 2" xfId="2034"/>
    <cellStyle name="Migliaia [0] 32 2 2" xfId="5333"/>
    <cellStyle name="Migliaia [0] 32 2 3" xfId="6255"/>
    <cellStyle name="Migliaia [0] 32 3" xfId="4764"/>
    <cellStyle name="Migliaia [0] 32 4" xfId="5709"/>
    <cellStyle name="Migliaia [0] 33" xfId="459"/>
    <cellStyle name="Migliaia [0] 33 2" xfId="2035"/>
    <cellStyle name="Migliaia [0] 33 2 2" xfId="5334"/>
    <cellStyle name="Migliaia [0] 33 2 3" xfId="6256"/>
    <cellStyle name="Migliaia [0] 33 3" xfId="4765"/>
    <cellStyle name="Migliaia [0] 33 4" xfId="5710"/>
    <cellStyle name="Migliaia [0] 34" xfId="460"/>
    <cellStyle name="Migliaia [0] 34 2" xfId="2036"/>
    <cellStyle name="Migliaia [0] 34 2 2" xfId="5335"/>
    <cellStyle name="Migliaia [0] 34 2 3" xfId="6257"/>
    <cellStyle name="Migliaia [0] 34 3" xfId="4766"/>
    <cellStyle name="Migliaia [0] 34 4" xfId="5711"/>
    <cellStyle name="Migliaia [0] 35" xfId="461"/>
    <cellStyle name="Migliaia [0] 35 2" xfId="2037"/>
    <cellStyle name="Migliaia [0] 35 2 2" xfId="5336"/>
    <cellStyle name="Migliaia [0] 35 2 3" xfId="6258"/>
    <cellStyle name="Migliaia [0] 35 3" xfId="4767"/>
    <cellStyle name="Migliaia [0] 35 4" xfId="5712"/>
    <cellStyle name="Migliaia [0] 36" xfId="462"/>
    <cellStyle name="Migliaia [0] 36 2" xfId="2038"/>
    <cellStyle name="Migliaia [0] 36 2 2" xfId="5337"/>
    <cellStyle name="Migliaia [0] 36 2 3" xfId="6259"/>
    <cellStyle name="Migliaia [0] 36 3" xfId="4768"/>
    <cellStyle name="Migliaia [0] 36 4" xfId="5713"/>
    <cellStyle name="Migliaia [0] 37" xfId="463"/>
    <cellStyle name="Migliaia [0] 37 2" xfId="2039"/>
    <cellStyle name="Migliaia [0] 37 2 2" xfId="5338"/>
    <cellStyle name="Migliaia [0] 37 2 3" xfId="6260"/>
    <cellStyle name="Migliaia [0] 37 3" xfId="4769"/>
    <cellStyle name="Migliaia [0] 37 4" xfId="5714"/>
    <cellStyle name="Migliaia [0] 38" xfId="464"/>
    <cellStyle name="Migliaia [0] 38 2" xfId="2040"/>
    <cellStyle name="Migliaia [0] 38 2 2" xfId="5339"/>
    <cellStyle name="Migliaia [0] 38 2 3" xfId="6261"/>
    <cellStyle name="Migliaia [0] 38 3" xfId="4770"/>
    <cellStyle name="Migliaia [0] 38 4" xfId="5715"/>
    <cellStyle name="Migliaia [0] 39" xfId="465"/>
    <cellStyle name="Migliaia [0] 39 2" xfId="2041"/>
    <cellStyle name="Migliaia [0] 39 2 2" xfId="5340"/>
    <cellStyle name="Migliaia [0] 39 2 3" xfId="6262"/>
    <cellStyle name="Migliaia [0] 39 3" xfId="4771"/>
    <cellStyle name="Migliaia [0] 39 4" xfId="5716"/>
    <cellStyle name="Migliaia [0] 4" xfId="466"/>
    <cellStyle name="Migliaia [0] 4 2" xfId="2042"/>
    <cellStyle name="Migliaia [0] 4 2 2" xfId="5341"/>
    <cellStyle name="Migliaia [0] 4 2 3" xfId="6263"/>
    <cellStyle name="Migliaia [0] 4 3" xfId="4772"/>
    <cellStyle name="Migliaia [0] 4 4" xfId="5717"/>
    <cellStyle name="Migliaia [0] 40" xfId="467"/>
    <cellStyle name="Migliaia [0] 40 2" xfId="2043"/>
    <cellStyle name="Migliaia [0] 40 2 2" xfId="5342"/>
    <cellStyle name="Migliaia [0] 40 2 3" xfId="6264"/>
    <cellStyle name="Migliaia [0] 40 3" xfId="4773"/>
    <cellStyle name="Migliaia [0] 40 4" xfId="5718"/>
    <cellStyle name="Migliaia [0] 41" xfId="468"/>
    <cellStyle name="Migliaia [0] 41 2" xfId="2044"/>
    <cellStyle name="Migliaia [0] 41 2 2" xfId="5343"/>
    <cellStyle name="Migliaia [0] 41 2 3" xfId="6265"/>
    <cellStyle name="Migliaia [0] 41 3" xfId="4774"/>
    <cellStyle name="Migliaia [0] 41 4" xfId="5719"/>
    <cellStyle name="Migliaia [0] 42" xfId="469"/>
    <cellStyle name="Migliaia [0] 42 2" xfId="2045"/>
    <cellStyle name="Migliaia [0] 42 2 2" xfId="5344"/>
    <cellStyle name="Migliaia [0] 42 2 3" xfId="6266"/>
    <cellStyle name="Migliaia [0] 42 3" xfId="4775"/>
    <cellStyle name="Migliaia [0] 42 4" xfId="5720"/>
    <cellStyle name="Migliaia [0] 43" xfId="470"/>
    <cellStyle name="Migliaia [0] 43 2" xfId="2046"/>
    <cellStyle name="Migliaia [0] 43 2 2" xfId="5345"/>
    <cellStyle name="Migliaia [0] 43 2 3" xfId="6267"/>
    <cellStyle name="Migliaia [0] 43 3" xfId="4776"/>
    <cellStyle name="Migliaia [0] 43 4" xfId="5721"/>
    <cellStyle name="Migliaia [0] 44" xfId="471"/>
    <cellStyle name="Migliaia [0] 44 2" xfId="2047"/>
    <cellStyle name="Migliaia [0] 44 2 2" xfId="5346"/>
    <cellStyle name="Migliaia [0] 44 2 3" xfId="6268"/>
    <cellStyle name="Migliaia [0] 44 3" xfId="4777"/>
    <cellStyle name="Migliaia [0] 44 4" xfId="5722"/>
    <cellStyle name="Migliaia [0] 45" xfId="472"/>
    <cellStyle name="Migliaia [0] 45 2" xfId="2048"/>
    <cellStyle name="Migliaia [0] 45 2 2" xfId="5347"/>
    <cellStyle name="Migliaia [0] 45 2 3" xfId="6269"/>
    <cellStyle name="Migliaia [0] 45 3" xfId="4778"/>
    <cellStyle name="Migliaia [0] 45 4" xfId="5723"/>
    <cellStyle name="Migliaia [0] 46" xfId="473"/>
    <cellStyle name="Migliaia [0] 46 2" xfId="2049"/>
    <cellStyle name="Migliaia [0] 46 2 2" xfId="5348"/>
    <cellStyle name="Migliaia [0] 46 2 3" xfId="6270"/>
    <cellStyle name="Migliaia [0] 46 3" xfId="4779"/>
    <cellStyle name="Migliaia [0] 46 4" xfId="5724"/>
    <cellStyle name="Migliaia [0] 47" xfId="474"/>
    <cellStyle name="Migliaia [0] 47 2" xfId="2050"/>
    <cellStyle name="Migliaia [0] 47 2 2" xfId="5349"/>
    <cellStyle name="Migliaia [0] 47 2 3" xfId="6271"/>
    <cellStyle name="Migliaia [0] 47 3" xfId="4780"/>
    <cellStyle name="Migliaia [0] 47 4" xfId="5725"/>
    <cellStyle name="Migliaia [0] 48" xfId="475"/>
    <cellStyle name="Migliaia [0] 48 2" xfId="2051"/>
    <cellStyle name="Migliaia [0] 48 2 2" xfId="5350"/>
    <cellStyle name="Migliaia [0] 48 2 3" xfId="6272"/>
    <cellStyle name="Migliaia [0] 48 3" xfId="4781"/>
    <cellStyle name="Migliaia [0] 48 4" xfId="5726"/>
    <cellStyle name="Migliaia [0] 49" xfId="476"/>
    <cellStyle name="Migliaia [0] 49 2" xfId="2052"/>
    <cellStyle name="Migliaia [0] 49 2 2" xfId="5351"/>
    <cellStyle name="Migliaia [0] 49 2 3" xfId="6273"/>
    <cellStyle name="Migliaia [0] 49 3" xfId="4782"/>
    <cellStyle name="Migliaia [0] 49 4" xfId="5727"/>
    <cellStyle name="Migliaia [0] 5" xfId="477"/>
    <cellStyle name="Migliaia [0] 5 2" xfId="2053"/>
    <cellStyle name="Migliaia [0] 5 2 2" xfId="5352"/>
    <cellStyle name="Migliaia [0] 5 2 3" xfId="6274"/>
    <cellStyle name="Migliaia [0] 5 3" xfId="4783"/>
    <cellStyle name="Migliaia [0] 5 4" xfId="5728"/>
    <cellStyle name="Migliaia [0] 50" xfId="478"/>
    <cellStyle name="Migliaia [0] 50 2" xfId="2054"/>
    <cellStyle name="Migliaia [0] 50 2 2" xfId="5353"/>
    <cellStyle name="Migliaia [0] 50 2 3" xfId="6275"/>
    <cellStyle name="Migliaia [0] 50 3" xfId="4784"/>
    <cellStyle name="Migliaia [0] 50 4" xfId="5729"/>
    <cellStyle name="Migliaia [0] 51" xfId="479"/>
    <cellStyle name="Migliaia [0] 51 2" xfId="2055"/>
    <cellStyle name="Migliaia [0] 51 2 2" xfId="5354"/>
    <cellStyle name="Migliaia [0] 51 2 3" xfId="6276"/>
    <cellStyle name="Migliaia [0] 51 3" xfId="4785"/>
    <cellStyle name="Migliaia [0] 51 4" xfId="5730"/>
    <cellStyle name="Migliaia [0] 52" xfId="480"/>
    <cellStyle name="Migliaia [0] 52 2" xfId="2056"/>
    <cellStyle name="Migliaia [0] 52 2 2" xfId="5355"/>
    <cellStyle name="Migliaia [0] 52 2 3" xfId="6277"/>
    <cellStyle name="Migliaia [0] 52 3" xfId="4786"/>
    <cellStyle name="Migliaia [0] 52 4" xfId="5731"/>
    <cellStyle name="Migliaia [0] 53" xfId="481"/>
    <cellStyle name="Migliaia [0] 53 2" xfId="2057"/>
    <cellStyle name="Migliaia [0] 53 2 2" xfId="5356"/>
    <cellStyle name="Migliaia [0] 53 2 3" xfId="6278"/>
    <cellStyle name="Migliaia [0] 53 3" xfId="4787"/>
    <cellStyle name="Migliaia [0] 53 4" xfId="5732"/>
    <cellStyle name="Migliaia [0] 54" xfId="482"/>
    <cellStyle name="Migliaia [0] 54 2" xfId="2058"/>
    <cellStyle name="Migliaia [0] 54 2 2" xfId="5357"/>
    <cellStyle name="Migliaia [0] 54 2 3" xfId="6279"/>
    <cellStyle name="Migliaia [0] 54 3" xfId="4788"/>
    <cellStyle name="Migliaia [0] 54 4" xfId="5733"/>
    <cellStyle name="Migliaia [0] 55" xfId="483"/>
    <cellStyle name="Migliaia [0] 55 2" xfId="2059"/>
    <cellStyle name="Migliaia [0] 55 2 2" xfId="5358"/>
    <cellStyle name="Migliaia [0] 55 2 3" xfId="6280"/>
    <cellStyle name="Migliaia [0] 55 3" xfId="4789"/>
    <cellStyle name="Migliaia [0] 55 4" xfId="5734"/>
    <cellStyle name="Migliaia [0] 56" xfId="484"/>
    <cellStyle name="Migliaia [0] 56 2" xfId="2060"/>
    <cellStyle name="Migliaia [0] 56 2 2" xfId="5359"/>
    <cellStyle name="Migliaia [0] 56 2 3" xfId="6281"/>
    <cellStyle name="Migliaia [0] 56 3" xfId="4790"/>
    <cellStyle name="Migliaia [0] 56 4" xfId="5735"/>
    <cellStyle name="Migliaia [0] 57" xfId="485"/>
    <cellStyle name="Migliaia [0] 57 2" xfId="2061"/>
    <cellStyle name="Migliaia [0] 57 2 2" xfId="5360"/>
    <cellStyle name="Migliaia [0] 57 2 3" xfId="6282"/>
    <cellStyle name="Migliaia [0] 57 3" xfId="4791"/>
    <cellStyle name="Migliaia [0] 57 4" xfId="5736"/>
    <cellStyle name="Migliaia [0] 58" xfId="486"/>
    <cellStyle name="Migliaia [0] 58 2" xfId="2062"/>
    <cellStyle name="Migliaia [0] 58 2 2" xfId="5361"/>
    <cellStyle name="Migliaia [0] 58 2 3" xfId="6283"/>
    <cellStyle name="Migliaia [0] 58 3" xfId="4792"/>
    <cellStyle name="Migliaia [0] 58 4" xfId="5737"/>
    <cellStyle name="Migliaia [0] 59" xfId="487"/>
    <cellStyle name="Migliaia [0] 59 2" xfId="2063"/>
    <cellStyle name="Migliaia [0] 59 2 2" xfId="5362"/>
    <cellStyle name="Migliaia [0] 59 2 3" xfId="6284"/>
    <cellStyle name="Migliaia [0] 59 3" xfId="4793"/>
    <cellStyle name="Migliaia [0] 59 4" xfId="5738"/>
    <cellStyle name="Migliaia [0] 6" xfId="488"/>
    <cellStyle name="Migliaia [0] 6 2" xfId="2064"/>
    <cellStyle name="Migliaia [0] 6 2 2" xfId="5363"/>
    <cellStyle name="Migliaia [0] 6 2 3" xfId="6285"/>
    <cellStyle name="Migliaia [0] 6 3" xfId="4794"/>
    <cellStyle name="Migliaia [0] 6 4" xfId="5739"/>
    <cellStyle name="Migliaia [0] 7" xfId="489"/>
    <cellStyle name="Migliaia [0] 7 2" xfId="2065"/>
    <cellStyle name="Migliaia [0] 7 2 2" xfId="5364"/>
    <cellStyle name="Migliaia [0] 7 2 3" xfId="6286"/>
    <cellStyle name="Migliaia [0] 7 3" xfId="4795"/>
    <cellStyle name="Migliaia [0] 7 4" xfId="5740"/>
    <cellStyle name="Migliaia [0] 8" xfId="490"/>
    <cellStyle name="Migliaia [0] 8 2" xfId="2066"/>
    <cellStyle name="Migliaia [0] 8 2 2" xfId="5365"/>
    <cellStyle name="Migliaia [0] 8 2 3" xfId="6287"/>
    <cellStyle name="Migliaia [0] 8 3" xfId="4796"/>
    <cellStyle name="Migliaia [0] 8 4" xfId="5741"/>
    <cellStyle name="Migliaia [0] 9" xfId="491"/>
    <cellStyle name="Migliaia [0] 9 2" xfId="2067"/>
    <cellStyle name="Migliaia [0] 9 2 2" xfId="5366"/>
    <cellStyle name="Migliaia [0] 9 2 3" xfId="6288"/>
    <cellStyle name="Migliaia [0] 9 3" xfId="4797"/>
    <cellStyle name="Migliaia [0] 9 4" xfId="5742"/>
    <cellStyle name="Migliaia 10" xfId="492"/>
    <cellStyle name="Migliaia 10 2" xfId="493"/>
    <cellStyle name="Migliaia 10 2 2" xfId="2312"/>
    <cellStyle name="Migliaia 10 2 2 2" xfId="5372"/>
    <cellStyle name="Migliaia 10 2 2 3" xfId="6294"/>
    <cellStyle name="Migliaia 10 2 3" xfId="4865"/>
    <cellStyle name="Migliaia 10 2 4" xfId="5744"/>
    <cellStyle name="Migliaia 10 3" xfId="494"/>
    <cellStyle name="Migliaia 10 3 2" xfId="495"/>
    <cellStyle name="Migliaia 10 3 2 2" xfId="4939"/>
    <cellStyle name="Migliaia 10 3 2 3" xfId="5746"/>
    <cellStyle name="Migliaia 10 3 3" xfId="496"/>
    <cellStyle name="Migliaia 10 3 3 2" xfId="2314"/>
    <cellStyle name="Migliaia 10 3 3 2 2" xfId="5374"/>
    <cellStyle name="Migliaia 10 3 3 2 3" xfId="6296"/>
    <cellStyle name="Migliaia 10 3 3 3" xfId="4940"/>
    <cellStyle name="Migliaia 10 3 3 4" xfId="5747"/>
    <cellStyle name="Migliaia 10 3 4" xfId="2313"/>
    <cellStyle name="Migliaia 10 3 4 2" xfId="5373"/>
    <cellStyle name="Migliaia 10 3 4 3" xfId="6295"/>
    <cellStyle name="Migliaia 10 3 5" xfId="4938"/>
    <cellStyle name="Migliaia 10 3 6" xfId="5745"/>
    <cellStyle name="Migliaia 10 4" xfId="497"/>
    <cellStyle name="Migliaia 10 4 2" xfId="498"/>
    <cellStyle name="Migliaia 10 4 2 2" xfId="2316"/>
    <cellStyle name="Migliaia 10 4 2 2 2" xfId="5376"/>
    <cellStyle name="Migliaia 10 4 2 2 3" xfId="6298"/>
    <cellStyle name="Migliaia 10 4 2 3" xfId="4942"/>
    <cellStyle name="Migliaia 10 4 2 4" xfId="5749"/>
    <cellStyle name="Migliaia 10 4 3" xfId="2315"/>
    <cellStyle name="Migliaia 10 4 3 2" xfId="5375"/>
    <cellStyle name="Migliaia 10 4 3 3" xfId="6297"/>
    <cellStyle name="Migliaia 10 4 4" xfId="4941"/>
    <cellStyle name="Migliaia 10 4 5" xfId="5748"/>
    <cellStyle name="Migliaia 10 5" xfId="499"/>
    <cellStyle name="Migliaia 10 5 2" xfId="4943"/>
    <cellStyle name="Migliaia 10 5 3" xfId="5750"/>
    <cellStyle name="Migliaia 10 6" xfId="4798"/>
    <cellStyle name="Migliaia 10 7" xfId="5743"/>
    <cellStyle name="Migliaia 11" xfId="500"/>
    <cellStyle name="Migliaia 11 2" xfId="501"/>
    <cellStyle name="Migliaia 11 2 2" xfId="2317"/>
    <cellStyle name="Migliaia 11 2 2 2" xfId="5377"/>
    <cellStyle name="Migliaia 11 2 2 3" xfId="6299"/>
    <cellStyle name="Migliaia 11 2 3" xfId="4866"/>
    <cellStyle name="Migliaia 11 2 4" xfId="5752"/>
    <cellStyle name="Migliaia 11 3" xfId="502"/>
    <cellStyle name="Migliaia 11 3 2" xfId="503"/>
    <cellStyle name="Migliaia 11 3 2 2" xfId="4945"/>
    <cellStyle name="Migliaia 11 3 2 3" xfId="5754"/>
    <cellStyle name="Migliaia 11 3 3" xfId="504"/>
    <cellStyle name="Migliaia 11 3 3 2" xfId="2319"/>
    <cellStyle name="Migliaia 11 3 3 2 2" xfId="5379"/>
    <cellStyle name="Migliaia 11 3 3 2 3" xfId="6301"/>
    <cellStyle name="Migliaia 11 3 3 3" xfId="4946"/>
    <cellStyle name="Migliaia 11 3 3 4" xfId="5755"/>
    <cellStyle name="Migliaia 11 3 4" xfId="2318"/>
    <cellStyle name="Migliaia 11 3 4 2" xfId="5378"/>
    <cellStyle name="Migliaia 11 3 4 3" xfId="6300"/>
    <cellStyle name="Migliaia 11 3 5" xfId="4944"/>
    <cellStyle name="Migliaia 11 3 6" xfId="5753"/>
    <cellStyle name="Migliaia 11 4" xfId="505"/>
    <cellStyle name="Migliaia 11 4 2" xfId="506"/>
    <cellStyle name="Migliaia 11 4 2 2" xfId="2321"/>
    <cellStyle name="Migliaia 11 4 2 2 2" xfId="5381"/>
    <cellStyle name="Migliaia 11 4 2 2 3" xfId="6303"/>
    <cellStyle name="Migliaia 11 4 2 3" xfId="4948"/>
    <cellStyle name="Migliaia 11 4 2 4" xfId="5757"/>
    <cellStyle name="Migliaia 11 4 3" xfId="2320"/>
    <cellStyle name="Migliaia 11 4 3 2" xfId="5380"/>
    <cellStyle name="Migliaia 11 4 3 3" xfId="6302"/>
    <cellStyle name="Migliaia 11 4 4" xfId="4947"/>
    <cellStyle name="Migliaia 11 4 5" xfId="5756"/>
    <cellStyle name="Migliaia 11 5" xfId="507"/>
    <cellStyle name="Migliaia 11 5 2" xfId="4949"/>
    <cellStyle name="Migliaia 11 5 3" xfId="5758"/>
    <cellStyle name="Migliaia 11 6" xfId="4799"/>
    <cellStyle name="Migliaia 11 7" xfId="5751"/>
    <cellStyle name="Migliaia 12" xfId="508"/>
    <cellStyle name="Migliaia 12 2" xfId="509"/>
    <cellStyle name="Migliaia 12 2 2" xfId="2322"/>
    <cellStyle name="Migliaia 12 2 2 2" xfId="5382"/>
    <cellStyle name="Migliaia 12 2 2 3" xfId="6304"/>
    <cellStyle name="Migliaia 12 2 3" xfId="4867"/>
    <cellStyle name="Migliaia 12 2 4" xfId="5760"/>
    <cellStyle name="Migliaia 12 3" xfId="510"/>
    <cellStyle name="Migliaia 12 3 2" xfId="511"/>
    <cellStyle name="Migliaia 12 3 2 2" xfId="4951"/>
    <cellStyle name="Migliaia 12 3 2 3" xfId="5762"/>
    <cellStyle name="Migliaia 12 3 3" xfId="512"/>
    <cellStyle name="Migliaia 12 3 3 2" xfId="2324"/>
    <cellStyle name="Migliaia 12 3 3 2 2" xfId="5384"/>
    <cellStyle name="Migliaia 12 3 3 2 3" xfId="6306"/>
    <cellStyle name="Migliaia 12 3 3 3" xfId="4952"/>
    <cellStyle name="Migliaia 12 3 3 4" xfId="5763"/>
    <cellStyle name="Migliaia 12 3 4" xfId="2323"/>
    <cellStyle name="Migliaia 12 3 4 2" xfId="5383"/>
    <cellStyle name="Migliaia 12 3 4 3" xfId="6305"/>
    <cellStyle name="Migliaia 12 3 5" xfId="4950"/>
    <cellStyle name="Migliaia 12 3 6" xfId="5761"/>
    <cellStyle name="Migliaia 12 4" xfId="513"/>
    <cellStyle name="Migliaia 12 4 2" xfId="514"/>
    <cellStyle name="Migliaia 12 4 2 2" xfId="2326"/>
    <cellStyle name="Migliaia 12 4 2 2 2" xfId="5386"/>
    <cellStyle name="Migliaia 12 4 2 2 3" xfId="6308"/>
    <cellStyle name="Migliaia 12 4 2 3" xfId="4954"/>
    <cellStyle name="Migliaia 12 4 2 4" xfId="5765"/>
    <cellStyle name="Migliaia 12 4 3" xfId="2325"/>
    <cellStyle name="Migliaia 12 4 3 2" xfId="5385"/>
    <cellStyle name="Migliaia 12 4 3 3" xfId="6307"/>
    <cellStyle name="Migliaia 12 4 4" xfId="4953"/>
    <cellStyle name="Migliaia 12 4 5" xfId="5764"/>
    <cellStyle name="Migliaia 12 5" xfId="515"/>
    <cellStyle name="Migliaia 12 5 2" xfId="4955"/>
    <cellStyle name="Migliaia 12 5 3" xfId="5766"/>
    <cellStyle name="Migliaia 12 6" xfId="4800"/>
    <cellStyle name="Migliaia 12 7" xfId="5759"/>
    <cellStyle name="Migliaia 13" xfId="516"/>
    <cellStyle name="Migliaia 13 2" xfId="517"/>
    <cellStyle name="Migliaia 13 2 2" xfId="2327"/>
    <cellStyle name="Migliaia 13 2 2 2" xfId="5387"/>
    <cellStyle name="Migliaia 13 2 2 3" xfId="6309"/>
    <cellStyle name="Migliaia 13 2 3" xfId="4868"/>
    <cellStyle name="Migliaia 13 2 4" xfId="5768"/>
    <cellStyle name="Migliaia 13 3" xfId="518"/>
    <cellStyle name="Migliaia 13 3 2" xfId="519"/>
    <cellStyle name="Migliaia 13 3 2 2" xfId="4957"/>
    <cellStyle name="Migliaia 13 3 2 3" xfId="5770"/>
    <cellStyle name="Migliaia 13 3 3" xfId="520"/>
    <cellStyle name="Migliaia 13 3 3 2" xfId="2329"/>
    <cellStyle name="Migliaia 13 3 3 2 2" xfId="5389"/>
    <cellStyle name="Migliaia 13 3 3 2 3" xfId="6311"/>
    <cellStyle name="Migliaia 13 3 3 3" xfId="4958"/>
    <cellStyle name="Migliaia 13 3 3 4" xfId="5771"/>
    <cellStyle name="Migliaia 13 3 4" xfId="2328"/>
    <cellStyle name="Migliaia 13 3 4 2" xfId="5388"/>
    <cellStyle name="Migliaia 13 3 4 3" xfId="6310"/>
    <cellStyle name="Migliaia 13 3 5" xfId="4956"/>
    <cellStyle name="Migliaia 13 3 6" xfId="5769"/>
    <cellStyle name="Migliaia 13 4" xfId="521"/>
    <cellStyle name="Migliaia 13 4 2" xfId="522"/>
    <cellStyle name="Migliaia 13 4 2 2" xfId="2331"/>
    <cellStyle name="Migliaia 13 4 2 2 2" xfId="5391"/>
    <cellStyle name="Migliaia 13 4 2 2 3" xfId="6313"/>
    <cellStyle name="Migliaia 13 4 2 3" xfId="4960"/>
    <cellStyle name="Migliaia 13 4 2 4" xfId="5773"/>
    <cellStyle name="Migliaia 13 4 3" xfId="2330"/>
    <cellStyle name="Migliaia 13 4 3 2" xfId="5390"/>
    <cellStyle name="Migliaia 13 4 3 3" xfId="6312"/>
    <cellStyle name="Migliaia 13 4 4" xfId="4959"/>
    <cellStyle name="Migliaia 13 4 5" xfId="5772"/>
    <cellStyle name="Migliaia 13 5" xfId="523"/>
    <cellStyle name="Migliaia 13 5 2" xfId="4961"/>
    <cellStyle name="Migliaia 13 5 3" xfId="5774"/>
    <cellStyle name="Migliaia 13 6" xfId="4801"/>
    <cellStyle name="Migliaia 13 7" xfId="5767"/>
    <cellStyle name="Migliaia 14" xfId="524"/>
    <cellStyle name="Migliaia 14 2" xfId="525"/>
    <cellStyle name="Migliaia 14 2 2" xfId="2332"/>
    <cellStyle name="Migliaia 14 2 2 2" xfId="5392"/>
    <cellStyle name="Migliaia 14 2 2 3" xfId="6314"/>
    <cellStyle name="Migliaia 14 2 3" xfId="4869"/>
    <cellStyle name="Migliaia 14 2 4" xfId="5776"/>
    <cellStyle name="Migliaia 14 3" xfId="526"/>
    <cellStyle name="Migliaia 14 3 2" xfId="527"/>
    <cellStyle name="Migliaia 14 3 2 2" xfId="4963"/>
    <cellStyle name="Migliaia 14 3 2 3" xfId="5778"/>
    <cellStyle name="Migliaia 14 3 3" xfId="528"/>
    <cellStyle name="Migliaia 14 3 3 2" xfId="2334"/>
    <cellStyle name="Migliaia 14 3 3 2 2" xfId="5394"/>
    <cellStyle name="Migliaia 14 3 3 2 3" xfId="6316"/>
    <cellStyle name="Migliaia 14 3 3 3" xfId="4964"/>
    <cellStyle name="Migliaia 14 3 3 4" xfId="5779"/>
    <cellStyle name="Migliaia 14 3 4" xfId="2333"/>
    <cellStyle name="Migliaia 14 3 4 2" xfId="5393"/>
    <cellStyle name="Migliaia 14 3 4 3" xfId="6315"/>
    <cellStyle name="Migliaia 14 3 5" xfId="4962"/>
    <cellStyle name="Migliaia 14 3 6" xfId="5777"/>
    <cellStyle name="Migliaia 14 4" xfId="529"/>
    <cellStyle name="Migliaia 14 4 2" xfId="530"/>
    <cellStyle name="Migliaia 14 4 2 2" xfId="2336"/>
    <cellStyle name="Migliaia 14 4 2 2 2" xfId="5396"/>
    <cellStyle name="Migliaia 14 4 2 2 3" xfId="6318"/>
    <cellStyle name="Migliaia 14 4 2 3" xfId="4966"/>
    <cellStyle name="Migliaia 14 4 2 4" xfId="5781"/>
    <cellStyle name="Migliaia 14 4 3" xfId="2335"/>
    <cellStyle name="Migliaia 14 4 3 2" xfId="5395"/>
    <cellStyle name="Migliaia 14 4 3 3" xfId="6317"/>
    <cellStyle name="Migliaia 14 4 4" xfId="4965"/>
    <cellStyle name="Migliaia 14 4 5" xfId="5780"/>
    <cellStyle name="Migliaia 14 5" xfId="531"/>
    <cellStyle name="Migliaia 14 5 2" xfId="4967"/>
    <cellStyle name="Migliaia 14 5 3" xfId="5782"/>
    <cellStyle name="Migliaia 14 6" xfId="4802"/>
    <cellStyle name="Migliaia 14 7" xfId="5775"/>
    <cellStyle name="Migliaia 15" xfId="532"/>
    <cellStyle name="Migliaia 15 2" xfId="533"/>
    <cellStyle name="Migliaia 15 2 2" xfId="2337"/>
    <cellStyle name="Migliaia 15 2 2 2" xfId="5397"/>
    <cellStyle name="Migliaia 15 2 2 3" xfId="6319"/>
    <cellStyle name="Migliaia 15 2 3" xfId="4870"/>
    <cellStyle name="Migliaia 15 2 4" xfId="5784"/>
    <cellStyle name="Migliaia 15 3" xfId="534"/>
    <cellStyle name="Migliaia 15 3 2" xfId="535"/>
    <cellStyle name="Migliaia 15 3 2 2" xfId="4969"/>
    <cellStyle name="Migliaia 15 3 2 3" xfId="5786"/>
    <cellStyle name="Migliaia 15 3 3" xfId="536"/>
    <cellStyle name="Migliaia 15 3 3 2" xfId="2339"/>
    <cellStyle name="Migliaia 15 3 3 2 2" xfId="5399"/>
    <cellStyle name="Migliaia 15 3 3 2 3" xfId="6321"/>
    <cellStyle name="Migliaia 15 3 3 3" xfId="4970"/>
    <cellStyle name="Migliaia 15 3 3 4" xfId="5787"/>
    <cellStyle name="Migliaia 15 3 4" xfId="2338"/>
    <cellStyle name="Migliaia 15 3 4 2" xfId="5398"/>
    <cellStyle name="Migliaia 15 3 4 3" xfId="6320"/>
    <cellStyle name="Migliaia 15 3 5" xfId="4968"/>
    <cellStyle name="Migliaia 15 3 6" xfId="5785"/>
    <cellStyle name="Migliaia 15 4" xfId="537"/>
    <cellStyle name="Migliaia 15 4 2" xfId="538"/>
    <cellStyle name="Migliaia 15 4 2 2" xfId="2341"/>
    <cellStyle name="Migliaia 15 4 2 2 2" xfId="5401"/>
    <cellStyle name="Migliaia 15 4 2 2 3" xfId="6323"/>
    <cellStyle name="Migliaia 15 4 2 3" xfId="4972"/>
    <cellStyle name="Migliaia 15 4 2 4" xfId="5789"/>
    <cellStyle name="Migliaia 15 4 3" xfId="2340"/>
    <cellStyle name="Migliaia 15 4 3 2" xfId="5400"/>
    <cellStyle name="Migliaia 15 4 3 3" xfId="6322"/>
    <cellStyle name="Migliaia 15 4 4" xfId="4971"/>
    <cellStyle name="Migliaia 15 4 5" xfId="5788"/>
    <cellStyle name="Migliaia 15 5" xfId="539"/>
    <cellStyle name="Migliaia 15 5 2" xfId="4973"/>
    <cellStyle name="Migliaia 15 5 3" xfId="5790"/>
    <cellStyle name="Migliaia 15 6" xfId="4803"/>
    <cellStyle name="Migliaia 15 7" xfId="5783"/>
    <cellStyle name="Migliaia 16" xfId="540"/>
    <cellStyle name="Migliaia 16 2" xfId="541"/>
    <cellStyle name="Migliaia 16 2 2" xfId="2342"/>
    <cellStyle name="Migliaia 16 2 2 2" xfId="5402"/>
    <cellStyle name="Migliaia 16 2 2 3" xfId="6324"/>
    <cellStyle name="Migliaia 16 2 3" xfId="4871"/>
    <cellStyle name="Migliaia 16 2 4" xfId="5792"/>
    <cellStyle name="Migliaia 16 3" xfId="542"/>
    <cellStyle name="Migliaia 16 3 2" xfId="543"/>
    <cellStyle name="Migliaia 16 3 2 2" xfId="4975"/>
    <cellStyle name="Migliaia 16 3 2 3" xfId="5794"/>
    <cellStyle name="Migliaia 16 3 3" xfId="544"/>
    <cellStyle name="Migliaia 16 3 3 2" xfId="2344"/>
    <cellStyle name="Migliaia 16 3 3 2 2" xfId="5404"/>
    <cellStyle name="Migliaia 16 3 3 2 3" xfId="6326"/>
    <cellStyle name="Migliaia 16 3 3 3" xfId="4976"/>
    <cellStyle name="Migliaia 16 3 3 4" xfId="5795"/>
    <cellStyle name="Migliaia 16 3 4" xfId="2343"/>
    <cellStyle name="Migliaia 16 3 4 2" xfId="5403"/>
    <cellStyle name="Migliaia 16 3 4 3" xfId="6325"/>
    <cellStyle name="Migliaia 16 3 5" xfId="4974"/>
    <cellStyle name="Migliaia 16 3 6" xfId="5793"/>
    <cellStyle name="Migliaia 16 4" xfId="545"/>
    <cellStyle name="Migliaia 16 4 2" xfId="546"/>
    <cellStyle name="Migliaia 16 4 2 2" xfId="2346"/>
    <cellStyle name="Migliaia 16 4 2 2 2" xfId="5406"/>
    <cellStyle name="Migliaia 16 4 2 2 3" xfId="6328"/>
    <cellStyle name="Migliaia 16 4 2 3" xfId="4978"/>
    <cellStyle name="Migliaia 16 4 2 4" xfId="5797"/>
    <cellStyle name="Migliaia 16 4 3" xfId="2345"/>
    <cellStyle name="Migliaia 16 4 3 2" xfId="5405"/>
    <cellStyle name="Migliaia 16 4 3 3" xfId="6327"/>
    <cellStyle name="Migliaia 16 4 4" xfId="4977"/>
    <cellStyle name="Migliaia 16 4 5" xfId="5796"/>
    <cellStyle name="Migliaia 16 5" xfId="547"/>
    <cellStyle name="Migliaia 16 5 2" xfId="4979"/>
    <cellStyle name="Migliaia 16 5 3" xfId="5798"/>
    <cellStyle name="Migliaia 16 6" xfId="4804"/>
    <cellStyle name="Migliaia 16 7" xfId="5791"/>
    <cellStyle name="Migliaia 17" xfId="548"/>
    <cellStyle name="Migliaia 17 2" xfId="549"/>
    <cellStyle name="Migliaia 17 2 2" xfId="2347"/>
    <cellStyle name="Migliaia 17 2 2 2" xfId="5407"/>
    <cellStyle name="Migliaia 17 2 2 3" xfId="6329"/>
    <cellStyle name="Migliaia 17 2 3" xfId="4872"/>
    <cellStyle name="Migliaia 17 2 4" xfId="5800"/>
    <cellStyle name="Migliaia 17 3" xfId="550"/>
    <cellStyle name="Migliaia 17 3 2" xfId="551"/>
    <cellStyle name="Migliaia 17 3 2 2" xfId="4981"/>
    <cellStyle name="Migliaia 17 3 2 3" xfId="5802"/>
    <cellStyle name="Migliaia 17 3 3" xfId="552"/>
    <cellStyle name="Migliaia 17 3 3 2" xfId="2349"/>
    <cellStyle name="Migliaia 17 3 3 2 2" xfId="5409"/>
    <cellStyle name="Migliaia 17 3 3 2 3" xfId="6331"/>
    <cellStyle name="Migliaia 17 3 3 3" xfId="4982"/>
    <cellStyle name="Migliaia 17 3 3 4" xfId="5803"/>
    <cellStyle name="Migliaia 17 3 4" xfId="2348"/>
    <cellStyle name="Migliaia 17 3 4 2" xfId="5408"/>
    <cellStyle name="Migliaia 17 3 4 3" xfId="6330"/>
    <cellStyle name="Migliaia 17 3 5" xfId="4980"/>
    <cellStyle name="Migliaia 17 3 6" xfId="5801"/>
    <cellStyle name="Migliaia 17 4" xfId="553"/>
    <cellStyle name="Migliaia 17 4 2" xfId="554"/>
    <cellStyle name="Migliaia 17 4 2 2" xfId="2351"/>
    <cellStyle name="Migliaia 17 4 2 2 2" xfId="5411"/>
    <cellStyle name="Migliaia 17 4 2 2 3" xfId="6333"/>
    <cellStyle name="Migliaia 17 4 2 3" xfId="4984"/>
    <cellStyle name="Migliaia 17 4 2 4" xfId="5805"/>
    <cellStyle name="Migliaia 17 4 3" xfId="2350"/>
    <cellStyle name="Migliaia 17 4 3 2" xfId="5410"/>
    <cellStyle name="Migliaia 17 4 3 3" xfId="6332"/>
    <cellStyle name="Migliaia 17 4 4" xfId="4983"/>
    <cellStyle name="Migliaia 17 4 5" xfId="5804"/>
    <cellStyle name="Migliaia 17 5" xfId="555"/>
    <cellStyle name="Migliaia 17 5 2" xfId="4985"/>
    <cellStyle name="Migliaia 17 5 3" xfId="5806"/>
    <cellStyle name="Migliaia 17 6" xfId="4805"/>
    <cellStyle name="Migliaia 17 7" xfId="5799"/>
    <cellStyle name="Migliaia 18" xfId="556"/>
    <cellStyle name="Migliaia 18 2" xfId="557"/>
    <cellStyle name="Migliaia 18 2 2" xfId="2352"/>
    <cellStyle name="Migliaia 18 2 2 2" xfId="5412"/>
    <cellStyle name="Migliaia 18 2 2 3" xfId="6334"/>
    <cellStyle name="Migliaia 18 2 3" xfId="4873"/>
    <cellStyle name="Migliaia 18 2 4" xfId="5808"/>
    <cellStyle name="Migliaia 18 3" xfId="558"/>
    <cellStyle name="Migliaia 18 3 2" xfId="559"/>
    <cellStyle name="Migliaia 18 3 2 2" xfId="4987"/>
    <cellStyle name="Migliaia 18 3 2 3" xfId="5810"/>
    <cellStyle name="Migliaia 18 3 3" xfId="560"/>
    <cellStyle name="Migliaia 18 3 3 2" xfId="2354"/>
    <cellStyle name="Migliaia 18 3 3 2 2" xfId="5414"/>
    <cellStyle name="Migliaia 18 3 3 2 3" xfId="6336"/>
    <cellStyle name="Migliaia 18 3 3 3" xfId="4988"/>
    <cellStyle name="Migliaia 18 3 3 4" xfId="5811"/>
    <cellStyle name="Migliaia 18 3 4" xfId="2353"/>
    <cellStyle name="Migliaia 18 3 4 2" xfId="5413"/>
    <cellStyle name="Migliaia 18 3 4 3" xfId="6335"/>
    <cellStyle name="Migliaia 18 3 5" xfId="4986"/>
    <cellStyle name="Migliaia 18 3 6" xfId="5809"/>
    <cellStyle name="Migliaia 18 4" xfId="561"/>
    <cellStyle name="Migliaia 18 4 2" xfId="562"/>
    <cellStyle name="Migliaia 18 4 2 2" xfId="2356"/>
    <cellStyle name="Migliaia 18 4 2 2 2" xfId="5416"/>
    <cellStyle name="Migliaia 18 4 2 2 3" xfId="6338"/>
    <cellStyle name="Migliaia 18 4 2 3" xfId="4990"/>
    <cellStyle name="Migliaia 18 4 2 4" xfId="5813"/>
    <cellStyle name="Migliaia 18 4 3" xfId="2355"/>
    <cellStyle name="Migliaia 18 4 3 2" xfId="5415"/>
    <cellStyle name="Migliaia 18 4 3 3" xfId="6337"/>
    <cellStyle name="Migliaia 18 4 4" xfId="4989"/>
    <cellStyle name="Migliaia 18 4 5" xfId="5812"/>
    <cellStyle name="Migliaia 18 5" xfId="563"/>
    <cellStyle name="Migliaia 18 5 2" xfId="4991"/>
    <cellStyle name="Migliaia 18 5 3" xfId="5814"/>
    <cellStyle name="Migliaia 18 6" xfId="4806"/>
    <cellStyle name="Migliaia 18 7" xfId="5807"/>
    <cellStyle name="Migliaia 19" xfId="564"/>
    <cellStyle name="Migliaia 19 2" xfId="565"/>
    <cellStyle name="Migliaia 19 2 2" xfId="2357"/>
    <cellStyle name="Migliaia 19 2 2 2" xfId="5417"/>
    <cellStyle name="Migliaia 19 2 2 3" xfId="6339"/>
    <cellStyle name="Migliaia 19 2 3" xfId="4874"/>
    <cellStyle name="Migliaia 19 2 4" xfId="5816"/>
    <cellStyle name="Migliaia 19 3" xfId="566"/>
    <cellStyle name="Migliaia 19 3 2" xfId="567"/>
    <cellStyle name="Migliaia 19 3 2 2" xfId="4993"/>
    <cellStyle name="Migliaia 19 3 2 3" xfId="5818"/>
    <cellStyle name="Migliaia 19 3 3" xfId="568"/>
    <cellStyle name="Migliaia 19 3 3 2" xfId="2359"/>
    <cellStyle name="Migliaia 19 3 3 2 2" xfId="5419"/>
    <cellStyle name="Migliaia 19 3 3 2 3" xfId="6341"/>
    <cellStyle name="Migliaia 19 3 3 3" xfId="4994"/>
    <cellStyle name="Migliaia 19 3 3 4" xfId="5819"/>
    <cellStyle name="Migliaia 19 3 4" xfId="2358"/>
    <cellStyle name="Migliaia 19 3 4 2" xfId="5418"/>
    <cellStyle name="Migliaia 19 3 4 3" xfId="6340"/>
    <cellStyle name="Migliaia 19 3 5" xfId="4992"/>
    <cellStyle name="Migliaia 19 3 6" xfId="5817"/>
    <cellStyle name="Migliaia 19 4" xfId="569"/>
    <cellStyle name="Migliaia 19 4 2" xfId="570"/>
    <cellStyle name="Migliaia 19 4 2 2" xfId="2361"/>
    <cellStyle name="Migliaia 19 4 2 2 2" xfId="5421"/>
    <cellStyle name="Migliaia 19 4 2 2 3" xfId="6343"/>
    <cellStyle name="Migliaia 19 4 2 3" xfId="4996"/>
    <cellStyle name="Migliaia 19 4 2 4" xfId="5821"/>
    <cellStyle name="Migliaia 19 4 3" xfId="2360"/>
    <cellStyle name="Migliaia 19 4 3 2" xfId="5420"/>
    <cellStyle name="Migliaia 19 4 3 3" xfId="6342"/>
    <cellStyle name="Migliaia 19 4 4" xfId="4995"/>
    <cellStyle name="Migliaia 19 4 5" xfId="5820"/>
    <cellStyle name="Migliaia 19 5" xfId="571"/>
    <cellStyle name="Migliaia 19 5 2" xfId="4997"/>
    <cellStyle name="Migliaia 19 5 3" xfId="5822"/>
    <cellStyle name="Migliaia 19 6" xfId="4807"/>
    <cellStyle name="Migliaia 19 7" xfId="5815"/>
    <cellStyle name="Migliaia 2" xfId="572"/>
    <cellStyle name="Migliaia 2 2" xfId="573"/>
    <cellStyle name="Migliaia 2 2 2" xfId="2068"/>
    <cellStyle name="Migliaia 2 2 2 2" xfId="5367"/>
    <cellStyle name="Migliaia 2 2 2 3" xfId="6289"/>
    <cellStyle name="Migliaia 2 2 3" xfId="4809"/>
    <cellStyle name="Migliaia 2 2 4" xfId="5824"/>
    <cellStyle name="Migliaia 2 3" xfId="574"/>
    <cellStyle name="Migliaia 2 3 2" xfId="2069"/>
    <cellStyle name="Migliaia 2 3 2 2" xfId="5368"/>
    <cellStyle name="Migliaia 2 3 2 3" xfId="6290"/>
    <cellStyle name="Migliaia 2 3 3" xfId="4810"/>
    <cellStyle name="Migliaia 2 3 4" xfId="5825"/>
    <cellStyle name="Migliaia 2 4" xfId="575"/>
    <cellStyle name="Migliaia 2 4 2" xfId="576"/>
    <cellStyle name="Migliaia 2 4 2 2" xfId="4999"/>
    <cellStyle name="Migliaia 2 4 2 3" xfId="5827"/>
    <cellStyle name="Migliaia 2 4 3" xfId="577"/>
    <cellStyle name="Migliaia 2 4 3 2" xfId="2363"/>
    <cellStyle name="Migliaia 2 4 3 2 2" xfId="5423"/>
    <cellStyle name="Migliaia 2 4 3 2 3" xfId="6345"/>
    <cellStyle name="Migliaia 2 4 3 3" xfId="5000"/>
    <cellStyle name="Migliaia 2 4 3 4" xfId="5828"/>
    <cellStyle name="Migliaia 2 4 4" xfId="2362"/>
    <cellStyle name="Migliaia 2 4 4 2" xfId="5422"/>
    <cellStyle name="Migliaia 2 4 4 3" xfId="6344"/>
    <cellStyle name="Migliaia 2 4 5" xfId="4998"/>
    <cellStyle name="Migliaia 2 4 6" xfId="5826"/>
    <cellStyle name="Migliaia 2 5" xfId="578"/>
    <cellStyle name="Migliaia 2 5 2" xfId="579"/>
    <cellStyle name="Migliaia 2 5 2 2" xfId="2365"/>
    <cellStyle name="Migliaia 2 5 2 2 2" xfId="5425"/>
    <cellStyle name="Migliaia 2 5 2 2 3" xfId="6347"/>
    <cellStyle name="Migliaia 2 5 2 3" xfId="5002"/>
    <cellStyle name="Migliaia 2 5 2 4" xfId="5830"/>
    <cellStyle name="Migliaia 2 5 3" xfId="2364"/>
    <cellStyle name="Migliaia 2 5 3 2" xfId="5424"/>
    <cellStyle name="Migliaia 2 5 3 3" xfId="6346"/>
    <cellStyle name="Migliaia 2 5 4" xfId="5001"/>
    <cellStyle name="Migliaia 2 5 5" xfId="5829"/>
    <cellStyle name="Migliaia 2 6" xfId="580"/>
    <cellStyle name="Migliaia 2 6 2" xfId="5003"/>
    <cellStyle name="Migliaia 2 6 3" xfId="5831"/>
    <cellStyle name="Migliaia 2 7" xfId="4808"/>
    <cellStyle name="Migliaia 2 8" xfId="5823"/>
    <cellStyle name="Migliaia 2_Domestico_reg&amp;naz" xfId="581"/>
    <cellStyle name="Migliaia 20" xfId="582"/>
    <cellStyle name="Migliaia 20 2" xfId="583"/>
    <cellStyle name="Migliaia 20 2 2" xfId="2366"/>
    <cellStyle name="Migliaia 20 2 2 2" xfId="5426"/>
    <cellStyle name="Migliaia 20 2 2 3" xfId="6348"/>
    <cellStyle name="Migliaia 20 2 3" xfId="4875"/>
    <cellStyle name="Migliaia 20 2 4" xfId="5833"/>
    <cellStyle name="Migliaia 20 3" xfId="584"/>
    <cellStyle name="Migliaia 20 3 2" xfId="585"/>
    <cellStyle name="Migliaia 20 3 2 2" xfId="5005"/>
    <cellStyle name="Migliaia 20 3 2 3" xfId="5835"/>
    <cellStyle name="Migliaia 20 3 3" xfId="586"/>
    <cellStyle name="Migliaia 20 3 3 2" xfId="2368"/>
    <cellStyle name="Migliaia 20 3 3 2 2" xfId="5428"/>
    <cellStyle name="Migliaia 20 3 3 2 3" xfId="6350"/>
    <cellStyle name="Migliaia 20 3 3 3" xfId="5006"/>
    <cellStyle name="Migliaia 20 3 3 4" xfId="5836"/>
    <cellStyle name="Migliaia 20 3 4" xfId="2367"/>
    <cellStyle name="Migliaia 20 3 4 2" xfId="5427"/>
    <cellStyle name="Migliaia 20 3 4 3" xfId="6349"/>
    <cellStyle name="Migliaia 20 3 5" xfId="5004"/>
    <cellStyle name="Migliaia 20 3 6" xfId="5834"/>
    <cellStyle name="Migliaia 20 4" xfId="587"/>
    <cellStyle name="Migliaia 20 4 2" xfId="588"/>
    <cellStyle name="Migliaia 20 4 2 2" xfId="2370"/>
    <cellStyle name="Migliaia 20 4 2 2 2" xfId="5430"/>
    <cellStyle name="Migliaia 20 4 2 2 3" xfId="6352"/>
    <cellStyle name="Migliaia 20 4 2 3" xfId="5008"/>
    <cellStyle name="Migliaia 20 4 2 4" xfId="5838"/>
    <cellStyle name="Migliaia 20 4 3" xfId="2369"/>
    <cellStyle name="Migliaia 20 4 3 2" xfId="5429"/>
    <cellStyle name="Migliaia 20 4 3 3" xfId="6351"/>
    <cellStyle name="Migliaia 20 4 4" xfId="5007"/>
    <cellStyle name="Migliaia 20 4 5" xfId="5837"/>
    <cellStyle name="Migliaia 20 5" xfId="589"/>
    <cellStyle name="Migliaia 20 5 2" xfId="5009"/>
    <cellStyle name="Migliaia 20 5 3" xfId="5839"/>
    <cellStyle name="Migliaia 20 6" xfId="4811"/>
    <cellStyle name="Migliaia 20 7" xfId="5832"/>
    <cellStyle name="Migliaia 21" xfId="590"/>
    <cellStyle name="Migliaia 21 2" xfId="591"/>
    <cellStyle name="Migliaia 21 2 2" xfId="2371"/>
    <cellStyle name="Migliaia 21 2 2 2" xfId="5431"/>
    <cellStyle name="Migliaia 21 2 2 3" xfId="6353"/>
    <cellStyle name="Migliaia 21 2 3" xfId="4876"/>
    <cellStyle name="Migliaia 21 2 4" xfId="5841"/>
    <cellStyle name="Migliaia 21 3" xfId="592"/>
    <cellStyle name="Migliaia 21 3 2" xfId="593"/>
    <cellStyle name="Migliaia 21 3 2 2" xfId="5011"/>
    <cellStyle name="Migliaia 21 3 2 3" xfId="5843"/>
    <cellStyle name="Migliaia 21 3 3" xfId="594"/>
    <cellStyle name="Migliaia 21 3 3 2" xfId="2373"/>
    <cellStyle name="Migliaia 21 3 3 2 2" xfId="5433"/>
    <cellStyle name="Migliaia 21 3 3 2 3" xfId="6355"/>
    <cellStyle name="Migliaia 21 3 3 3" xfId="5012"/>
    <cellStyle name="Migliaia 21 3 3 4" xfId="5844"/>
    <cellStyle name="Migliaia 21 3 4" xfId="2372"/>
    <cellStyle name="Migliaia 21 3 4 2" xfId="5432"/>
    <cellStyle name="Migliaia 21 3 4 3" xfId="6354"/>
    <cellStyle name="Migliaia 21 3 5" xfId="5010"/>
    <cellStyle name="Migliaia 21 3 6" xfId="5842"/>
    <cellStyle name="Migliaia 21 4" xfId="595"/>
    <cellStyle name="Migliaia 21 4 2" xfId="596"/>
    <cellStyle name="Migliaia 21 4 2 2" xfId="2375"/>
    <cellStyle name="Migliaia 21 4 2 2 2" xfId="5435"/>
    <cellStyle name="Migliaia 21 4 2 2 3" xfId="6357"/>
    <cellStyle name="Migliaia 21 4 2 3" xfId="5014"/>
    <cellStyle name="Migliaia 21 4 2 4" xfId="5846"/>
    <cellStyle name="Migliaia 21 4 3" xfId="2374"/>
    <cellStyle name="Migliaia 21 4 3 2" xfId="5434"/>
    <cellStyle name="Migliaia 21 4 3 3" xfId="6356"/>
    <cellStyle name="Migliaia 21 4 4" xfId="5013"/>
    <cellStyle name="Migliaia 21 4 5" xfId="5845"/>
    <cellStyle name="Migliaia 21 5" xfId="597"/>
    <cellStyle name="Migliaia 21 5 2" xfId="5015"/>
    <cellStyle name="Migliaia 21 5 3" xfId="5847"/>
    <cellStyle name="Migliaia 21 6" xfId="4812"/>
    <cellStyle name="Migliaia 21 7" xfId="5840"/>
    <cellStyle name="Migliaia 22" xfId="598"/>
    <cellStyle name="Migliaia 22 2" xfId="599"/>
    <cellStyle name="Migliaia 22 2 2" xfId="2376"/>
    <cellStyle name="Migliaia 22 2 2 2" xfId="5436"/>
    <cellStyle name="Migliaia 22 2 2 3" xfId="6358"/>
    <cellStyle name="Migliaia 22 2 3" xfId="4877"/>
    <cellStyle name="Migliaia 22 2 4" xfId="5849"/>
    <cellStyle name="Migliaia 22 3" xfId="600"/>
    <cellStyle name="Migliaia 22 3 2" xfId="601"/>
    <cellStyle name="Migliaia 22 3 2 2" xfId="5017"/>
    <cellStyle name="Migliaia 22 3 2 3" xfId="5851"/>
    <cellStyle name="Migliaia 22 3 3" xfId="602"/>
    <cellStyle name="Migliaia 22 3 3 2" xfId="2378"/>
    <cellStyle name="Migliaia 22 3 3 2 2" xfId="5438"/>
    <cellStyle name="Migliaia 22 3 3 2 3" xfId="6360"/>
    <cellStyle name="Migliaia 22 3 3 3" xfId="5018"/>
    <cellStyle name="Migliaia 22 3 3 4" xfId="5852"/>
    <cellStyle name="Migliaia 22 3 4" xfId="2377"/>
    <cellStyle name="Migliaia 22 3 4 2" xfId="5437"/>
    <cellStyle name="Migliaia 22 3 4 3" xfId="6359"/>
    <cellStyle name="Migliaia 22 3 5" xfId="5016"/>
    <cellStyle name="Migliaia 22 3 6" xfId="5850"/>
    <cellStyle name="Migliaia 22 4" xfId="603"/>
    <cellStyle name="Migliaia 22 4 2" xfId="604"/>
    <cellStyle name="Migliaia 22 4 2 2" xfId="2380"/>
    <cellStyle name="Migliaia 22 4 2 2 2" xfId="5440"/>
    <cellStyle name="Migliaia 22 4 2 2 3" xfId="6362"/>
    <cellStyle name="Migliaia 22 4 2 3" xfId="5020"/>
    <cellStyle name="Migliaia 22 4 2 4" xfId="5854"/>
    <cellStyle name="Migliaia 22 4 3" xfId="2379"/>
    <cellStyle name="Migliaia 22 4 3 2" xfId="5439"/>
    <cellStyle name="Migliaia 22 4 3 3" xfId="6361"/>
    <cellStyle name="Migliaia 22 4 4" xfId="5019"/>
    <cellStyle name="Migliaia 22 4 5" xfId="5853"/>
    <cellStyle name="Migliaia 22 5" xfId="605"/>
    <cellStyle name="Migliaia 22 5 2" xfId="5021"/>
    <cellStyle name="Migliaia 22 5 3" xfId="5855"/>
    <cellStyle name="Migliaia 22 6" xfId="4813"/>
    <cellStyle name="Migliaia 22 7" xfId="5848"/>
    <cellStyle name="Migliaia 23" xfId="606"/>
    <cellStyle name="Migliaia 23 2" xfId="607"/>
    <cellStyle name="Migliaia 23 2 2" xfId="2381"/>
    <cellStyle name="Migliaia 23 2 2 2" xfId="5441"/>
    <cellStyle name="Migliaia 23 2 2 3" xfId="6363"/>
    <cellStyle name="Migliaia 23 2 3" xfId="4878"/>
    <cellStyle name="Migliaia 23 2 4" xfId="5857"/>
    <cellStyle name="Migliaia 23 3" xfId="608"/>
    <cellStyle name="Migliaia 23 3 2" xfId="609"/>
    <cellStyle name="Migliaia 23 3 2 2" xfId="5023"/>
    <cellStyle name="Migliaia 23 3 2 3" xfId="5859"/>
    <cellStyle name="Migliaia 23 3 3" xfId="610"/>
    <cellStyle name="Migliaia 23 3 3 2" xfId="2383"/>
    <cellStyle name="Migliaia 23 3 3 2 2" xfId="5443"/>
    <cellStyle name="Migliaia 23 3 3 2 3" xfId="6365"/>
    <cellStyle name="Migliaia 23 3 3 3" xfId="5024"/>
    <cellStyle name="Migliaia 23 3 3 4" xfId="5860"/>
    <cellStyle name="Migliaia 23 3 4" xfId="2382"/>
    <cellStyle name="Migliaia 23 3 4 2" xfId="5442"/>
    <cellStyle name="Migliaia 23 3 4 3" xfId="6364"/>
    <cellStyle name="Migliaia 23 3 5" xfId="5022"/>
    <cellStyle name="Migliaia 23 3 6" xfId="5858"/>
    <cellStyle name="Migliaia 23 4" xfId="611"/>
    <cellStyle name="Migliaia 23 4 2" xfId="612"/>
    <cellStyle name="Migliaia 23 4 2 2" xfId="2385"/>
    <cellStyle name="Migliaia 23 4 2 2 2" xfId="5445"/>
    <cellStyle name="Migliaia 23 4 2 2 3" xfId="6367"/>
    <cellStyle name="Migliaia 23 4 2 3" xfId="5026"/>
    <cellStyle name="Migliaia 23 4 2 4" xfId="5862"/>
    <cellStyle name="Migliaia 23 4 3" xfId="2384"/>
    <cellStyle name="Migliaia 23 4 3 2" xfId="5444"/>
    <cellStyle name="Migliaia 23 4 3 3" xfId="6366"/>
    <cellStyle name="Migliaia 23 4 4" xfId="5025"/>
    <cellStyle name="Migliaia 23 4 5" xfId="5861"/>
    <cellStyle name="Migliaia 23 5" xfId="613"/>
    <cellStyle name="Migliaia 23 5 2" xfId="5027"/>
    <cellStyle name="Migliaia 23 5 3" xfId="5863"/>
    <cellStyle name="Migliaia 23 6" xfId="4814"/>
    <cellStyle name="Migliaia 23 7" xfId="5856"/>
    <cellStyle name="Migliaia 24" xfId="614"/>
    <cellStyle name="Migliaia 24 2" xfId="615"/>
    <cellStyle name="Migliaia 24 2 2" xfId="2386"/>
    <cellStyle name="Migliaia 24 2 2 2" xfId="5446"/>
    <cellStyle name="Migliaia 24 2 2 3" xfId="6368"/>
    <cellStyle name="Migliaia 24 2 3" xfId="4879"/>
    <cellStyle name="Migliaia 24 2 4" xfId="5865"/>
    <cellStyle name="Migliaia 24 3" xfId="616"/>
    <cellStyle name="Migliaia 24 3 2" xfId="617"/>
    <cellStyle name="Migliaia 24 3 2 2" xfId="5029"/>
    <cellStyle name="Migliaia 24 3 2 3" xfId="5867"/>
    <cellStyle name="Migliaia 24 3 3" xfId="618"/>
    <cellStyle name="Migliaia 24 3 3 2" xfId="2388"/>
    <cellStyle name="Migliaia 24 3 3 2 2" xfId="5448"/>
    <cellStyle name="Migliaia 24 3 3 2 3" xfId="6370"/>
    <cellStyle name="Migliaia 24 3 3 3" xfId="5030"/>
    <cellStyle name="Migliaia 24 3 3 4" xfId="5868"/>
    <cellStyle name="Migliaia 24 3 4" xfId="2387"/>
    <cellStyle name="Migliaia 24 3 4 2" xfId="5447"/>
    <cellStyle name="Migliaia 24 3 4 3" xfId="6369"/>
    <cellStyle name="Migliaia 24 3 5" xfId="5028"/>
    <cellStyle name="Migliaia 24 3 6" xfId="5866"/>
    <cellStyle name="Migliaia 24 4" xfId="619"/>
    <cellStyle name="Migliaia 24 4 2" xfId="620"/>
    <cellStyle name="Migliaia 24 4 2 2" xfId="2390"/>
    <cellStyle name="Migliaia 24 4 2 2 2" xfId="5450"/>
    <cellStyle name="Migliaia 24 4 2 2 3" xfId="6372"/>
    <cellStyle name="Migliaia 24 4 2 3" xfId="5032"/>
    <cellStyle name="Migliaia 24 4 2 4" xfId="5870"/>
    <cellStyle name="Migliaia 24 4 3" xfId="2389"/>
    <cellStyle name="Migliaia 24 4 3 2" xfId="5449"/>
    <cellStyle name="Migliaia 24 4 3 3" xfId="6371"/>
    <cellStyle name="Migliaia 24 4 4" xfId="5031"/>
    <cellStyle name="Migliaia 24 4 5" xfId="5869"/>
    <cellStyle name="Migliaia 24 5" xfId="621"/>
    <cellStyle name="Migliaia 24 5 2" xfId="5033"/>
    <cellStyle name="Migliaia 24 5 3" xfId="5871"/>
    <cellStyle name="Migliaia 24 6" xfId="4815"/>
    <cellStyle name="Migliaia 24 7" xfId="5864"/>
    <cellStyle name="Migliaia 25" xfId="622"/>
    <cellStyle name="Migliaia 25 2" xfId="623"/>
    <cellStyle name="Migliaia 25 2 2" xfId="2391"/>
    <cellStyle name="Migliaia 25 2 2 2" xfId="5451"/>
    <cellStyle name="Migliaia 25 2 2 3" xfId="6373"/>
    <cellStyle name="Migliaia 25 2 3" xfId="4880"/>
    <cellStyle name="Migliaia 25 2 4" xfId="5873"/>
    <cellStyle name="Migliaia 25 3" xfId="624"/>
    <cellStyle name="Migliaia 25 3 2" xfId="625"/>
    <cellStyle name="Migliaia 25 3 2 2" xfId="5035"/>
    <cellStyle name="Migliaia 25 3 2 3" xfId="5875"/>
    <cellStyle name="Migliaia 25 3 3" xfId="626"/>
    <cellStyle name="Migliaia 25 3 3 2" xfId="2393"/>
    <cellStyle name="Migliaia 25 3 3 2 2" xfId="5453"/>
    <cellStyle name="Migliaia 25 3 3 2 3" xfId="6375"/>
    <cellStyle name="Migliaia 25 3 3 3" xfId="5036"/>
    <cellStyle name="Migliaia 25 3 3 4" xfId="5876"/>
    <cellStyle name="Migliaia 25 3 4" xfId="2392"/>
    <cellStyle name="Migliaia 25 3 4 2" xfId="5452"/>
    <cellStyle name="Migliaia 25 3 4 3" xfId="6374"/>
    <cellStyle name="Migliaia 25 3 5" xfId="5034"/>
    <cellStyle name="Migliaia 25 3 6" xfId="5874"/>
    <cellStyle name="Migliaia 25 4" xfId="627"/>
    <cellStyle name="Migliaia 25 4 2" xfId="628"/>
    <cellStyle name="Migliaia 25 4 2 2" xfId="2395"/>
    <cellStyle name="Migliaia 25 4 2 2 2" xfId="5455"/>
    <cellStyle name="Migliaia 25 4 2 2 3" xfId="6377"/>
    <cellStyle name="Migliaia 25 4 2 3" xfId="5038"/>
    <cellStyle name="Migliaia 25 4 2 4" xfId="5878"/>
    <cellStyle name="Migliaia 25 4 3" xfId="2394"/>
    <cellStyle name="Migliaia 25 4 3 2" xfId="5454"/>
    <cellStyle name="Migliaia 25 4 3 3" xfId="6376"/>
    <cellStyle name="Migliaia 25 4 4" xfId="5037"/>
    <cellStyle name="Migliaia 25 4 5" xfId="5877"/>
    <cellStyle name="Migliaia 25 5" xfId="629"/>
    <cellStyle name="Migliaia 25 5 2" xfId="5039"/>
    <cellStyle name="Migliaia 25 5 3" xfId="5879"/>
    <cellStyle name="Migliaia 25 6" xfId="4816"/>
    <cellStyle name="Migliaia 25 7" xfId="5872"/>
    <cellStyle name="Migliaia 26" xfId="630"/>
    <cellStyle name="Migliaia 26 2" xfId="631"/>
    <cellStyle name="Migliaia 26 2 2" xfId="2396"/>
    <cellStyle name="Migliaia 26 2 2 2" xfId="5456"/>
    <cellStyle name="Migliaia 26 2 2 3" xfId="6378"/>
    <cellStyle name="Migliaia 26 2 3" xfId="4881"/>
    <cellStyle name="Migliaia 26 2 4" xfId="5881"/>
    <cellStyle name="Migliaia 26 3" xfId="632"/>
    <cellStyle name="Migliaia 26 3 2" xfId="633"/>
    <cellStyle name="Migliaia 26 3 2 2" xfId="5041"/>
    <cellStyle name="Migliaia 26 3 2 3" xfId="5883"/>
    <cellStyle name="Migliaia 26 3 3" xfId="634"/>
    <cellStyle name="Migliaia 26 3 3 2" xfId="2398"/>
    <cellStyle name="Migliaia 26 3 3 2 2" xfId="5458"/>
    <cellStyle name="Migliaia 26 3 3 2 3" xfId="6380"/>
    <cellStyle name="Migliaia 26 3 3 3" xfId="5042"/>
    <cellStyle name="Migliaia 26 3 3 4" xfId="5884"/>
    <cellStyle name="Migliaia 26 3 4" xfId="2397"/>
    <cellStyle name="Migliaia 26 3 4 2" xfId="5457"/>
    <cellStyle name="Migliaia 26 3 4 3" xfId="6379"/>
    <cellStyle name="Migliaia 26 3 5" xfId="5040"/>
    <cellStyle name="Migliaia 26 3 6" xfId="5882"/>
    <cellStyle name="Migliaia 26 4" xfId="635"/>
    <cellStyle name="Migliaia 26 4 2" xfId="636"/>
    <cellStyle name="Migliaia 26 4 2 2" xfId="2400"/>
    <cellStyle name="Migliaia 26 4 2 2 2" xfId="5460"/>
    <cellStyle name="Migliaia 26 4 2 2 3" xfId="6382"/>
    <cellStyle name="Migliaia 26 4 2 3" xfId="5044"/>
    <cellStyle name="Migliaia 26 4 2 4" xfId="5886"/>
    <cellStyle name="Migliaia 26 4 3" xfId="2399"/>
    <cellStyle name="Migliaia 26 4 3 2" xfId="5459"/>
    <cellStyle name="Migliaia 26 4 3 3" xfId="6381"/>
    <cellStyle name="Migliaia 26 4 4" xfId="5043"/>
    <cellStyle name="Migliaia 26 4 5" xfId="5885"/>
    <cellStyle name="Migliaia 26 5" xfId="637"/>
    <cellStyle name="Migliaia 26 5 2" xfId="5045"/>
    <cellStyle name="Migliaia 26 5 3" xfId="5887"/>
    <cellStyle name="Migliaia 26 6" xfId="4817"/>
    <cellStyle name="Migliaia 26 7" xfId="5880"/>
    <cellStyle name="Migliaia 27" xfId="638"/>
    <cellStyle name="Migliaia 27 2" xfId="639"/>
    <cellStyle name="Migliaia 27 2 2" xfId="2401"/>
    <cellStyle name="Migliaia 27 2 2 2" xfId="5461"/>
    <cellStyle name="Migliaia 27 2 2 3" xfId="6383"/>
    <cellStyle name="Migliaia 27 2 3" xfId="4882"/>
    <cellStyle name="Migliaia 27 2 4" xfId="5889"/>
    <cellStyle name="Migliaia 27 3" xfId="640"/>
    <cellStyle name="Migliaia 27 3 2" xfId="641"/>
    <cellStyle name="Migliaia 27 3 2 2" xfId="5047"/>
    <cellStyle name="Migliaia 27 3 2 3" xfId="5891"/>
    <cellStyle name="Migliaia 27 3 3" xfId="642"/>
    <cellStyle name="Migliaia 27 3 3 2" xfId="2403"/>
    <cellStyle name="Migliaia 27 3 3 2 2" xfId="5463"/>
    <cellStyle name="Migliaia 27 3 3 2 3" xfId="6385"/>
    <cellStyle name="Migliaia 27 3 3 3" xfId="5048"/>
    <cellStyle name="Migliaia 27 3 3 4" xfId="5892"/>
    <cellStyle name="Migliaia 27 3 4" xfId="2402"/>
    <cellStyle name="Migliaia 27 3 4 2" xfId="5462"/>
    <cellStyle name="Migliaia 27 3 4 3" xfId="6384"/>
    <cellStyle name="Migliaia 27 3 5" xfId="5046"/>
    <cellStyle name="Migliaia 27 3 6" xfId="5890"/>
    <cellStyle name="Migliaia 27 4" xfId="643"/>
    <cellStyle name="Migliaia 27 4 2" xfId="644"/>
    <cellStyle name="Migliaia 27 4 2 2" xfId="2405"/>
    <cellStyle name="Migliaia 27 4 2 2 2" xfId="5465"/>
    <cellStyle name="Migliaia 27 4 2 2 3" xfId="6387"/>
    <cellStyle name="Migliaia 27 4 2 3" xfId="5050"/>
    <cellStyle name="Migliaia 27 4 2 4" xfId="5894"/>
    <cellStyle name="Migliaia 27 4 3" xfId="2404"/>
    <cellStyle name="Migliaia 27 4 3 2" xfId="5464"/>
    <cellStyle name="Migliaia 27 4 3 3" xfId="6386"/>
    <cellStyle name="Migliaia 27 4 4" xfId="5049"/>
    <cellStyle name="Migliaia 27 4 5" xfId="5893"/>
    <cellStyle name="Migliaia 27 5" xfId="645"/>
    <cellStyle name="Migliaia 27 5 2" xfId="5051"/>
    <cellStyle name="Migliaia 27 5 3" xfId="5895"/>
    <cellStyle name="Migliaia 27 6" xfId="4818"/>
    <cellStyle name="Migliaia 27 7" xfId="5888"/>
    <cellStyle name="Migliaia 28" xfId="646"/>
    <cellStyle name="Migliaia 28 2" xfId="647"/>
    <cellStyle name="Migliaia 28 2 2" xfId="2406"/>
    <cellStyle name="Migliaia 28 2 2 2" xfId="5466"/>
    <cellStyle name="Migliaia 28 2 2 3" xfId="6388"/>
    <cellStyle name="Migliaia 28 2 3" xfId="4883"/>
    <cellStyle name="Migliaia 28 2 4" xfId="5897"/>
    <cellStyle name="Migliaia 28 3" xfId="648"/>
    <cellStyle name="Migliaia 28 3 2" xfId="649"/>
    <cellStyle name="Migliaia 28 3 2 2" xfId="5053"/>
    <cellStyle name="Migliaia 28 3 2 3" xfId="5899"/>
    <cellStyle name="Migliaia 28 3 3" xfId="650"/>
    <cellStyle name="Migliaia 28 3 3 2" xfId="2408"/>
    <cellStyle name="Migliaia 28 3 3 2 2" xfId="5468"/>
    <cellStyle name="Migliaia 28 3 3 2 3" xfId="6390"/>
    <cellStyle name="Migliaia 28 3 3 3" xfId="5054"/>
    <cellStyle name="Migliaia 28 3 3 4" xfId="5900"/>
    <cellStyle name="Migliaia 28 3 4" xfId="2407"/>
    <cellStyle name="Migliaia 28 3 4 2" xfId="5467"/>
    <cellStyle name="Migliaia 28 3 4 3" xfId="6389"/>
    <cellStyle name="Migliaia 28 3 5" xfId="5052"/>
    <cellStyle name="Migliaia 28 3 6" xfId="5898"/>
    <cellStyle name="Migliaia 28 4" xfId="651"/>
    <cellStyle name="Migliaia 28 4 2" xfId="652"/>
    <cellStyle name="Migliaia 28 4 2 2" xfId="2410"/>
    <cellStyle name="Migliaia 28 4 2 2 2" xfId="5470"/>
    <cellStyle name="Migliaia 28 4 2 2 3" xfId="6392"/>
    <cellStyle name="Migliaia 28 4 2 3" xfId="5056"/>
    <cellStyle name="Migliaia 28 4 2 4" xfId="5902"/>
    <cellStyle name="Migliaia 28 4 3" xfId="2409"/>
    <cellStyle name="Migliaia 28 4 3 2" xfId="5469"/>
    <cellStyle name="Migliaia 28 4 3 3" xfId="6391"/>
    <cellStyle name="Migliaia 28 4 4" xfId="5055"/>
    <cellStyle name="Migliaia 28 4 5" xfId="5901"/>
    <cellStyle name="Migliaia 28 5" xfId="653"/>
    <cellStyle name="Migliaia 28 5 2" xfId="5057"/>
    <cellStyle name="Migliaia 28 5 3" xfId="5903"/>
    <cellStyle name="Migliaia 28 6" xfId="4819"/>
    <cellStyle name="Migliaia 28 7" xfId="5896"/>
    <cellStyle name="Migliaia 29" xfId="654"/>
    <cellStyle name="Migliaia 29 2" xfId="655"/>
    <cellStyle name="Migliaia 29 2 2" xfId="2411"/>
    <cellStyle name="Migliaia 29 2 2 2" xfId="5471"/>
    <cellStyle name="Migliaia 29 2 2 3" xfId="6393"/>
    <cellStyle name="Migliaia 29 2 3" xfId="4884"/>
    <cellStyle name="Migliaia 29 2 4" xfId="5905"/>
    <cellStyle name="Migliaia 29 3" xfId="656"/>
    <cellStyle name="Migliaia 29 3 2" xfId="657"/>
    <cellStyle name="Migliaia 29 3 2 2" xfId="5059"/>
    <cellStyle name="Migliaia 29 3 2 3" xfId="5907"/>
    <cellStyle name="Migliaia 29 3 3" xfId="658"/>
    <cellStyle name="Migliaia 29 3 3 2" xfId="2413"/>
    <cellStyle name="Migliaia 29 3 3 2 2" xfId="5473"/>
    <cellStyle name="Migliaia 29 3 3 2 3" xfId="6395"/>
    <cellStyle name="Migliaia 29 3 3 3" xfId="5060"/>
    <cellStyle name="Migliaia 29 3 3 4" xfId="5908"/>
    <cellStyle name="Migliaia 29 3 4" xfId="2412"/>
    <cellStyle name="Migliaia 29 3 4 2" xfId="5472"/>
    <cellStyle name="Migliaia 29 3 4 3" xfId="6394"/>
    <cellStyle name="Migliaia 29 3 5" xfId="5058"/>
    <cellStyle name="Migliaia 29 3 6" xfId="5906"/>
    <cellStyle name="Migliaia 29 4" xfId="659"/>
    <cellStyle name="Migliaia 29 4 2" xfId="660"/>
    <cellStyle name="Migliaia 29 4 2 2" xfId="2415"/>
    <cellStyle name="Migliaia 29 4 2 2 2" xfId="5475"/>
    <cellStyle name="Migliaia 29 4 2 2 3" xfId="6397"/>
    <cellStyle name="Migliaia 29 4 2 3" xfId="5062"/>
    <cellStyle name="Migliaia 29 4 2 4" xfId="5910"/>
    <cellStyle name="Migliaia 29 4 3" xfId="2414"/>
    <cellStyle name="Migliaia 29 4 3 2" xfId="5474"/>
    <cellStyle name="Migliaia 29 4 3 3" xfId="6396"/>
    <cellStyle name="Migliaia 29 4 4" xfId="5061"/>
    <cellStyle name="Migliaia 29 4 5" xfId="5909"/>
    <cellStyle name="Migliaia 29 5" xfId="661"/>
    <cellStyle name="Migliaia 29 5 2" xfId="5063"/>
    <cellStyle name="Migliaia 29 5 3" xfId="5911"/>
    <cellStyle name="Migliaia 29 6" xfId="4820"/>
    <cellStyle name="Migliaia 29 7" xfId="5904"/>
    <cellStyle name="Migliaia 3" xfId="662"/>
    <cellStyle name="Migliaia 3 2" xfId="663"/>
    <cellStyle name="Migliaia 3 2 2" xfId="2416"/>
    <cellStyle name="Migliaia 3 2 2 2" xfId="5476"/>
    <cellStyle name="Migliaia 3 2 2 3" xfId="6398"/>
    <cellStyle name="Migliaia 3 2 3" xfId="4885"/>
    <cellStyle name="Migliaia 3 2 4" xfId="5913"/>
    <cellStyle name="Migliaia 3 3" xfId="664"/>
    <cellStyle name="Migliaia 3 3 2" xfId="665"/>
    <cellStyle name="Migliaia 3 3 2 2" xfId="5065"/>
    <cellStyle name="Migliaia 3 3 2 3" xfId="5915"/>
    <cellStyle name="Migliaia 3 3 3" xfId="666"/>
    <cellStyle name="Migliaia 3 3 3 2" xfId="2418"/>
    <cellStyle name="Migliaia 3 3 3 2 2" xfId="5478"/>
    <cellStyle name="Migliaia 3 3 3 2 3" xfId="6400"/>
    <cellStyle name="Migliaia 3 3 3 3" xfId="5066"/>
    <cellStyle name="Migliaia 3 3 3 4" xfId="5916"/>
    <cellStyle name="Migliaia 3 3 4" xfId="2417"/>
    <cellStyle name="Migliaia 3 3 4 2" xfId="5477"/>
    <cellStyle name="Migliaia 3 3 4 3" xfId="6399"/>
    <cellStyle name="Migliaia 3 3 5" xfId="5064"/>
    <cellStyle name="Migliaia 3 3 6" xfId="5914"/>
    <cellStyle name="Migliaia 3 4" xfId="667"/>
    <cellStyle name="Migliaia 3 4 2" xfId="668"/>
    <cellStyle name="Migliaia 3 4 2 2" xfId="2420"/>
    <cellStyle name="Migliaia 3 4 2 2 2" xfId="5480"/>
    <cellStyle name="Migliaia 3 4 2 2 3" xfId="6402"/>
    <cellStyle name="Migliaia 3 4 2 3" xfId="5068"/>
    <cellStyle name="Migliaia 3 4 2 4" xfId="5918"/>
    <cellStyle name="Migliaia 3 4 3" xfId="2419"/>
    <cellStyle name="Migliaia 3 4 3 2" xfId="5479"/>
    <cellStyle name="Migliaia 3 4 3 3" xfId="6401"/>
    <cellStyle name="Migliaia 3 4 4" xfId="5067"/>
    <cellStyle name="Migliaia 3 4 5" xfId="5917"/>
    <cellStyle name="Migliaia 3 5" xfId="669"/>
    <cellStyle name="Migliaia 3 5 2" xfId="5069"/>
    <cellStyle name="Migliaia 3 5 3" xfId="5919"/>
    <cellStyle name="Migliaia 3 6" xfId="4821"/>
    <cellStyle name="Migliaia 3 7" xfId="5912"/>
    <cellStyle name="Migliaia 30" xfId="670"/>
    <cellStyle name="Migliaia 30 2" xfId="671"/>
    <cellStyle name="Migliaia 30 2 2" xfId="2421"/>
    <cellStyle name="Migliaia 30 2 2 2" xfId="5481"/>
    <cellStyle name="Migliaia 30 2 2 3" xfId="6403"/>
    <cellStyle name="Migliaia 30 2 3" xfId="4886"/>
    <cellStyle name="Migliaia 30 2 4" xfId="5921"/>
    <cellStyle name="Migliaia 30 3" xfId="672"/>
    <cellStyle name="Migliaia 30 3 2" xfId="673"/>
    <cellStyle name="Migliaia 30 3 2 2" xfId="5071"/>
    <cellStyle name="Migliaia 30 3 2 3" xfId="5923"/>
    <cellStyle name="Migliaia 30 3 3" xfId="674"/>
    <cellStyle name="Migliaia 30 3 3 2" xfId="2423"/>
    <cellStyle name="Migliaia 30 3 3 2 2" xfId="5483"/>
    <cellStyle name="Migliaia 30 3 3 2 3" xfId="6405"/>
    <cellStyle name="Migliaia 30 3 3 3" xfId="5072"/>
    <cellStyle name="Migliaia 30 3 3 4" xfId="5924"/>
    <cellStyle name="Migliaia 30 3 4" xfId="2422"/>
    <cellStyle name="Migliaia 30 3 4 2" xfId="5482"/>
    <cellStyle name="Migliaia 30 3 4 3" xfId="6404"/>
    <cellStyle name="Migliaia 30 3 5" xfId="5070"/>
    <cellStyle name="Migliaia 30 3 6" xfId="5922"/>
    <cellStyle name="Migliaia 30 4" xfId="675"/>
    <cellStyle name="Migliaia 30 4 2" xfId="676"/>
    <cellStyle name="Migliaia 30 4 2 2" xfId="2425"/>
    <cellStyle name="Migliaia 30 4 2 2 2" xfId="5485"/>
    <cellStyle name="Migliaia 30 4 2 2 3" xfId="6407"/>
    <cellStyle name="Migliaia 30 4 2 3" xfId="5074"/>
    <cellStyle name="Migliaia 30 4 2 4" xfId="5926"/>
    <cellStyle name="Migliaia 30 4 3" xfId="2424"/>
    <cellStyle name="Migliaia 30 4 3 2" xfId="5484"/>
    <cellStyle name="Migliaia 30 4 3 3" xfId="6406"/>
    <cellStyle name="Migliaia 30 4 4" xfId="5073"/>
    <cellStyle name="Migliaia 30 4 5" xfId="5925"/>
    <cellStyle name="Migliaia 30 5" xfId="677"/>
    <cellStyle name="Migliaia 30 5 2" xfId="5075"/>
    <cellStyle name="Migliaia 30 5 3" xfId="5927"/>
    <cellStyle name="Migliaia 30 6" xfId="4822"/>
    <cellStyle name="Migliaia 30 7" xfId="5920"/>
    <cellStyle name="Migliaia 31" xfId="678"/>
    <cellStyle name="Migliaia 31 2" xfId="679"/>
    <cellStyle name="Migliaia 31 2 2" xfId="2426"/>
    <cellStyle name="Migliaia 31 2 2 2" xfId="5486"/>
    <cellStyle name="Migliaia 31 2 2 3" xfId="6408"/>
    <cellStyle name="Migliaia 31 2 3" xfId="4887"/>
    <cellStyle name="Migliaia 31 2 4" xfId="5929"/>
    <cellStyle name="Migliaia 31 3" xfId="680"/>
    <cellStyle name="Migliaia 31 3 2" xfId="681"/>
    <cellStyle name="Migliaia 31 3 2 2" xfId="5077"/>
    <cellStyle name="Migliaia 31 3 2 3" xfId="5931"/>
    <cellStyle name="Migliaia 31 3 3" xfId="682"/>
    <cellStyle name="Migliaia 31 3 3 2" xfId="2428"/>
    <cellStyle name="Migliaia 31 3 3 2 2" xfId="5488"/>
    <cellStyle name="Migliaia 31 3 3 2 3" xfId="6410"/>
    <cellStyle name="Migliaia 31 3 3 3" xfId="5078"/>
    <cellStyle name="Migliaia 31 3 3 4" xfId="5932"/>
    <cellStyle name="Migliaia 31 3 4" xfId="2427"/>
    <cellStyle name="Migliaia 31 3 4 2" xfId="5487"/>
    <cellStyle name="Migliaia 31 3 4 3" xfId="6409"/>
    <cellStyle name="Migliaia 31 3 5" xfId="5076"/>
    <cellStyle name="Migliaia 31 3 6" xfId="5930"/>
    <cellStyle name="Migliaia 31 4" xfId="683"/>
    <cellStyle name="Migliaia 31 4 2" xfId="684"/>
    <cellStyle name="Migliaia 31 4 2 2" xfId="2430"/>
    <cellStyle name="Migliaia 31 4 2 2 2" xfId="5490"/>
    <cellStyle name="Migliaia 31 4 2 2 3" xfId="6412"/>
    <cellStyle name="Migliaia 31 4 2 3" xfId="5080"/>
    <cellStyle name="Migliaia 31 4 2 4" xfId="5934"/>
    <cellStyle name="Migliaia 31 4 3" xfId="2429"/>
    <cellStyle name="Migliaia 31 4 3 2" xfId="5489"/>
    <cellStyle name="Migliaia 31 4 3 3" xfId="6411"/>
    <cellStyle name="Migliaia 31 4 4" xfId="5079"/>
    <cellStyle name="Migliaia 31 4 5" xfId="5933"/>
    <cellStyle name="Migliaia 31 5" xfId="685"/>
    <cellStyle name="Migliaia 31 5 2" xfId="5081"/>
    <cellStyle name="Migliaia 31 5 3" xfId="5935"/>
    <cellStyle name="Migliaia 31 6" xfId="4823"/>
    <cellStyle name="Migliaia 31 7" xfId="5928"/>
    <cellStyle name="Migliaia 32" xfId="686"/>
    <cellStyle name="Migliaia 32 2" xfId="687"/>
    <cellStyle name="Migliaia 32 2 2" xfId="2431"/>
    <cellStyle name="Migliaia 32 2 2 2" xfId="5491"/>
    <cellStyle name="Migliaia 32 2 2 3" xfId="6413"/>
    <cellStyle name="Migliaia 32 2 3" xfId="4888"/>
    <cellStyle name="Migliaia 32 2 4" xfId="5937"/>
    <cellStyle name="Migliaia 32 3" xfId="688"/>
    <cellStyle name="Migliaia 32 3 2" xfId="689"/>
    <cellStyle name="Migliaia 32 3 2 2" xfId="5083"/>
    <cellStyle name="Migliaia 32 3 2 3" xfId="5939"/>
    <cellStyle name="Migliaia 32 3 3" xfId="690"/>
    <cellStyle name="Migliaia 32 3 3 2" xfId="2433"/>
    <cellStyle name="Migliaia 32 3 3 2 2" xfId="5493"/>
    <cellStyle name="Migliaia 32 3 3 2 3" xfId="6415"/>
    <cellStyle name="Migliaia 32 3 3 3" xfId="5084"/>
    <cellStyle name="Migliaia 32 3 3 4" xfId="5940"/>
    <cellStyle name="Migliaia 32 3 4" xfId="2432"/>
    <cellStyle name="Migliaia 32 3 4 2" xfId="5492"/>
    <cellStyle name="Migliaia 32 3 4 3" xfId="6414"/>
    <cellStyle name="Migliaia 32 3 5" xfId="5082"/>
    <cellStyle name="Migliaia 32 3 6" xfId="5938"/>
    <cellStyle name="Migliaia 32 4" xfId="691"/>
    <cellStyle name="Migliaia 32 4 2" xfId="692"/>
    <cellStyle name="Migliaia 32 4 2 2" xfId="2435"/>
    <cellStyle name="Migliaia 32 4 2 2 2" xfId="5495"/>
    <cellStyle name="Migliaia 32 4 2 2 3" xfId="6417"/>
    <cellStyle name="Migliaia 32 4 2 3" xfId="5086"/>
    <cellStyle name="Migliaia 32 4 2 4" xfId="5942"/>
    <cellStyle name="Migliaia 32 4 3" xfId="2434"/>
    <cellStyle name="Migliaia 32 4 3 2" xfId="5494"/>
    <cellStyle name="Migliaia 32 4 3 3" xfId="6416"/>
    <cellStyle name="Migliaia 32 4 4" xfId="5085"/>
    <cellStyle name="Migliaia 32 4 5" xfId="5941"/>
    <cellStyle name="Migliaia 32 5" xfId="693"/>
    <cellStyle name="Migliaia 32 5 2" xfId="5087"/>
    <cellStyle name="Migliaia 32 5 3" xfId="5943"/>
    <cellStyle name="Migliaia 32 6" xfId="4824"/>
    <cellStyle name="Migliaia 32 7" xfId="5936"/>
    <cellStyle name="Migliaia 33" xfId="694"/>
    <cellStyle name="Migliaia 33 2" xfId="695"/>
    <cellStyle name="Migliaia 33 2 2" xfId="2436"/>
    <cellStyle name="Migliaia 33 2 2 2" xfId="5496"/>
    <cellStyle name="Migliaia 33 2 2 3" xfId="6418"/>
    <cellStyle name="Migliaia 33 2 3" xfId="4889"/>
    <cellStyle name="Migliaia 33 2 4" xfId="5945"/>
    <cellStyle name="Migliaia 33 3" xfId="696"/>
    <cellStyle name="Migliaia 33 3 2" xfId="697"/>
    <cellStyle name="Migliaia 33 3 2 2" xfId="5089"/>
    <cellStyle name="Migliaia 33 3 2 3" xfId="5947"/>
    <cellStyle name="Migliaia 33 3 3" xfId="698"/>
    <cellStyle name="Migliaia 33 3 3 2" xfId="2438"/>
    <cellStyle name="Migliaia 33 3 3 2 2" xfId="5498"/>
    <cellStyle name="Migliaia 33 3 3 2 3" xfId="6420"/>
    <cellStyle name="Migliaia 33 3 3 3" xfId="5090"/>
    <cellStyle name="Migliaia 33 3 3 4" xfId="5948"/>
    <cellStyle name="Migliaia 33 3 4" xfId="2437"/>
    <cellStyle name="Migliaia 33 3 4 2" xfId="5497"/>
    <cellStyle name="Migliaia 33 3 4 3" xfId="6419"/>
    <cellStyle name="Migliaia 33 3 5" xfId="5088"/>
    <cellStyle name="Migliaia 33 3 6" xfId="5946"/>
    <cellStyle name="Migliaia 33 4" xfId="699"/>
    <cellStyle name="Migliaia 33 4 2" xfId="700"/>
    <cellStyle name="Migliaia 33 4 2 2" xfId="2440"/>
    <cellStyle name="Migliaia 33 4 2 2 2" xfId="5500"/>
    <cellStyle name="Migliaia 33 4 2 2 3" xfId="6422"/>
    <cellStyle name="Migliaia 33 4 2 3" xfId="5092"/>
    <cellStyle name="Migliaia 33 4 2 4" xfId="5950"/>
    <cellStyle name="Migliaia 33 4 3" xfId="2439"/>
    <cellStyle name="Migliaia 33 4 3 2" xfId="5499"/>
    <cellStyle name="Migliaia 33 4 3 3" xfId="6421"/>
    <cellStyle name="Migliaia 33 4 4" xfId="5091"/>
    <cellStyle name="Migliaia 33 4 5" xfId="5949"/>
    <cellStyle name="Migliaia 33 5" xfId="701"/>
    <cellStyle name="Migliaia 33 5 2" xfId="5093"/>
    <cellStyle name="Migliaia 33 5 3" xfId="5951"/>
    <cellStyle name="Migliaia 33 6" xfId="4825"/>
    <cellStyle name="Migliaia 33 7" xfId="5944"/>
    <cellStyle name="Migliaia 34" xfId="702"/>
    <cellStyle name="Migliaia 34 2" xfId="703"/>
    <cellStyle name="Migliaia 34 2 2" xfId="2441"/>
    <cellStyle name="Migliaia 34 2 2 2" xfId="5501"/>
    <cellStyle name="Migliaia 34 2 2 3" xfId="6423"/>
    <cellStyle name="Migliaia 34 2 3" xfId="4890"/>
    <cellStyle name="Migliaia 34 2 4" xfId="5953"/>
    <cellStyle name="Migliaia 34 3" xfId="704"/>
    <cellStyle name="Migliaia 34 3 2" xfId="705"/>
    <cellStyle name="Migliaia 34 3 2 2" xfId="5095"/>
    <cellStyle name="Migliaia 34 3 2 3" xfId="5955"/>
    <cellStyle name="Migliaia 34 3 3" xfId="706"/>
    <cellStyle name="Migliaia 34 3 3 2" xfId="2443"/>
    <cellStyle name="Migliaia 34 3 3 2 2" xfId="5503"/>
    <cellStyle name="Migliaia 34 3 3 2 3" xfId="6425"/>
    <cellStyle name="Migliaia 34 3 3 3" xfId="5096"/>
    <cellStyle name="Migliaia 34 3 3 4" xfId="5956"/>
    <cellStyle name="Migliaia 34 3 4" xfId="2442"/>
    <cellStyle name="Migliaia 34 3 4 2" xfId="5502"/>
    <cellStyle name="Migliaia 34 3 4 3" xfId="6424"/>
    <cellStyle name="Migliaia 34 3 5" xfId="5094"/>
    <cellStyle name="Migliaia 34 3 6" xfId="5954"/>
    <cellStyle name="Migliaia 34 4" xfId="707"/>
    <cellStyle name="Migliaia 34 4 2" xfId="708"/>
    <cellStyle name="Migliaia 34 4 2 2" xfId="2445"/>
    <cellStyle name="Migliaia 34 4 2 2 2" xfId="5505"/>
    <cellStyle name="Migliaia 34 4 2 2 3" xfId="6427"/>
    <cellStyle name="Migliaia 34 4 2 3" xfId="5098"/>
    <cellStyle name="Migliaia 34 4 2 4" xfId="5958"/>
    <cellStyle name="Migliaia 34 4 3" xfId="2444"/>
    <cellStyle name="Migliaia 34 4 3 2" xfId="5504"/>
    <cellStyle name="Migliaia 34 4 3 3" xfId="6426"/>
    <cellStyle name="Migliaia 34 4 4" xfId="5097"/>
    <cellStyle name="Migliaia 34 4 5" xfId="5957"/>
    <cellStyle name="Migliaia 34 5" xfId="709"/>
    <cellStyle name="Migliaia 34 5 2" xfId="5099"/>
    <cellStyle name="Migliaia 34 5 3" xfId="5959"/>
    <cellStyle name="Migliaia 34 6" xfId="4826"/>
    <cellStyle name="Migliaia 34 7" xfId="5952"/>
    <cellStyle name="Migliaia 35" xfId="710"/>
    <cellStyle name="Migliaia 35 2" xfId="711"/>
    <cellStyle name="Migliaia 35 2 2" xfId="2446"/>
    <cellStyle name="Migliaia 35 2 2 2" xfId="5506"/>
    <cellStyle name="Migliaia 35 2 2 3" xfId="6428"/>
    <cellStyle name="Migliaia 35 2 3" xfId="4891"/>
    <cellStyle name="Migliaia 35 2 4" xfId="5961"/>
    <cellStyle name="Migliaia 35 3" xfId="712"/>
    <cellStyle name="Migliaia 35 3 2" xfId="713"/>
    <cellStyle name="Migliaia 35 3 2 2" xfId="5101"/>
    <cellStyle name="Migliaia 35 3 2 3" xfId="5963"/>
    <cellStyle name="Migliaia 35 3 3" xfId="714"/>
    <cellStyle name="Migliaia 35 3 3 2" xfId="2448"/>
    <cellStyle name="Migliaia 35 3 3 2 2" xfId="5508"/>
    <cellStyle name="Migliaia 35 3 3 2 3" xfId="6430"/>
    <cellStyle name="Migliaia 35 3 3 3" xfId="5102"/>
    <cellStyle name="Migliaia 35 3 3 4" xfId="5964"/>
    <cellStyle name="Migliaia 35 3 4" xfId="2447"/>
    <cellStyle name="Migliaia 35 3 4 2" xfId="5507"/>
    <cellStyle name="Migliaia 35 3 4 3" xfId="6429"/>
    <cellStyle name="Migliaia 35 3 5" xfId="5100"/>
    <cellStyle name="Migliaia 35 3 6" xfId="5962"/>
    <cellStyle name="Migliaia 35 4" xfId="715"/>
    <cellStyle name="Migliaia 35 4 2" xfId="716"/>
    <cellStyle name="Migliaia 35 4 2 2" xfId="2450"/>
    <cellStyle name="Migliaia 35 4 2 2 2" xfId="5510"/>
    <cellStyle name="Migliaia 35 4 2 2 3" xfId="6432"/>
    <cellStyle name="Migliaia 35 4 2 3" xfId="5104"/>
    <cellStyle name="Migliaia 35 4 2 4" xfId="5966"/>
    <cellStyle name="Migliaia 35 4 3" xfId="2449"/>
    <cellStyle name="Migliaia 35 4 3 2" xfId="5509"/>
    <cellStyle name="Migliaia 35 4 3 3" xfId="6431"/>
    <cellStyle name="Migliaia 35 4 4" xfId="5103"/>
    <cellStyle name="Migliaia 35 4 5" xfId="5965"/>
    <cellStyle name="Migliaia 35 5" xfId="717"/>
    <cellStyle name="Migliaia 35 5 2" xfId="5105"/>
    <cellStyle name="Migliaia 35 5 3" xfId="5967"/>
    <cellStyle name="Migliaia 35 6" xfId="4827"/>
    <cellStyle name="Migliaia 35 7" xfId="5960"/>
    <cellStyle name="Migliaia 36" xfId="718"/>
    <cellStyle name="Migliaia 36 2" xfId="719"/>
    <cellStyle name="Migliaia 36 2 2" xfId="2451"/>
    <cellStyle name="Migliaia 36 2 2 2" xfId="5511"/>
    <cellStyle name="Migliaia 36 2 2 3" xfId="6433"/>
    <cellStyle name="Migliaia 36 2 3" xfId="4892"/>
    <cellStyle name="Migliaia 36 2 4" xfId="5969"/>
    <cellStyle name="Migliaia 36 3" xfId="720"/>
    <cellStyle name="Migliaia 36 3 2" xfId="721"/>
    <cellStyle name="Migliaia 36 3 2 2" xfId="5107"/>
    <cellStyle name="Migliaia 36 3 2 3" xfId="5971"/>
    <cellStyle name="Migliaia 36 3 3" xfId="722"/>
    <cellStyle name="Migliaia 36 3 3 2" xfId="2453"/>
    <cellStyle name="Migliaia 36 3 3 2 2" xfId="5513"/>
    <cellStyle name="Migliaia 36 3 3 2 3" xfId="6435"/>
    <cellStyle name="Migliaia 36 3 3 3" xfId="5108"/>
    <cellStyle name="Migliaia 36 3 3 4" xfId="5972"/>
    <cellStyle name="Migliaia 36 3 4" xfId="2452"/>
    <cellStyle name="Migliaia 36 3 4 2" xfId="5512"/>
    <cellStyle name="Migliaia 36 3 4 3" xfId="6434"/>
    <cellStyle name="Migliaia 36 3 5" xfId="5106"/>
    <cellStyle name="Migliaia 36 3 6" xfId="5970"/>
    <cellStyle name="Migliaia 36 4" xfId="723"/>
    <cellStyle name="Migliaia 36 4 2" xfId="724"/>
    <cellStyle name="Migliaia 36 4 2 2" xfId="2455"/>
    <cellStyle name="Migliaia 36 4 2 2 2" xfId="5515"/>
    <cellStyle name="Migliaia 36 4 2 2 3" xfId="6437"/>
    <cellStyle name="Migliaia 36 4 2 3" xfId="5110"/>
    <cellStyle name="Migliaia 36 4 2 4" xfId="5974"/>
    <cellStyle name="Migliaia 36 4 3" xfId="2454"/>
    <cellStyle name="Migliaia 36 4 3 2" xfId="5514"/>
    <cellStyle name="Migliaia 36 4 3 3" xfId="6436"/>
    <cellStyle name="Migliaia 36 4 4" xfId="5109"/>
    <cellStyle name="Migliaia 36 4 5" xfId="5973"/>
    <cellStyle name="Migliaia 36 5" xfId="725"/>
    <cellStyle name="Migliaia 36 5 2" xfId="5111"/>
    <cellStyle name="Migliaia 36 5 3" xfId="5975"/>
    <cellStyle name="Migliaia 36 6" xfId="4828"/>
    <cellStyle name="Migliaia 36 7" xfId="5968"/>
    <cellStyle name="Migliaia 37" xfId="726"/>
    <cellStyle name="Migliaia 37 2" xfId="727"/>
    <cellStyle name="Migliaia 37 2 2" xfId="2456"/>
    <cellStyle name="Migliaia 37 2 2 2" xfId="5516"/>
    <cellStyle name="Migliaia 37 2 2 3" xfId="6438"/>
    <cellStyle name="Migliaia 37 2 3" xfId="4893"/>
    <cellStyle name="Migliaia 37 2 4" xfId="5977"/>
    <cellStyle name="Migliaia 37 3" xfId="728"/>
    <cellStyle name="Migliaia 37 3 2" xfId="729"/>
    <cellStyle name="Migliaia 37 3 2 2" xfId="5113"/>
    <cellStyle name="Migliaia 37 3 2 3" xfId="5979"/>
    <cellStyle name="Migliaia 37 3 3" xfId="730"/>
    <cellStyle name="Migliaia 37 3 3 2" xfId="2458"/>
    <cellStyle name="Migliaia 37 3 3 2 2" xfId="5518"/>
    <cellStyle name="Migliaia 37 3 3 2 3" xfId="6440"/>
    <cellStyle name="Migliaia 37 3 3 3" xfId="5114"/>
    <cellStyle name="Migliaia 37 3 3 4" xfId="5980"/>
    <cellStyle name="Migliaia 37 3 4" xfId="2457"/>
    <cellStyle name="Migliaia 37 3 4 2" xfId="5517"/>
    <cellStyle name="Migliaia 37 3 4 3" xfId="6439"/>
    <cellStyle name="Migliaia 37 3 5" xfId="5112"/>
    <cellStyle name="Migliaia 37 3 6" xfId="5978"/>
    <cellStyle name="Migliaia 37 4" xfId="731"/>
    <cellStyle name="Migliaia 37 4 2" xfId="732"/>
    <cellStyle name="Migliaia 37 4 2 2" xfId="2460"/>
    <cellStyle name="Migliaia 37 4 2 2 2" xfId="5520"/>
    <cellStyle name="Migliaia 37 4 2 2 3" xfId="6442"/>
    <cellStyle name="Migliaia 37 4 2 3" xfId="5116"/>
    <cellStyle name="Migliaia 37 4 2 4" xfId="5982"/>
    <cellStyle name="Migliaia 37 4 3" xfId="2459"/>
    <cellStyle name="Migliaia 37 4 3 2" xfId="5519"/>
    <cellStyle name="Migliaia 37 4 3 3" xfId="6441"/>
    <cellStyle name="Migliaia 37 4 4" xfId="5115"/>
    <cellStyle name="Migliaia 37 4 5" xfId="5981"/>
    <cellStyle name="Migliaia 37 5" xfId="733"/>
    <cellStyle name="Migliaia 37 5 2" xfId="5117"/>
    <cellStyle name="Migliaia 37 5 3" xfId="5983"/>
    <cellStyle name="Migliaia 37 6" xfId="4829"/>
    <cellStyle name="Migliaia 37 7" xfId="5976"/>
    <cellStyle name="Migliaia 38" xfId="734"/>
    <cellStyle name="Migliaia 38 2" xfId="735"/>
    <cellStyle name="Migliaia 38 2 2" xfId="2461"/>
    <cellStyle name="Migliaia 38 2 2 2" xfId="5521"/>
    <cellStyle name="Migliaia 38 2 2 3" xfId="6443"/>
    <cellStyle name="Migliaia 38 2 3" xfId="4894"/>
    <cellStyle name="Migliaia 38 2 4" xfId="5985"/>
    <cellStyle name="Migliaia 38 3" xfId="736"/>
    <cellStyle name="Migliaia 38 3 2" xfId="737"/>
    <cellStyle name="Migliaia 38 3 2 2" xfId="5119"/>
    <cellStyle name="Migliaia 38 3 2 3" xfId="5987"/>
    <cellStyle name="Migliaia 38 3 3" xfId="738"/>
    <cellStyle name="Migliaia 38 3 3 2" xfId="2463"/>
    <cellStyle name="Migliaia 38 3 3 2 2" xfId="5523"/>
    <cellStyle name="Migliaia 38 3 3 2 3" xfId="6445"/>
    <cellStyle name="Migliaia 38 3 3 3" xfId="5120"/>
    <cellStyle name="Migliaia 38 3 3 4" xfId="5988"/>
    <cellStyle name="Migliaia 38 3 4" xfId="2462"/>
    <cellStyle name="Migliaia 38 3 4 2" xfId="5522"/>
    <cellStyle name="Migliaia 38 3 4 3" xfId="6444"/>
    <cellStyle name="Migliaia 38 3 5" xfId="5118"/>
    <cellStyle name="Migliaia 38 3 6" xfId="5986"/>
    <cellStyle name="Migliaia 38 4" xfId="739"/>
    <cellStyle name="Migliaia 38 4 2" xfId="740"/>
    <cellStyle name="Migliaia 38 4 2 2" xfId="2465"/>
    <cellStyle name="Migliaia 38 4 2 2 2" xfId="5525"/>
    <cellStyle name="Migliaia 38 4 2 2 3" xfId="6447"/>
    <cellStyle name="Migliaia 38 4 2 3" xfId="5122"/>
    <cellStyle name="Migliaia 38 4 2 4" xfId="5990"/>
    <cellStyle name="Migliaia 38 4 3" xfId="2464"/>
    <cellStyle name="Migliaia 38 4 3 2" xfId="5524"/>
    <cellStyle name="Migliaia 38 4 3 3" xfId="6446"/>
    <cellStyle name="Migliaia 38 4 4" xfId="5121"/>
    <cellStyle name="Migliaia 38 4 5" xfId="5989"/>
    <cellStyle name="Migliaia 38 5" xfId="741"/>
    <cellStyle name="Migliaia 38 5 2" xfId="5123"/>
    <cellStyle name="Migliaia 38 5 3" xfId="5991"/>
    <cellStyle name="Migliaia 38 6" xfId="4830"/>
    <cellStyle name="Migliaia 38 7" xfId="5984"/>
    <cellStyle name="Migliaia 39" xfId="742"/>
    <cellStyle name="Migliaia 39 2" xfId="743"/>
    <cellStyle name="Migliaia 39 2 2" xfId="2466"/>
    <cellStyle name="Migliaia 39 2 2 2" xfId="5526"/>
    <cellStyle name="Migliaia 39 2 2 3" xfId="6448"/>
    <cellStyle name="Migliaia 39 2 3" xfId="4895"/>
    <cellStyle name="Migliaia 39 2 4" xfId="5993"/>
    <cellStyle name="Migliaia 39 3" xfId="744"/>
    <cellStyle name="Migliaia 39 3 2" xfId="745"/>
    <cellStyle name="Migliaia 39 3 2 2" xfId="5125"/>
    <cellStyle name="Migliaia 39 3 2 3" xfId="5995"/>
    <cellStyle name="Migliaia 39 3 3" xfId="746"/>
    <cellStyle name="Migliaia 39 3 3 2" xfId="2468"/>
    <cellStyle name="Migliaia 39 3 3 2 2" xfId="5528"/>
    <cellStyle name="Migliaia 39 3 3 2 3" xfId="6450"/>
    <cellStyle name="Migliaia 39 3 3 3" xfId="5126"/>
    <cellStyle name="Migliaia 39 3 3 4" xfId="5996"/>
    <cellStyle name="Migliaia 39 3 4" xfId="2467"/>
    <cellStyle name="Migliaia 39 3 4 2" xfId="5527"/>
    <cellStyle name="Migliaia 39 3 4 3" xfId="6449"/>
    <cellStyle name="Migliaia 39 3 5" xfId="5124"/>
    <cellStyle name="Migliaia 39 3 6" xfId="5994"/>
    <cellStyle name="Migliaia 39 4" xfId="747"/>
    <cellStyle name="Migliaia 39 4 2" xfId="748"/>
    <cellStyle name="Migliaia 39 4 2 2" xfId="2470"/>
    <cellStyle name="Migliaia 39 4 2 2 2" xfId="5530"/>
    <cellStyle name="Migliaia 39 4 2 2 3" xfId="6452"/>
    <cellStyle name="Migliaia 39 4 2 3" xfId="5128"/>
    <cellStyle name="Migliaia 39 4 2 4" xfId="5998"/>
    <cellStyle name="Migliaia 39 4 3" xfId="2469"/>
    <cellStyle name="Migliaia 39 4 3 2" xfId="5529"/>
    <cellStyle name="Migliaia 39 4 3 3" xfId="6451"/>
    <cellStyle name="Migliaia 39 4 4" xfId="5127"/>
    <cellStyle name="Migliaia 39 4 5" xfId="5997"/>
    <cellStyle name="Migliaia 39 5" xfId="749"/>
    <cellStyle name="Migliaia 39 5 2" xfId="5129"/>
    <cellStyle name="Migliaia 39 5 3" xfId="5999"/>
    <cellStyle name="Migliaia 39 6" xfId="4831"/>
    <cellStyle name="Migliaia 39 7" xfId="5992"/>
    <cellStyle name="Migliaia 4" xfId="750"/>
    <cellStyle name="Migliaia 4 2" xfId="751"/>
    <cellStyle name="Migliaia 4 2 2" xfId="2471"/>
    <cellStyle name="Migliaia 4 2 2 2" xfId="5531"/>
    <cellStyle name="Migliaia 4 2 2 3" xfId="6453"/>
    <cellStyle name="Migliaia 4 2 3" xfId="4896"/>
    <cellStyle name="Migliaia 4 2 4" xfId="6001"/>
    <cellStyle name="Migliaia 4 3" xfId="752"/>
    <cellStyle name="Migliaia 4 3 2" xfId="753"/>
    <cellStyle name="Migliaia 4 3 2 2" xfId="5131"/>
    <cellStyle name="Migliaia 4 3 2 3" xfId="6003"/>
    <cellStyle name="Migliaia 4 3 3" xfId="754"/>
    <cellStyle name="Migliaia 4 3 3 2" xfId="2473"/>
    <cellStyle name="Migliaia 4 3 3 2 2" xfId="5533"/>
    <cellStyle name="Migliaia 4 3 3 2 3" xfId="6455"/>
    <cellStyle name="Migliaia 4 3 3 3" xfId="5132"/>
    <cellStyle name="Migliaia 4 3 3 4" xfId="6004"/>
    <cellStyle name="Migliaia 4 3 4" xfId="2472"/>
    <cellStyle name="Migliaia 4 3 4 2" xfId="5532"/>
    <cellStyle name="Migliaia 4 3 4 3" xfId="6454"/>
    <cellStyle name="Migliaia 4 3 5" xfId="5130"/>
    <cellStyle name="Migliaia 4 3 6" xfId="6002"/>
    <cellStyle name="Migliaia 4 4" xfId="755"/>
    <cellStyle name="Migliaia 4 4 2" xfId="756"/>
    <cellStyle name="Migliaia 4 4 2 2" xfId="2475"/>
    <cellStyle name="Migliaia 4 4 2 2 2" xfId="5535"/>
    <cellStyle name="Migliaia 4 4 2 2 3" xfId="6457"/>
    <cellStyle name="Migliaia 4 4 2 3" xfId="5134"/>
    <cellStyle name="Migliaia 4 4 2 4" xfId="6006"/>
    <cellStyle name="Migliaia 4 4 3" xfId="2474"/>
    <cellStyle name="Migliaia 4 4 3 2" xfId="5534"/>
    <cellStyle name="Migliaia 4 4 3 3" xfId="6456"/>
    <cellStyle name="Migliaia 4 4 4" xfId="5133"/>
    <cellStyle name="Migliaia 4 4 5" xfId="6005"/>
    <cellStyle name="Migliaia 4 5" xfId="757"/>
    <cellStyle name="Migliaia 4 5 2" xfId="5135"/>
    <cellStyle name="Migliaia 4 5 3" xfId="6007"/>
    <cellStyle name="Migliaia 4 6" xfId="4832"/>
    <cellStyle name="Migliaia 4 7" xfId="6000"/>
    <cellStyle name="Migliaia 40" xfId="758"/>
    <cellStyle name="Migliaia 40 2" xfId="759"/>
    <cellStyle name="Migliaia 40 2 2" xfId="2476"/>
    <cellStyle name="Migliaia 40 2 2 2" xfId="5536"/>
    <cellStyle name="Migliaia 40 2 2 3" xfId="6458"/>
    <cellStyle name="Migliaia 40 2 3" xfId="4897"/>
    <cellStyle name="Migliaia 40 2 4" xfId="6009"/>
    <cellStyle name="Migliaia 40 3" xfId="760"/>
    <cellStyle name="Migliaia 40 3 2" xfId="761"/>
    <cellStyle name="Migliaia 40 3 2 2" xfId="5137"/>
    <cellStyle name="Migliaia 40 3 2 3" xfId="6011"/>
    <cellStyle name="Migliaia 40 3 3" xfId="762"/>
    <cellStyle name="Migliaia 40 3 3 2" xfId="2478"/>
    <cellStyle name="Migliaia 40 3 3 2 2" xfId="5538"/>
    <cellStyle name="Migliaia 40 3 3 2 3" xfId="6460"/>
    <cellStyle name="Migliaia 40 3 3 3" xfId="5138"/>
    <cellStyle name="Migliaia 40 3 3 4" xfId="6012"/>
    <cellStyle name="Migliaia 40 3 4" xfId="2477"/>
    <cellStyle name="Migliaia 40 3 4 2" xfId="5537"/>
    <cellStyle name="Migliaia 40 3 4 3" xfId="6459"/>
    <cellStyle name="Migliaia 40 3 5" xfId="5136"/>
    <cellStyle name="Migliaia 40 3 6" xfId="6010"/>
    <cellStyle name="Migliaia 40 4" xfId="763"/>
    <cellStyle name="Migliaia 40 4 2" xfId="764"/>
    <cellStyle name="Migliaia 40 4 2 2" xfId="2480"/>
    <cellStyle name="Migliaia 40 4 2 2 2" xfId="5540"/>
    <cellStyle name="Migliaia 40 4 2 2 3" xfId="6462"/>
    <cellStyle name="Migliaia 40 4 2 3" xfId="5140"/>
    <cellStyle name="Migliaia 40 4 2 4" xfId="6014"/>
    <cellStyle name="Migliaia 40 4 3" xfId="2479"/>
    <cellStyle name="Migliaia 40 4 3 2" xfId="5539"/>
    <cellStyle name="Migliaia 40 4 3 3" xfId="6461"/>
    <cellStyle name="Migliaia 40 4 4" xfId="5139"/>
    <cellStyle name="Migliaia 40 4 5" xfId="6013"/>
    <cellStyle name="Migliaia 40 5" xfId="765"/>
    <cellStyle name="Migliaia 40 5 2" xfId="5141"/>
    <cellStyle name="Migliaia 40 5 3" xfId="6015"/>
    <cellStyle name="Migliaia 40 6" xfId="4833"/>
    <cellStyle name="Migliaia 40 7" xfId="6008"/>
    <cellStyle name="Migliaia 41" xfId="766"/>
    <cellStyle name="Migliaia 41 2" xfId="767"/>
    <cellStyle name="Migliaia 41 2 2" xfId="2481"/>
    <cellStyle name="Migliaia 41 2 2 2" xfId="5541"/>
    <cellStyle name="Migliaia 41 2 2 3" xfId="6463"/>
    <cellStyle name="Migliaia 41 2 3" xfId="4898"/>
    <cellStyle name="Migliaia 41 2 4" xfId="6017"/>
    <cellStyle name="Migliaia 41 3" xfId="768"/>
    <cellStyle name="Migliaia 41 3 2" xfId="769"/>
    <cellStyle name="Migliaia 41 3 2 2" xfId="5143"/>
    <cellStyle name="Migliaia 41 3 2 3" xfId="6019"/>
    <cellStyle name="Migliaia 41 3 3" xfId="770"/>
    <cellStyle name="Migliaia 41 3 3 2" xfId="2483"/>
    <cellStyle name="Migliaia 41 3 3 2 2" xfId="5543"/>
    <cellStyle name="Migliaia 41 3 3 2 3" xfId="6465"/>
    <cellStyle name="Migliaia 41 3 3 3" xfId="5144"/>
    <cellStyle name="Migliaia 41 3 3 4" xfId="6020"/>
    <cellStyle name="Migliaia 41 3 4" xfId="2482"/>
    <cellStyle name="Migliaia 41 3 4 2" xfId="5542"/>
    <cellStyle name="Migliaia 41 3 4 3" xfId="6464"/>
    <cellStyle name="Migliaia 41 3 5" xfId="5142"/>
    <cellStyle name="Migliaia 41 3 6" xfId="6018"/>
    <cellStyle name="Migliaia 41 4" xfId="771"/>
    <cellStyle name="Migliaia 41 4 2" xfId="772"/>
    <cellStyle name="Migliaia 41 4 2 2" xfId="2485"/>
    <cellStyle name="Migliaia 41 4 2 2 2" xfId="5545"/>
    <cellStyle name="Migliaia 41 4 2 2 3" xfId="6467"/>
    <cellStyle name="Migliaia 41 4 2 3" xfId="5146"/>
    <cellStyle name="Migliaia 41 4 2 4" xfId="6022"/>
    <cellStyle name="Migliaia 41 4 3" xfId="2484"/>
    <cellStyle name="Migliaia 41 4 3 2" xfId="5544"/>
    <cellStyle name="Migliaia 41 4 3 3" xfId="6466"/>
    <cellStyle name="Migliaia 41 4 4" xfId="5145"/>
    <cellStyle name="Migliaia 41 4 5" xfId="6021"/>
    <cellStyle name="Migliaia 41 5" xfId="773"/>
    <cellStyle name="Migliaia 41 5 2" xfId="5147"/>
    <cellStyle name="Migliaia 41 5 3" xfId="6023"/>
    <cellStyle name="Migliaia 41 6" xfId="4834"/>
    <cellStyle name="Migliaia 41 7" xfId="6016"/>
    <cellStyle name="Migliaia 42" xfId="774"/>
    <cellStyle name="Migliaia 42 2" xfId="775"/>
    <cellStyle name="Migliaia 42 2 2" xfId="2486"/>
    <cellStyle name="Migliaia 42 2 2 2" xfId="5546"/>
    <cellStyle name="Migliaia 42 2 2 3" xfId="6468"/>
    <cellStyle name="Migliaia 42 2 3" xfId="4899"/>
    <cellStyle name="Migliaia 42 2 4" xfId="6025"/>
    <cellStyle name="Migliaia 42 3" xfId="776"/>
    <cellStyle name="Migliaia 42 3 2" xfId="777"/>
    <cellStyle name="Migliaia 42 3 2 2" xfId="5149"/>
    <cellStyle name="Migliaia 42 3 2 3" xfId="6027"/>
    <cellStyle name="Migliaia 42 3 3" xfId="778"/>
    <cellStyle name="Migliaia 42 3 3 2" xfId="2488"/>
    <cellStyle name="Migliaia 42 3 3 2 2" xfId="5548"/>
    <cellStyle name="Migliaia 42 3 3 2 3" xfId="6470"/>
    <cellStyle name="Migliaia 42 3 3 3" xfId="5150"/>
    <cellStyle name="Migliaia 42 3 3 4" xfId="6028"/>
    <cellStyle name="Migliaia 42 3 4" xfId="2487"/>
    <cellStyle name="Migliaia 42 3 4 2" xfId="5547"/>
    <cellStyle name="Migliaia 42 3 4 3" xfId="6469"/>
    <cellStyle name="Migliaia 42 3 5" xfId="5148"/>
    <cellStyle name="Migliaia 42 3 6" xfId="6026"/>
    <cellStyle name="Migliaia 42 4" xfId="779"/>
    <cellStyle name="Migliaia 42 4 2" xfId="780"/>
    <cellStyle name="Migliaia 42 4 2 2" xfId="2490"/>
    <cellStyle name="Migliaia 42 4 2 2 2" xfId="5550"/>
    <cellStyle name="Migliaia 42 4 2 2 3" xfId="6472"/>
    <cellStyle name="Migliaia 42 4 2 3" xfId="5152"/>
    <cellStyle name="Migliaia 42 4 2 4" xfId="6030"/>
    <cellStyle name="Migliaia 42 4 3" xfId="2489"/>
    <cellStyle name="Migliaia 42 4 3 2" xfId="5549"/>
    <cellStyle name="Migliaia 42 4 3 3" xfId="6471"/>
    <cellStyle name="Migliaia 42 4 4" xfId="5151"/>
    <cellStyle name="Migliaia 42 4 5" xfId="6029"/>
    <cellStyle name="Migliaia 42 5" xfId="781"/>
    <cellStyle name="Migliaia 42 5 2" xfId="5153"/>
    <cellStyle name="Migliaia 42 5 3" xfId="6031"/>
    <cellStyle name="Migliaia 42 6" xfId="4835"/>
    <cellStyle name="Migliaia 42 7" xfId="6024"/>
    <cellStyle name="Migliaia 43" xfId="782"/>
    <cellStyle name="Migliaia 43 2" xfId="783"/>
    <cellStyle name="Migliaia 43 2 2" xfId="2491"/>
    <cellStyle name="Migliaia 43 2 2 2" xfId="5551"/>
    <cellStyle name="Migliaia 43 2 2 3" xfId="6473"/>
    <cellStyle name="Migliaia 43 2 3" xfId="4900"/>
    <cellStyle name="Migliaia 43 2 4" xfId="6033"/>
    <cellStyle name="Migliaia 43 3" xfId="784"/>
    <cellStyle name="Migliaia 43 3 2" xfId="785"/>
    <cellStyle name="Migliaia 43 3 2 2" xfId="5155"/>
    <cellStyle name="Migliaia 43 3 2 3" xfId="6035"/>
    <cellStyle name="Migliaia 43 3 3" xfId="786"/>
    <cellStyle name="Migliaia 43 3 3 2" xfId="2493"/>
    <cellStyle name="Migliaia 43 3 3 2 2" xfId="5553"/>
    <cellStyle name="Migliaia 43 3 3 2 3" xfId="6475"/>
    <cellStyle name="Migliaia 43 3 3 3" xfId="5156"/>
    <cellStyle name="Migliaia 43 3 3 4" xfId="6036"/>
    <cellStyle name="Migliaia 43 3 4" xfId="2492"/>
    <cellStyle name="Migliaia 43 3 4 2" xfId="5552"/>
    <cellStyle name="Migliaia 43 3 4 3" xfId="6474"/>
    <cellStyle name="Migliaia 43 3 5" xfId="5154"/>
    <cellStyle name="Migliaia 43 3 6" xfId="6034"/>
    <cellStyle name="Migliaia 43 4" xfId="787"/>
    <cellStyle name="Migliaia 43 4 2" xfId="788"/>
    <cellStyle name="Migliaia 43 4 2 2" xfId="2495"/>
    <cellStyle name="Migliaia 43 4 2 2 2" xfId="5555"/>
    <cellStyle name="Migliaia 43 4 2 2 3" xfId="6477"/>
    <cellStyle name="Migliaia 43 4 2 3" xfId="5158"/>
    <cellStyle name="Migliaia 43 4 2 4" xfId="6038"/>
    <cellStyle name="Migliaia 43 4 3" xfId="2494"/>
    <cellStyle name="Migliaia 43 4 3 2" xfId="5554"/>
    <cellStyle name="Migliaia 43 4 3 3" xfId="6476"/>
    <cellStyle name="Migliaia 43 4 4" xfId="5157"/>
    <cellStyle name="Migliaia 43 4 5" xfId="6037"/>
    <cellStyle name="Migliaia 43 5" xfId="789"/>
    <cellStyle name="Migliaia 43 5 2" xfId="5159"/>
    <cellStyle name="Migliaia 43 5 3" xfId="6039"/>
    <cellStyle name="Migliaia 43 6" xfId="4836"/>
    <cellStyle name="Migliaia 43 7" xfId="6032"/>
    <cellStyle name="Migliaia 44" xfId="790"/>
    <cellStyle name="Migliaia 44 2" xfId="791"/>
    <cellStyle name="Migliaia 44 2 2" xfId="2496"/>
    <cellStyle name="Migliaia 44 2 2 2" xfId="5556"/>
    <cellStyle name="Migliaia 44 2 2 3" xfId="6478"/>
    <cellStyle name="Migliaia 44 2 3" xfId="4901"/>
    <cellStyle name="Migliaia 44 2 4" xfId="6041"/>
    <cellStyle name="Migliaia 44 3" xfId="792"/>
    <cellStyle name="Migliaia 44 3 2" xfId="793"/>
    <cellStyle name="Migliaia 44 3 2 2" xfId="5161"/>
    <cellStyle name="Migliaia 44 3 2 3" xfId="6043"/>
    <cellStyle name="Migliaia 44 3 3" xfId="794"/>
    <cellStyle name="Migliaia 44 3 3 2" xfId="2498"/>
    <cellStyle name="Migliaia 44 3 3 2 2" xfId="5558"/>
    <cellStyle name="Migliaia 44 3 3 2 3" xfId="6480"/>
    <cellStyle name="Migliaia 44 3 3 3" xfId="5162"/>
    <cellStyle name="Migliaia 44 3 3 4" xfId="6044"/>
    <cellStyle name="Migliaia 44 3 4" xfId="2497"/>
    <cellStyle name="Migliaia 44 3 4 2" xfId="5557"/>
    <cellStyle name="Migliaia 44 3 4 3" xfId="6479"/>
    <cellStyle name="Migliaia 44 3 5" xfId="5160"/>
    <cellStyle name="Migliaia 44 3 6" xfId="6042"/>
    <cellStyle name="Migliaia 44 4" xfId="795"/>
    <cellStyle name="Migliaia 44 4 2" xfId="796"/>
    <cellStyle name="Migliaia 44 4 2 2" xfId="2500"/>
    <cellStyle name="Migliaia 44 4 2 2 2" xfId="5560"/>
    <cellStyle name="Migliaia 44 4 2 2 3" xfId="6482"/>
    <cellStyle name="Migliaia 44 4 2 3" xfId="5164"/>
    <cellStyle name="Migliaia 44 4 2 4" xfId="6046"/>
    <cellStyle name="Migliaia 44 4 3" xfId="2499"/>
    <cellStyle name="Migliaia 44 4 3 2" xfId="5559"/>
    <cellStyle name="Migliaia 44 4 3 3" xfId="6481"/>
    <cellStyle name="Migliaia 44 4 4" xfId="5163"/>
    <cellStyle name="Migliaia 44 4 5" xfId="6045"/>
    <cellStyle name="Migliaia 44 5" xfId="797"/>
    <cellStyle name="Migliaia 44 5 2" xfId="5165"/>
    <cellStyle name="Migliaia 44 5 3" xfId="6047"/>
    <cellStyle name="Migliaia 44 6" xfId="4837"/>
    <cellStyle name="Migliaia 44 7" xfId="6040"/>
    <cellStyle name="Migliaia 45" xfId="798"/>
    <cellStyle name="Migliaia 45 2" xfId="799"/>
    <cellStyle name="Migliaia 45 2 2" xfId="2501"/>
    <cellStyle name="Migliaia 45 2 2 2" xfId="5561"/>
    <cellStyle name="Migliaia 45 2 2 3" xfId="6483"/>
    <cellStyle name="Migliaia 45 2 3" xfId="4902"/>
    <cellStyle name="Migliaia 45 2 4" xfId="6049"/>
    <cellStyle name="Migliaia 45 3" xfId="800"/>
    <cellStyle name="Migliaia 45 3 2" xfId="801"/>
    <cellStyle name="Migliaia 45 3 2 2" xfId="5167"/>
    <cellStyle name="Migliaia 45 3 2 3" xfId="6051"/>
    <cellStyle name="Migliaia 45 3 3" xfId="802"/>
    <cellStyle name="Migliaia 45 3 3 2" xfId="2503"/>
    <cellStyle name="Migliaia 45 3 3 2 2" xfId="5563"/>
    <cellStyle name="Migliaia 45 3 3 2 3" xfId="6485"/>
    <cellStyle name="Migliaia 45 3 3 3" xfId="5168"/>
    <cellStyle name="Migliaia 45 3 3 4" xfId="6052"/>
    <cellStyle name="Migliaia 45 3 4" xfId="2502"/>
    <cellStyle name="Migliaia 45 3 4 2" xfId="5562"/>
    <cellStyle name="Migliaia 45 3 4 3" xfId="6484"/>
    <cellStyle name="Migliaia 45 3 5" xfId="5166"/>
    <cellStyle name="Migliaia 45 3 6" xfId="6050"/>
    <cellStyle name="Migliaia 45 4" xfId="803"/>
    <cellStyle name="Migliaia 45 4 2" xfId="804"/>
    <cellStyle name="Migliaia 45 4 2 2" xfId="2505"/>
    <cellStyle name="Migliaia 45 4 2 2 2" xfId="5565"/>
    <cellStyle name="Migliaia 45 4 2 2 3" xfId="6487"/>
    <cellStyle name="Migliaia 45 4 2 3" xfId="5170"/>
    <cellStyle name="Migliaia 45 4 2 4" xfId="6054"/>
    <cellStyle name="Migliaia 45 4 3" xfId="2504"/>
    <cellStyle name="Migliaia 45 4 3 2" xfId="5564"/>
    <cellStyle name="Migliaia 45 4 3 3" xfId="6486"/>
    <cellStyle name="Migliaia 45 4 4" xfId="5169"/>
    <cellStyle name="Migliaia 45 4 5" xfId="6053"/>
    <cellStyle name="Migliaia 45 5" xfId="805"/>
    <cellStyle name="Migliaia 45 5 2" xfId="5171"/>
    <cellStyle name="Migliaia 45 5 3" xfId="6055"/>
    <cellStyle name="Migliaia 45 6" xfId="4838"/>
    <cellStyle name="Migliaia 45 7" xfId="6048"/>
    <cellStyle name="Migliaia 46" xfId="806"/>
    <cellStyle name="Migliaia 46 2" xfId="807"/>
    <cellStyle name="Migliaia 46 2 2" xfId="2506"/>
    <cellStyle name="Migliaia 46 2 2 2" xfId="5566"/>
    <cellStyle name="Migliaia 46 2 2 3" xfId="6488"/>
    <cellStyle name="Migliaia 46 2 3" xfId="4903"/>
    <cellStyle name="Migliaia 46 2 4" xfId="6057"/>
    <cellStyle name="Migliaia 46 3" xfId="808"/>
    <cellStyle name="Migliaia 46 3 2" xfId="809"/>
    <cellStyle name="Migliaia 46 3 2 2" xfId="5173"/>
    <cellStyle name="Migliaia 46 3 2 3" xfId="6059"/>
    <cellStyle name="Migliaia 46 3 3" xfId="810"/>
    <cellStyle name="Migliaia 46 3 3 2" xfId="2508"/>
    <cellStyle name="Migliaia 46 3 3 2 2" xfId="5568"/>
    <cellStyle name="Migliaia 46 3 3 2 3" xfId="6490"/>
    <cellStyle name="Migliaia 46 3 3 3" xfId="5174"/>
    <cellStyle name="Migliaia 46 3 3 4" xfId="6060"/>
    <cellStyle name="Migliaia 46 3 4" xfId="2507"/>
    <cellStyle name="Migliaia 46 3 4 2" xfId="5567"/>
    <cellStyle name="Migliaia 46 3 4 3" xfId="6489"/>
    <cellStyle name="Migliaia 46 3 5" xfId="5172"/>
    <cellStyle name="Migliaia 46 3 6" xfId="6058"/>
    <cellStyle name="Migliaia 46 4" xfId="811"/>
    <cellStyle name="Migliaia 46 4 2" xfId="812"/>
    <cellStyle name="Migliaia 46 4 2 2" xfId="2510"/>
    <cellStyle name="Migliaia 46 4 2 2 2" xfId="5570"/>
    <cellStyle name="Migliaia 46 4 2 2 3" xfId="6492"/>
    <cellStyle name="Migliaia 46 4 2 3" xfId="5176"/>
    <cellStyle name="Migliaia 46 4 2 4" xfId="6062"/>
    <cellStyle name="Migliaia 46 4 3" xfId="2509"/>
    <cellStyle name="Migliaia 46 4 3 2" xfId="5569"/>
    <cellStyle name="Migliaia 46 4 3 3" xfId="6491"/>
    <cellStyle name="Migliaia 46 4 4" xfId="5175"/>
    <cellStyle name="Migliaia 46 4 5" xfId="6061"/>
    <cellStyle name="Migliaia 46 5" xfId="813"/>
    <cellStyle name="Migliaia 46 5 2" xfId="5177"/>
    <cellStyle name="Migliaia 46 5 3" xfId="6063"/>
    <cellStyle name="Migliaia 46 6" xfId="4839"/>
    <cellStyle name="Migliaia 46 7" xfId="6056"/>
    <cellStyle name="Migliaia 47" xfId="814"/>
    <cellStyle name="Migliaia 47 2" xfId="815"/>
    <cellStyle name="Migliaia 47 2 2" xfId="2511"/>
    <cellStyle name="Migliaia 47 2 2 2" xfId="5571"/>
    <cellStyle name="Migliaia 47 2 2 3" xfId="6493"/>
    <cellStyle name="Migliaia 47 2 3" xfId="4904"/>
    <cellStyle name="Migliaia 47 2 4" xfId="6065"/>
    <cellStyle name="Migliaia 47 3" xfId="816"/>
    <cellStyle name="Migliaia 47 3 2" xfId="817"/>
    <cellStyle name="Migliaia 47 3 2 2" xfId="5179"/>
    <cellStyle name="Migliaia 47 3 2 3" xfId="6067"/>
    <cellStyle name="Migliaia 47 3 3" xfId="818"/>
    <cellStyle name="Migliaia 47 3 3 2" xfId="2513"/>
    <cellStyle name="Migliaia 47 3 3 2 2" xfId="5573"/>
    <cellStyle name="Migliaia 47 3 3 2 3" xfId="6495"/>
    <cellStyle name="Migliaia 47 3 3 3" xfId="5180"/>
    <cellStyle name="Migliaia 47 3 3 4" xfId="6068"/>
    <cellStyle name="Migliaia 47 3 4" xfId="2512"/>
    <cellStyle name="Migliaia 47 3 4 2" xfId="5572"/>
    <cellStyle name="Migliaia 47 3 4 3" xfId="6494"/>
    <cellStyle name="Migliaia 47 3 5" xfId="5178"/>
    <cellStyle name="Migliaia 47 3 6" xfId="6066"/>
    <cellStyle name="Migliaia 47 4" xfId="819"/>
    <cellStyle name="Migliaia 47 4 2" xfId="820"/>
    <cellStyle name="Migliaia 47 4 2 2" xfId="2515"/>
    <cellStyle name="Migliaia 47 4 2 2 2" xfId="5575"/>
    <cellStyle name="Migliaia 47 4 2 2 3" xfId="6497"/>
    <cellStyle name="Migliaia 47 4 2 3" xfId="5182"/>
    <cellStyle name="Migliaia 47 4 2 4" xfId="6070"/>
    <cellStyle name="Migliaia 47 4 3" xfId="2514"/>
    <cellStyle name="Migliaia 47 4 3 2" xfId="5574"/>
    <cellStyle name="Migliaia 47 4 3 3" xfId="6496"/>
    <cellStyle name="Migliaia 47 4 4" xfId="5181"/>
    <cellStyle name="Migliaia 47 4 5" xfId="6069"/>
    <cellStyle name="Migliaia 47 5" xfId="821"/>
    <cellStyle name="Migliaia 47 5 2" xfId="5183"/>
    <cellStyle name="Migliaia 47 5 3" xfId="6071"/>
    <cellStyle name="Migliaia 47 6" xfId="4840"/>
    <cellStyle name="Migliaia 47 7" xfId="6064"/>
    <cellStyle name="Migliaia 48" xfId="822"/>
    <cellStyle name="Migliaia 48 2" xfId="823"/>
    <cellStyle name="Migliaia 48 2 2" xfId="2516"/>
    <cellStyle name="Migliaia 48 2 2 2" xfId="5576"/>
    <cellStyle name="Migliaia 48 2 2 3" xfId="6498"/>
    <cellStyle name="Migliaia 48 2 3" xfId="4905"/>
    <cellStyle name="Migliaia 48 2 4" xfId="6073"/>
    <cellStyle name="Migliaia 48 3" xfId="824"/>
    <cellStyle name="Migliaia 48 3 2" xfId="825"/>
    <cellStyle name="Migliaia 48 3 2 2" xfId="5185"/>
    <cellStyle name="Migliaia 48 3 2 3" xfId="6075"/>
    <cellStyle name="Migliaia 48 3 3" xfId="826"/>
    <cellStyle name="Migliaia 48 3 3 2" xfId="2518"/>
    <cellStyle name="Migliaia 48 3 3 2 2" xfId="5578"/>
    <cellStyle name="Migliaia 48 3 3 2 3" xfId="6500"/>
    <cellStyle name="Migliaia 48 3 3 3" xfId="5186"/>
    <cellStyle name="Migliaia 48 3 3 4" xfId="6076"/>
    <cellStyle name="Migliaia 48 3 4" xfId="2517"/>
    <cellStyle name="Migliaia 48 3 4 2" xfId="5577"/>
    <cellStyle name="Migliaia 48 3 4 3" xfId="6499"/>
    <cellStyle name="Migliaia 48 3 5" xfId="5184"/>
    <cellStyle name="Migliaia 48 3 6" xfId="6074"/>
    <cellStyle name="Migliaia 48 4" xfId="827"/>
    <cellStyle name="Migliaia 48 4 2" xfId="828"/>
    <cellStyle name="Migliaia 48 4 2 2" xfId="2520"/>
    <cellStyle name="Migliaia 48 4 2 2 2" xfId="5580"/>
    <cellStyle name="Migliaia 48 4 2 2 3" xfId="6502"/>
    <cellStyle name="Migliaia 48 4 2 3" xfId="5188"/>
    <cellStyle name="Migliaia 48 4 2 4" xfId="6078"/>
    <cellStyle name="Migliaia 48 4 3" xfId="2519"/>
    <cellStyle name="Migliaia 48 4 3 2" xfId="5579"/>
    <cellStyle name="Migliaia 48 4 3 3" xfId="6501"/>
    <cellStyle name="Migliaia 48 4 4" xfId="5187"/>
    <cellStyle name="Migliaia 48 4 5" xfId="6077"/>
    <cellStyle name="Migliaia 48 5" xfId="829"/>
    <cellStyle name="Migliaia 48 5 2" xfId="5189"/>
    <cellStyle name="Migliaia 48 5 3" xfId="6079"/>
    <cellStyle name="Migliaia 48 6" xfId="4841"/>
    <cellStyle name="Migliaia 48 7" xfId="6072"/>
    <cellStyle name="Migliaia 49" xfId="830"/>
    <cellStyle name="Migliaia 49 2" xfId="831"/>
    <cellStyle name="Migliaia 49 2 2" xfId="2521"/>
    <cellStyle name="Migliaia 49 2 2 2" xfId="5581"/>
    <cellStyle name="Migliaia 49 2 2 3" xfId="6503"/>
    <cellStyle name="Migliaia 49 2 3" xfId="4906"/>
    <cellStyle name="Migliaia 49 2 4" xfId="6081"/>
    <cellStyle name="Migliaia 49 3" xfId="832"/>
    <cellStyle name="Migliaia 49 3 2" xfId="833"/>
    <cellStyle name="Migliaia 49 3 2 2" xfId="5191"/>
    <cellStyle name="Migliaia 49 3 2 3" xfId="6083"/>
    <cellStyle name="Migliaia 49 3 3" xfId="834"/>
    <cellStyle name="Migliaia 49 3 3 2" xfId="2523"/>
    <cellStyle name="Migliaia 49 3 3 2 2" xfId="5583"/>
    <cellStyle name="Migliaia 49 3 3 2 3" xfId="6505"/>
    <cellStyle name="Migliaia 49 3 3 3" xfId="5192"/>
    <cellStyle name="Migliaia 49 3 3 4" xfId="6084"/>
    <cellStyle name="Migliaia 49 3 4" xfId="2522"/>
    <cellStyle name="Migliaia 49 3 4 2" xfId="5582"/>
    <cellStyle name="Migliaia 49 3 4 3" xfId="6504"/>
    <cellStyle name="Migliaia 49 3 5" xfId="5190"/>
    <cellStyle name="Migliaia 49 3 6" xfId="6082"/>
    <cellStyle name="Migliaia 49 4" xfId="835"/>
    <cellStyle name="Migliaia 49 4 2" xfId="836"/>
    <cellStyle name="Migliaia 49 4 2 2" xfId="2525"/>
    <cellStyle name="Migliaia 49 4 2 2 2" xfId="5585"/>
    <cellStyle name="Migliaia 49 4 2 2 3" xfId="6507"/>
    <cellStyle name="Migliaia 49 4 2 3" xfId="5194"/>
    <cellStyle name="Migliaia 49 4 2 4" xfId="6086"/>
    <cellStyle name="Migliaia 49 4 3" xfId="2524"/>
    <cellStyle name="Migliaia 49 4 3 2" xfId="5584"/>
    <cellStyle name="Migliaia 49 4 3 3" xfId="6506"/>
    <cellStyle name="Migliaia 49 4 4" xfId="5193"/>
    <cellStyle name="Migliaia 49 4 5" xfId="6085"/>
    <cellStyle name="Migliaia 49 5" xfId="837"/>
    <cellStyle name="Migliaia 49 5 2" xfId="5195"/>
    <cellStyle name="Migliaia 49 5 3" xfId="6087"/>
    <cellStyle name="Migliaia 49 6" xfId="4842"/>
    <cellStyle name="Migliaia 49 7" xfId="6080"/>
    <cellStyle name="Migliaia 5" xfId="838"/>
    <cellStyle name="Migliaia 5 2" xfId="839"/>
    <cellStyle name="Migliaia 5 2 2" xfId="2526"/>
    <cellStyle name="Migliaia 5 2 2 2" xfId="5586"/>
    <cellStyle name="Migliaia 5 2 2 3" xfId="6508"/>
    <cellStyle name="Migliaia 5 2 3" xfId="4907"/>
    <cellStyle name="Migliaia 5 2 4" xfId="6089"/>
    <cellStyle name="Migliaia 5 3" xfId="840"/>
    <cellStyle name="Migliaia 5 3 2" xfId="841"/>
    <cellStyle name="Migliaia 5 3 2 2" xfId="5197"/>
    <cellStyle name="Migliaia 5 3 2 3" xfId="6091"/>
    <cellStyle name="Migliaia 5 3 3" xfId="842"/>
    <cellStyle name="Migliaia 5 3 3 2" xfId="2528"/>
    <cellStyle name="Migliaia 5 3 3 2 2" xfId="5588"/>
    <cellStyle name="Migliaia 5 3 3 2 3" xfId="6510"/>
    <cellStyle name="Migliaia 5 3 3 3" xfId="5198"/>
    <cellStyle name="Migliaia 5 3 3 4" xfId="6092"/>
    <cellStyle name="Migliaia 5 3 4" xfId="2527"/>
    <cellStyle name="Migliaia 5 3 4 2" xfId="5587"/>
    <cellStyle name="Migliaia 5 3 4 3" xfId="6509"/>
    <cellStyle name="Migliaia 5 3 5" xfId="5196"/>
    <cellStyle name="Migliaia 5 3 6" xfId="6090"/>
    <cellStyle name="Migliaia 5 4" xfId="843"/>
    <cellStyle name="Migliaia 5 4 2" xfId="844"/>
    <cellStyle name="Migliaia 5 4 2 2" xfId="2530"/>
    <cellStyle name="Migliaia 5 4 2 2 2" xfId="5590"/>
    <cellStyle name="Migliaia 5 4 2 2 3" xfId="6512"/>
    <cellStyle name="Migliaia 5 4 2 3" xfId="5200"/>
    <cellStyle name="Migliaia 5 4 2 4" xfId="6094"/>
    <cellStyle name="Migliaia 5 4 3" xfId="2529"/>
    <cellStyle name="Migliaia 5 4 3 2" xfId="5589"/>
    <cellStyle name="Migliaia 5 4 3 3" xfId="6511"/>
    <cellStyle name="Migliaia 5 4 4" xfId="5199"/>
    <cellStyle name="Migliaia 5 4 5" xfId="6093"/>
    <cellStyle name="Migliaia 5 5" xfId="845"/>
    <cellStyle name="Migliaia 5 5 2" xfId="5201"/>
    <cellStyle name="Migliaia 5 5 3" xfId="6095"/>
    <cellStyle name="Migliaia 5 6" xfId="4843"/>
    <cellStyle name="Migliaia 5 7" xfId="6088"/>
    <cellStyle name="Migliaia 50" xfId="846"/>
    <cellStyle name="Migliaia 50 2" xfId="847"/>
    <cellStyle name="Migliaia 50 2 2" xfId="2531"/>
    <cellStyle name="Migliaia 50 2 2 2" xfId="5591"/>
    <cellStyle name="Migliaia 50 2 2 3" xfId="6513"/>
    <cellStyle name="Migliaia 50 2 3" xfId="4908"/>
    <cellStyle name="Migliaia 50 2 4" xfId="6097"/>
    <cellStyle name="Migliaia 50 3" xfId="848"/>
    <cellStyle name="Migliaia 50 3 2" xfId="849"/>
    <cellStyle name="Migliaia 50 3 2 2" xfId="5203"/>
    <cellStyle name="Migliaia 50 3 2 3" xfId="6099"/>
    <cellStyle name="Migliaia 50 3 3" xfId="850"/>
    <cellStyle name="Migliaia 50 3 3 2" xfId="2533"/>
    <cellStyle name="Migliaia 50 3 3 2 2" xfId="5593"/>
    <cellStyle name="Migliaia 50 3 3 2 3" xfId="6515"/>
    <cellStyle name="Migliaia 50 3 3 3" xfId="5204"/>
    <cellStyle name="Migliaia 50 3 3 4" xfId="6100"/>
    <cellStyle name="Migliaia 50 3 4" xfId="2532"/>
    <cellStyle name="Migliaia 50 3 4 2" xfId="5592"/>
    <cellStyle name="Migliaia 50 3 4 3" xfId="6514"/>
    <cellStyle name="Migliaia 50 3 5" xfId="5202"/>
    <cellStyle name="Migliaia 50 3 6" xfId="6098"/>
    <cellStyle name="Migliaia 50 4" xfId="851"/>
    <cellStyle name="Migliaia 50 4 2" xfId="852"/>
    <cellStyle name="Migliaia 50 4 2 2" xfId="2535"/>
    <cellStyle name="Migliaia 50 4 2 2 2" xfId="5595"/>
    <cellStyle name="Migliaia 50 4 2 2 3" xfId="6517"/>
    <cellStyle name="Migliaia 50 4 2 3" xfId="5206"/>
    <cellStyle name="Migliaia 50 4 2 4" xfId="6102"/>
    <cellStyle name="Migliaia 50 4 3" xfId="2534"/>
    <cellStyle name="Migliaia 50 4 3 2" xfId="5594"/>
    <cellStyle name="Migliaia 50 4 3 3" xfId="6516"/>
    <cellStyle name="Migliaia 50 4 4" xfId="5205"/>
    <cellStyle name="Migliaia 50 4 5" xfId="6101"/>
    <cellStyle name="Migliaia 50 5" xfId="853"/>
    <cellStyle name="Migliaia 50 5 2" xfId="5207"/>
    <cellStyle name="Migliaia 50 5 3" xfId="6103"/>
    <cellStyle name="Migliaia 50 6" xfId="4844"/>
    <cellStyle name="Migliaia 50 7" xfId="6096"/>
    <cellStyle name="Migliaia 51" xfId="854"/>
    <cellStyle name="Migliaia 51 2" xfId="855"/>
    <cellStyle name="Migliaia 51 2 2" xfId="2536"/>
    <cellStyle name="Migliaia 51 2 2 2" xfId="5596"/>
    <cellStyle name="Migliaia 51 2 2 3" xfId="6518"/>
    <cellStyle name="Migliaia 51 2 3" xfId="4909"/>
    <cellStyle name="Migliaia 51 2 4" xfId="6105"/>
    <cellStyle name="Migliaia 51 3" xfId="856"/>
    <cellStyle name="Migliaia 51 3 2" xfId="857"/>
    <cellStyle name="Migliaia 51 3 2 2" xfId="5209"/>
    <cellStyle name="Migliaia 51 3 2 3" xfId="6107"/>
    <cellStyle name="Migliaia 51 3 3" xfId="858"/>
    <cellStyle name="Migliaia 51 3 3 2" xfId="2538"/>
    <cellStyle name="Migliaia 51 3 3 2 2" xfId="5598"/>
    <cellStyle name="Migliaia 51 3 3 2 3" xfId="6520"/>
    <cellStyle name="Migliaia 51 3 3 3" xfId="5210"/>
    <cellStyle name="Migliaia 51 3 3 4" xfId="6108"/>
    <cellStyle name="Migliaia 51 3 4" xfId="2537"/>
    <cellStyle name="Migliaia 51 3 4 2" xfId="5597"/>
    <cellStyle name="Migliaia 51 3 4 3" xfId="6519"/>
    <cellStyle name="Migliaia 51 3 5" xfId="5208"/>
    <cellStyle name="Migliaia 51 3 6" xfId="6106"/>
    <cellStyle name="Migliaia 51 4" xfId="859"/>
    <cellStyle name="Migliaia 51 4 2" xfId="860"/>
    <cellStyle name="Migliaia 51 4 2 2" xfId="2540"/>
    <cellStyle name="Migliaia 51 4 2 2 2" xfId="5600"/>
    <cellStyle name="Migliaia 51 4 2 2 3" xfId="6522"/>
    <cellStyle name="Migliaia 51 4 2 3" xfId="5212"/>
    <cellStyle name="Migliaia 51 4 2 4" xfId="6110"/>
    <cellStyle name="Migliaia 51 4 3" xfId="2539"/>
    <cellStyle name="Migliaia 51 4 3 2" xfId="5599"/>
    <cellStyle name="Migliaia 51 4 3 3" xfId="6521"/>
    <cellStyle name="Migliaia 51 4 4" xfId="5211"/>
    <cellStyle name="Migliaia 51 4 5" xfId="6109"/>
    <cellStyle name="Migliaia 51 5" xfId="861"/>
    <cellStyle name="Migliaia 51 5 2" xfId="5213"/>
    <cellStyle name="Migliaia 51 5 3" xfId="6111"/>
    <cellStyle name="Migliaia 51 6" xfId="4845"/>
    <cellStyle name="Migliaia 51 7" xfId="6104"/>
    <cellStyle name="Migliaia 52" xfId="862"/>
    <cellStyle name="Migliaia 52 2" xfId="863"/>
    <cellStyle name="Migliaia 52 2 2" xfId="2541"/>
    <cellStyle name="Migliaia 52 2 2 2" xfId="5601"/>
    <cellStyle name="Migliaia 52 2 2 3" xfId="6523"/>
    <cellStyle name="Migliaia 52 2 3" xfId="4910"/>
    <cellStyle name="Migliaia 52 2 4" xfId="6113"/>
    <cellStyle name="Migliaia 52 3" xfId="864"/>
    <cellStyle name="Migliaia 52 3 2" xfId="865"/>
    <cellStyle name="Migliaia 52 3 2 2" xfId="5215"/>
    <cellStyle name="Migliaia 52 3 2 3" xfId="6115"/>
    <cellStyle name="Migliaia 52 3 3" xfId="866"/>
    <cellStyle name="Migliaia 52 3 3 2" xfId="2543"/>
    <cellStyle name="Migliaia 52 3 3 2 2" xfId="5603"/>
    <cellStyle name="Migliaia 52 3 3 2 3" xfId="6525"/>
    <cellStyle name="Migliaia 52 3 3 3" xfId="5216"/>
    <cellStyle name="Migliaia 52 3 3 4" xfId="6116"/>
    <cellStyle name="Migliaia 52 3 4" xfId="2542"/>
    <cellStyle name="Migliaia 52 3 4 2" xfId="5602"/>
    <cellStyle name="Migliaia 52 3 4 3" xfId="6524"/>
    <cellStyle name="Migliaia 52 3 5" xfId="5214"/>
    <cellStyle name="Migliaia 52 3 6" xfId="6114"/>
    <cellStyle name="Migliaia 52 4" xfId="867"/>
    <cellStyle name="Migliaia 52 4 2" xfId="868"/>
    <cellStyle name="Migliaia 52 4 2 2" xfId="2545"/>
    <cellStyle name="Migliaia 52 4 2 2 2" xfId="5605"/>
    <cellStyle name="Migliaia 52 4 2 2 3" xfId="6527"/>
    <cellStyle name="Migliaia 52 4 2 3" xfId="5218"/>
    <cellStyle name="Migliaia 52 4 2 4" xfId="6118"/>
    <cellStyle name="Migliaia 52 4 3" xfId="2544"/>
    <cellStyle name="Migliaia 52 4 3 2" xfId="5604"/>
    <cellStyle name="Migliaia 52 4 3 3" xfId="6526"/>
    <cellStyle name="Migliaia 52 4 4" xfId="5217"/>
    <cellStyle name="Migliaia 52 4 5" xfId="6117"/>
    <cellStyle name="Migliaia 52 5" xfId="869"/>
    <cellStyle name="Migliaia 52 5 2" xfId="5219"/>
    <cellStyle name="Migliaia 52 5 3" xfId="6119"/>
    <cellStyle name="Migliaia 52 6" xfId="4846"/>
    <cellStyle name="Migliaia 52 7" xfId="6112"/>
    <cellStyle name="Migliaia 53" xfId="870"/>
    <cellStyle name="Migliaia 53 2" xfId="871"/>
    <cellStyle name="Migliaia 53 2 2" xfId="2546"/>
    <cellStyle name="Migliaia 53 2 2 2" xfId="5606"/>
    <cellStyle name="Migliaia 53 2 2 3" xfId="6528"/>
    <cellStyle name="Migliaia 53 2 3" xfId="4911"/>
    <cellStyle name="Migliaia 53 2 4" xfId="6121"/>
    <cellStyle name="Migliaia 53 3" xfId="872"/>
    <cellStyle name="Migliaia 53 3 2" xfId="873"/>
    <cellStyle name="Migliaia 53 3 2 2" xfId="5221"/>
    <cellStyle name="Migliaia 53 3 2 3" xfId="6123"/>
    <cellStyle name="Migliaia 53 3 3" xfId="874"/>
    <cellStyle name="Migliaia 53 3 3 2" xfId="2548"/>
    <cellStyle name="Migliaia 53 3 3 2 2" xfId="5608"/>
    <cellStyle name="Migliaia 53 3 3 2 3" xfId="6530"/>
    <cellStyle name="Migliaia 53 3 3 3" xfId="5222"/>
    <cellStyle name="Migliaia 53 3 3 4" xfId="6124"/>
    <cellStyle name="Migliaia 53 3 4" xfId="2547"/>
    <cellStyle name="Migliaia 53 3 4 2" xfId="5607"/>
    <cellStyle name="Migliaia 53 3 4 3" xfId="6529"/>
    <cellStyle name="Migliaia 53 3 5" xfId="5220"/>
    <cellStyle name="Migliaia 53 3 6" xfId="6122"/>
    <cellStyle name="Migliaia 53 4" xfId="875"/>
    <cellStyle name="Migliaia 53 4 2" xfId="876"/>
    <cellStyle name="Migliaia 53 4 2 2" xfId="2550"/>
    <cellStyle name="Migliaia 53 4 2 2 2" xfId="5610"/>
    <cellStyle name="Migliaia 53 4 2 2 3" xfId="6532"/>
    <cellStyle name="Migliaia 53 4 2 3" xfId="5224"/>
    <cellStyle name="Migliaia 53 4 2 4" xfId="6126"/>
    <cellStyle name="Migliaia 53 4 3" xfId="2549"/>
    <cellStyle name="Migliaia 53 4 3 2" xfId="5609"/>
    <cellStyle name="Migliaia 53 4 3 3" xfId="6531"/>
    <cellStyle name="Migliaia 53 4 4" xfId="5223"/>
    <cellStyle name="Migliaia 53 4 5" xfId="6125"/>
    <cellStyle name="Migliaia 53 5" xfId="877"/>
    <cellStyle name="Migliaia 53 5 2" xfId="5225"/>
    <cellStyle name="Migliaia 53 5 3" xfId="6127"/>
    <cellStyle name="Migliaia 53 6" xfId="4847"/>
    <cellStyle name="Migliaia 53 7" xfId="6120"/>
    <cellStyle name="Migliaia 54" xfId="878"/>
    <cellStyle name="Migliaia 54 2" xfId="879"/>
    <cellStyle name="Migliaia 54 2 2" xfId="2551"/>
    <cellStyle name="Migliaia 54 2 2 2" xfId="5611"/>
    <cellStyle name="Migliaia 54 2 2 3" xfId="6533"/>
    <cellStyle name="Migliaia 54 2 3" xfId="4912"/>
    <cellStyle name="Migliaia 54 2 4" xfId="6129"/>
    <cellStyle name="Migliaia 54 3" xfId="880"/>
    <cellStyle name="Migliaia 54 3 2" xfId="881"/>
    <cellStyle name="Migliaia 54 3 2 2" xfId="5227"/>
    <cellStyle name="Migliaia 54 3 2 3" xfId="6131"/>
    <cellStyle name="Migliaia 54 3 3" xfId="882"/>
    <cellStyle name="Migliaia 54 3 3 2" xfId="2553"/>
    <cellStyle name="Migliaia 54 3 3 2 2" xfId="5613"/>
    <cellStyle name="Migliaia 54 3 3 2 3" xfId="6535"/>
    <cellStyle name="Migliaia 54 3 3 3" xfId="5228"/>
    <cellStyle name="Migliaia 54 3 3 4" xfId="6132"/>
    <cellStyle name="Migliaia 54 3 4" xfId="2552"/>
    <cellStyle name="Migliaia 54 3 4 2" xfId="5612"/>
    <cellStyle name="Migliaia 54 3 4 3" xfId="6534"/>
    <cellStyle name="Migliaia 54 3 5" xfId="5226"/>
    <cellStyle name="Migliaia 54 3 6" xfId="6130"/>
    <cellStyle name="Migliaia 54 4" xfId="883"/>
    <cellStyle name="Migliaia 54 4 2" xfId="884"/>
    <cellStyle name="Migliaia 54 4 2 2" xfId="2555"/>
    <cellStyle name="Migliaia 54 4 2 2 2" xfId="5615"/>
    <cellStyle name="Migliaia 54 4 2 2 3" xfId="6537"/>
    <cellStyle name="Migliaia 54 4 2 3" xfId="5230"/>
    <cellStyle name="Migliaia 54 4 2 4" xfId="6134"/>
    <cellStyle name="Migliaia 54 4 3" xfId="2554"/>
    <cellStyle name="Migliaia 54 4 3 2" xfId="5614"/>
    <cellStyle name="Migliaia 54 4 3 3" xfId="6536"/>
    <cellStyle name="Migliaia 54 4 4" xfId="5229"/>
    <cellStyle name="Migliaia 54 4 5" xfId="6133"/>
    <cellStyle name="Migliaia 54 5" xfId="885"/>
    <cellStyle name="Migliaia 54 5 2" xfId="5231"/>
    <cellStyle name="Migliaia 54 5 3" xfId="6135"/>
    <cellStyle name="Migliaia 54 6" xfId="4848"/>
    <cellStyle name="Migliaia 54 7" xfId="6128"/>
    <cellStyle name="Migliaia 55" xfId="886"/>
    <cellStyle name="Migliaia 55 2" xfId="887"/>
    <cellStyle name="Migliaia 55 2 2" xfId="2556"/>
    <cellStyle name="Migliaia 55 2 2 2" xfId="5616"/>
    <cellStyle name="Migliaia 55 2 2 3" xfId="6538"/>
    <cellStyle name="Migliaia 55 2 3" xfId="4913"/>
    <cellStyle name="Migliaia 55 2 4" xfId="6137"/>
    <cellStyle name="Migliaia 55 3" xfId="888"/>
    <cellStyle name="Migliaia 55 3 2" xfId="889"/>
    <cellStyle name="Migliaia 55 3 2 2" xfId="5233"/>
    <cellStyle name="Migliaia 55 3 2 3" xfId="6139"/>
    <cellStyle name="Migliaia 55 3 3" xfId="890"/>
    <cellStyle name="Migliaia 55 3 3 2" xfId="2558"/>
    <cellStyle name="Migliaia 55 3 3 2 2" xfId="5618"/>
    <cellStyle name="Migliaia 55 3 3 2 3" xfId="6540"/>
    <cellStyle name="Migliaia 55 3 3 3" xfId="5234"/>
    <cellStyle name="Migliaia 55 3 3 4" xfId="6140"/>
    <cellStyle name="Migliaia 55 3 4" xfId="2557"/>
    <cellStyle name="Migliaia 55 3 4 2" xfId="5617"/>
    <cellStyle name="Migliaia 55 3 4 3" xfId="6539"/>
    <cellStyle name="Migliaia 55 3 5" xfId="5232"/>
    <cellStyle name="Migliaia 55 3 6" xfId="6138"/>
    <cellStyle name="Migliaia 55 4" xfId="891"/>
    <cellStyle name="Migliaia 55 4 2" xfId="892"/>
    <cellStyle name="Migliaia 55 4 2 2" xfId="2560"/>
    <cellStyle name="Migliaia 55 4 2 2 2" xfId="5620"/>
    <cellStyle name="Migliaia 55 4 2 2 3" xfId="6542"/>
    <cellStyle name="Migliaia 55 4 2 3" xfId="5236"/>
    <cellStyle name="Migliaia 55 4 2 4" xfId="6142"/>
    <cellStyle name="Migliaia 55 4 3" xfId="2559"/>
    <cellStyle name="Migliaia 55 4 3 2" xfId="5619"/>
    <cellStyle name="Migliaia 55 4 3 3" xfId="6541"/>
    <cellStyle name="Migliaia 55 4 4" xfId="5235"/>
    <cellStyle name="Migliaia 55 4 5" xfId="6141"/>
    <cellStyle name="Migliaia 55 5" xfId="893"/>
    <cellStyle name="Migliaia 55 5 2" xfId="5237"/>
    <cellStyle name="Migliaia 55 5 3" xfId="6143"/>
    <cellStyle name="Migliaia 55 6" xfId="4849"/>
    <cellStyle name="Migliaia 55 7" xfId="6136"/>
    <cellStyle name="Migliaia 56" xfId="894"/>
    <cellStyle name="Migliaia 56 2" xfId="895"/>
    <cellStyle name="Migliaia 56 2 2" xfId="2561"/>
    <cellStyle name="Migliaia 56 2 2 2" xfId="5621"/>
    <cellStyle name="Migliaia 56 2 2 3" xfId="6543"/>
    <cellStyle name="Migliaia 56 2 3" xfId="4914"/>
    <cellStyle name="Migliaia 56 2 4" xfId="6145"/>
    <cellStyle name="Migliaia 56 3" xfId="896"/>
    <cellStyle name="Migliaia 56 3 2" xfId="897"/>
    <cellStyle name="Migliaia 56 3 2 2" xfId="5239"/>
    <cellStyle name="Migliaia 56 3 2 3" xfId="6147"/>
    <cellStyle name="Migliaia 56 3 3" xfId="898"/>
    <cellStyle name="Migliaia 56 3 3 2" xfId="2563"/>
    <cellStyle name="Migliaia 56 3 3 2 2" xfId="5623"/>
    <cellStyle name="Migliaia 56 3 3 2 3" xfId="6545"/>
    <cellStyle name="Migliaia 56 3 3 3" xfId="5240"/>
    <cellStyle name="Migliaia 56 3 3 4" xfId="6148"/>
    <cellStyle name="Migliaia 56 3 4" xfId="2562"/>
    <cellStyle name="Migliaia 56 3 4 2" xfId="5622"/>
    <cellStyle name="Migliaia 56 3 4 3" xfId="6544"/>
    <cellStyle name="Migliaia 56 3 5" xfId="5238"/>
    <cellStyle name="Migliaia 56 3 6" xfId="6146"/>
    <cellStyle name="Migliaia 56 4" xfId="899"/>
    <cellStyle name="Migliaia 56 4 2" xfId="900"/>
    <cellStyle name="Migliaia 56 4 2 2" xfId="2565"/>
    <cellStyle name="Migliaia 56 4 2 2 2" xfId="5625"/>
    <cellStyle name="Migliaia 56 4 2 2 3" xfId="6547"/>
    <cellStyle name="Migliaia 56 4 2 3" xfId="5242"/>
    <cellStyle name="Migliaia 56 4 2 4" xfId="6150"/>
    <cellStyle name="Migliaia 56 4 3" xfId="2564"/>
    <cellStyle name="Migliaia 56 4 3 2" xfId="5624"/>
    <cellStyle name="Migliaia 56 4 3 3" xfId="6546"/>
    <cellStyle name="Migliaia 56 4 4" xfId="5241"/>
    <cellStyle name="Migliaia 56 4 5" xfId="6149"/>
    <cellStyle name="Migliaia 56 5" xfId="901"/>
    <cellStyle name="Migliaia 56 5 2" xfId="5243"/>
    <cellStyle name="Migliaia 56 5 3" xfId="6151"/>
    <cellStyle name="Migliaia 56 6" xfId="4850"/>
    <cellStyle name="Migliaia 56 7" xfId="6144"/>
    <cellStyle name="Migliaia 57" xfId="902"/>
    <cellStyle name="Migliaia 57 2" xfId="903"/>
    <cellStyle name="Migliaia 57 2 2" xfId="2566"/>
    <cellStyle name="Migliaia 57 2 2 2" xfId="5626"/>
    <cellStyle name="Migliaia 57 2 2 3" xfId="6548"/>
    <cellStyle name="Migliaia 57 2 3" xfId="4915"/>
    <cellStyle name="Migliaia 57 2 4" xfId="6153"/>
    <cellStyle name="Migliaia 57 3" xfId="904"/>
    <cellStyle name="Migliaia 57 3 2" xfId="905"/>
    <cellStyle name="Migliaia 57 3 2 2" xfId="5245"/>
    <cellStyle name="Migliaia 57 3 2 3" xfId="6155"/>
    <cellStyle name="Migliaia 57 3 3" xfId="906"/>
    <cellStyle name="Migliaia 57 3 3 2" xfId="2568"/>
    <cellStyle name="Migliaia 57 3 3 2 2" xfId="5628"/>
    <cellStyle name="Migliaia 57 3 3 2 3" xfId="6550"/>
    <cellStyle name="Migliaia 57 3 3 3" xfId="5246"/>
    <cellStyle name="Migliaia 57 3 3 4" xfId="6156"/>
    <cellStyle name="Migliaia 57 3 4" xfId="2567"/>
    <cellStyle name="Migliaia 57 3 4 2" xfId="5627"/>
    <cellStyle name="Migliaia 57 3 4 3" xfId="6549"/>
    <cellStyle name="Migliaia 57 3 5" xfId="5244"/>
    <cellStyle name="Migliaia 57 3 6" xfId="6154"/>
    <cellStyle name="Migliaia 57 4" xfId="907"/>
    <cellStyle name="Migliaia 57 4 2" xfId="908"/>
    <cellStyle name="Migliaia 57 4 2 2" xfId="2570"/>
    <cellStyle name="Migliaia 57 4 2 2 2" xfId="5630"/>
    <cellStyle name="Migliaia 57 4 2 2 3" xfId="6552"/>
    <cellStyle name="Migliaia 57 4 2 3" xfId="5248"/>
    <cellStyle name="Migliaia 57 4 2 4" xfId="6158"/>
    <cellStyle name="Migliaia 57 4 3" xfId="2569"/>
    <cellStyle name="Migliaia 57 4 3 2" xfId="5629"/>
    <cellStyle name="Migliaia 57 4 3 3" xfId="6551"/>
    <cellStyle name="Migliaia 57 4 4" xfId="5247"/>
    <cellStyle name="Migliaia 57 4 5" xfId="6157"/>
    <cellStyle name="Migliaia 57 5" xfId="909"/>
    <cellStyle name="Migliaia 57 5 2" xfId="5249"/>
    <cellStyle name="Migliaia 57 5 3" xfId="6159"/>
    <cellStyle name="Migliaia 57 6" xfId="4851"/>
    <cellStyle name="Migliaia 57 7" xfId="6152"/>
    <cellStyle name="Migliaia 58" xfId="910"/>
    <cellStyle name="Migliaia 58 2" xfId="911"/>
    <cellStyle name="Migliaia 58 2 2" xfId="2571"/>
    <cellStyle name="Migliaia 58 2 2 2" xfId="5631"/>
    <cellStyle name="Migliaia 58 2 2 3" xfId="6553"/>
    <cellStyle name="Migliaia 58 2 3" xfId="4916"/>
    <cellStyle name="Migliaia 58 2 4" xfId="6161"/>
    <cellStyle name="Migliaia 58 3" xfId="912"/>
    <cellStyle name="Migliaia 58 3 2" xfId="913"/>
    <cellStyle name="Migliaia 58 3 2 2" xfId="5251"/>
    <cellStyle name="Migliaia 58 3 2 3" xfId="6163"/>
    <cellStyle name="Migliaia 58 3 3" xfId="914"/>
    <cellStyle name="Migliaia 58 3 3 2" xfId="2573"/>
    <cellStyle name="Migliaia 58 3 3 2 2" xfId="5633"/>
    <cellStyle name="Migliaia 58 3 3 2 3" xfId="6555"/>
    <cellStyle name="Migliaia 58 3 3 3" xfId="5252"/>
    <cellStyle name="Migliaia 58 3 3 4" xfId="6164"/>
    <cellStyle name="Migliaia 58 3 4" xfId="2572"/>
    <cellStyle name="Migliaia 58 3 4 2" xfId="5632"/>
    <cellStyle name="Migliaia 58 3 4 3" xfId="6554"/>
    <cellStyle name="Migliaia 58 3 5" xfId="5250"/>
    <cellStyle name="Migliaia 58 3 6" xfId="6162"/>
    <cellStyle name="Migliaia 58 4" xfId="915"/>
    <cellStyle name="Migliaia 58 4 2" xfId="916"/>
    <cellStyle name="Migliaia 58 4 2 2" xfId="2575"/>
    <cellStyle name="Migliaia 58 4 2 2 2" xfId="5635"/>
    <cellStyle name="Migliaia 58 4 2 2 3" xfId="6557"/>
    <cellStyle name="Migliaia 58 4 2 3" xfId="5254"/>
    <cellStyle name="Migliaia 58 4 2 4" xfId="6166"/>
    <cellStyle name="Migliaia 58 4 3" xfId="2574"/>
    <cellStyle name="Migliaia 58 4 3 2" xfId="5634"/>
    <cellStyle name="Migliaia 58 4 3 3" xfId="6556"/>
    <cellStyle name="Migliaia 58 4 4" xfId="5253"/>
    <cellStyle name="Migliaia 58 4 5" xfId="6165"/>
    <cellStyle name="Migliaia 58 5" xfId="917"/>
    <cellStyle name="Migliaia 58 5 2" xfId="5255"/>
    <cellStyle name="Migliaia 58 5 3" xfId="6167"/>
    <cellStyle name="Migliaia 58 6" xfId="4852"/>
    <cellStyle name="Migliaia 58 7" xfId="6160"/>
    <cellStyle name="Migliaia 59" xfId="918"/>
    <cellStyle name="Migliaia 59 2" xfId="919"/>
    <cellStyle name="Migliaia 59 2 2" xfId="2576"/>
    <cellStyle name="Migliaia 59 2 2 2" xfId="5636"/>
    <cellStyle name="Migliaia 59 2 2 3" xfId="6558"/>
    <cellStyle name="Migliaia 59 2 3" xfId="4917"/>
    <cellStyle name="Migliaia 59 2 4" xfId="6169"/>
    <cellStyle name="Migliaia 59 3" xfId="920"/>
    <cellStyle name="Migliaia 59 3 2" xfId="921"/>
    <cellStyle name="Migliaia 59 3 2 2" xfId="5257"/>
    <cellStyle name="Migliaia 59 3 2 3" xfId="6171"/>
    <cellStyle name="Migliaia 59 3 3" xfId="922"/>
    <cellStyle name="Migliaia 59 3 3 2" xfId="2578"/>
    <cellStyle name="Migliaia 59 3 3 2 2" xfId="5638"/>
    <cellStyle name="Migliaia 59 3 3 2 3" xfId="6560"/>
    <cellStyle name="Migliaia 59 3 3 3" xfId="5258"/>
    <cellStyle name="Migliaia 59 3 3 4" xfId="6172"/>
    <cellStyle name="Migliaia 59 3 4" xfId="2577"/>
    <cellStyle name="Migliaia 59 3 4 2" xfId="5637"/>
    <cellStyle name="Migliaia 59 3 4 3" xfId="6559"/>
    <cellStyle name="Migliaia 59 3 5" xfId="5256"/>
    <cellStyle name="Migliaia 59 3 6" xfId="6170"/>
    <cellStyle name="Migliaia 59 4" xfId="923"/>
    <cellStyle name="Migliaia 59 4 2" xfId="924"/>
    <cellStyle name="Migliaia 59 4 2 2" xfId="2580"/>
    <cellStyle name="Migliaia 59 4 2 2 2" xfId="5640"/>
    <cellStyle name="Migliaia 59 4 2 2 3" xfId="6562"/>
    <cellStyle name="Migliaia 59 4 2 3" xfId="5260"/>
    <cellStyle name="Migliaia 59 4 2 4" xfId="6174"/>
    <cellStyle name="Migliaia 59 4 3" xfId="2579"/>
    <cellStyle name="Migliaia 59 4 3 2" xfId="5639"/>
    <cellStyle name="Migliaia 59 4 3 3" xfId="6561"/>
    <cellStyle name="Migliaia 59 4 4" xfId="5259"/>
    <cellStyle name="Migliaia 59 4 5" xfId="6173"/>
    <cellStyle name="Migliaia 59 5" xfId="925"/>
    <cellStyle name="Migliaia 59 5 2" xfId="5261"/>
    <cellStyle name="Migliaia 59 5 3" xfId="6175"/>
    <cellStyle name="Migliaia 59 6" xfId="4853"/>
    <cellStyle name="Migliaia 59 7" xfId="6168"/>
    <cellStyle name="Migliaia 6" xfId="926"/>
    <cellStyle name="Migliaia 6 2" xfId="927"/>
    <cellStyle name="Migliaia 6 2 2" xfId="2581"/>
    <cellStyle name="Migliaia 6 2 2 2" xfId="5641"/>
    <cellStyle name="Migliaia 6 2 2 3" xfId="6563"/>
    <cellStyle name="Migliaia 6 2 3" xfId="4918"/>
    <cellStyle name="Migliaia 6 2 4" xfId="6177"/>
    <cellStyle name="Migliaia 6 3" xfId="928"/>
    <cellStyle name="Migliaia 6 3 2" xfId="929"/>
    <cellStyle name="Migliaia 6 3 2 2" xfId="5263"/>
    <cellStyle name="Migliaia 6 3 2 3" xfId="6179"/>
    <cellStyle name="Migliaia 6 3 3" xfId="930"/>
    <cellStyle name="Migliaia 6 3 3 2" xfId="2583"/>
    <cellStyle name="Migliaia 6 3 3 2 2" xfId="5643"/>
    <cellStyle name="Migliaia 6 3 3 2 3" xfId="6565"/>
    <cellStyle name="Migliaia 6 3 3 3" xfId="5264"/>
    <cellStyle name="Migliaia 6 3 3 4" xfId="6180"/>
    <cellStyle name="Migliaia 6 3 4" xfId="2582"/>
    <cellStyle name="Migliaia 6 3 4 2" xfId="5642"/>
    <cellStyle name="Migliaia 6 3 4 3" xfId="6564"/>
    <cellStyle name="Migliaia 6 3 5" xfId="5262"/>
    <cellStyle name="Migliaia 6 3 6" xfId="6178"/>
    <cellStyle name="Migliaia 6 4" xfId="931"/>
    <cellStyle name="Migliaia 6 4 2" xfId="932"/>
    <cellStyle name="Migliaia 6 4 2 2" xfId="2585"/>
    <cellStyle name="Migliaia 6 4 2 2 2" xfId="5645"/>
    <cellStyle name="Migliaia 6 4 2 2 3" xfId="6567"/>
    <cellStyle name="Migliaia 6 4 2 3" xfId="5266"/>
    <cellStyle name="Migliaia 6 4 2 4" xfId="6182"/>
    <cellStyle name="Migliaia 6 4 3" xfId="2584"/>
    <cellStyle name="Migliaia 6 4 3 2" xfId="5644"/>
    <cellStyle name="Migliaia 6 4 3 3" xfId="6566"/>
    <cellStyle name="Migliaia 6 4 4" xfId="5265"/>
    <cellStyle name="Migliaia 6 4 5" xfId="6181"/>
    <cellStyle name="Migliaia 6 5" xfId="933"/>
    <cellStyle name="Migliaia 6 5 2" xfId="5267"/>
    <cellStyle name="Migliaia 6 5 3" xfId="6183"/>
    <cellStyle name="Migliaia 6 6" xfId="4854"/>
    <cellStyle name="Migliaia 6 7" xfId="6176"/>
    <cellStyle name="Migliaia 60" xfId="934"/>
    <cellStyle name="Migliaia 60 2" xfId="935"/>
    <cellStyle name="Migliaia 60 2 2" xfId="2586"/>
    <cellStyle name="Migliaia 60 2 2 2" xfId="5646"/>
    <cellStyle name="Migliaia 60 2 2 3" xfId="6568"/>
    <cellStyle name="Migliaia 60 2 3" xfId="4919"/>
    <cellStyle name="Migliaia 60 2 4" xfId="6185"/>
    <cellStyle name="Migliaia 60 3" xfId="936"/>
    <cellStyle name="Migliaia 60 3 2" xfId="937"/>
    <cellStyle name="Migliaia 60 3 2 2" xfId="5269"/>
    <cellStyle name="Migliaia 60 3 2 3" xfId="6187"/>
    <cellStyle name="Migliaia 60 3 3" xfId="938"/>
    <cellStyle name="Migliaia 60 3 3 2" xfId="2588"/>
    <cellStyle name="Migliaia 60 3 3 2 2" xfId="5648"/>
    <cellStyle name="Migliaia 60 3 3 2 3" xfId="6570"/>
    <cellStyle name="Migliaia 60 3 3 3" xfId="5270"/>
    <cellStyle name="Migliaia 60 3 3 4" xfId="6188"/>
    <cellStyle name="Migliaia 60 3 4" xfId="2587"/>
    <cellStyle name="Migliaia 60 3 4 2" xfId="5647"/>
    <cellStyle name="Migliaia 60 3 4 3" xfId="6569"/>
    <cellStyle name="Migliaia 60 3 5" xfId="5268"/>
    <cellStyle name="Migliaia 60 3 6" xfId="6186"/>
    <cellStyle name="Migliaia 60 4" xfId="939"/>
    <cellStyle name="Migliaia 60 4 2" xfId="940"/>
    <cellStyle name="Migliaia 60 4 2 2" xfId="2590"/>
    <cellStyle name="Migliaia 60 4 2 2 2" xfId="5650"/>
    <cellStyle name="Migliaia 60 4 2 2 3" xfId="6572"/>
    <cellStyle name="Migliaia 60 4 2 3" xfId="5272"/>
    <cellStyle name="Migliaia 60 4 2 4" xfId="6190"/>
    <cellStyle name="Migliaia 60 4 3" xfId="2589"/>
    <cellStyle name="Migliaia 60 4 3 2" xfId="5649"/>
    <cellStyle name="Migliaia 60 4 3 3" xfId="6571"/>
    <cellStyle name="Migliaia 60 4 4" xfId="5271"/>
    <cellStyle name="Migliaia 60 4 5" xfId="6189"/>
    <cellStyle name="Migliaia 60 5" xfId="941"/>
    <cellStyle name="Migliaia 60 5 2" xfId="5273"/>
    <cellStyle name="Migliaia 60 5 3" xfId="6191"/>
    <cellStyle name="Migliaia 60 6" xfId="4855"/>
    <cellStyle name="Migliaia 60 7" xfId="6184"/>
    <cellStyle name="Migliaia 61" xfId="942"/>
    <cellStyle name="Migliaia 61 2" xfId="943"/>
    <cellStyle name="Migliaia 61 2 2" xfId="2591"/>
    <cellStyle name="Migliaia 61 2 2 2" xfId="5651"/>
    <cellStyle name="Migliaia 61 2 2 3" xfId="6573"/>
    <cellStyle name="Migliaia 61 2 3" xfId="4920"/>
    <cellStyle name="Migliaia 61 2 4" xfId="6193"/>
    <cellStyle name="Migliaia 61 3" xfId="944"/>
    <cellStyle name="Migliaia 61 3 2" xfId="945"/>
    <cellStyle name="Migliaia 61 3 2 2" xfId="5275"/>
    <cellStyle name="Migliaia 61 3 2 3" xfId="6195"/>
    <cellStyle name="Migliaia 61 3 3" xfId="946"/>
    <cellStyle name="Migliaia 61 3 3 2" xfId="2593"/>
    <cellStyle name="Migliaia 61 3 3 2 2" xfId="5653"/>
    <cellStyle name="Migliaia 61 3 3 2 3" xfId="6575"/>
    <cellStyle name="Migliaia 61 3 3 3" xfId="5276"/>
    <cellStyle name="Migliaia 61 3 3 4" xfId="6196"/>
    <cellStyle name="Migliaia 61 3 4" xfId="2592"/>
    <cellStyle name="Migliaia 61 3 4 2" xfId="5652"/>
    <cellStyle name="Migliaia 61 3 4 3" xfId="6574"/>
    <cellStyle name="Migliaia 61 3 5" xfId="5274"/>
    <cellStyle name="Migliaia 61 3 6" xfId="6194"/>
    <cellStyle name="Migliaia 61 4" xfId="947"/>
    <cellStyle name="Migliaia 61 4 2" xfId="948"/>
    <cellStyle name="Migliaia 61 4 2 2" xfId="2595"/>
    <cellStyle name="Migliaia 61 4 2 2 2" xfId="5655"/>
    <cellStyle name="Migliaia 61 4 2 2 3" xfId="6577"/>
    <cellStyle name="Migliaia 61 4 2 3" xfId="5278"/>
    <cellStyle name="Migliaia 61 4 2 4" xfId="6198"/>
    <cellStyle name="Migliaia 61 4 3" xfId="2594"/>
    <cellStyle name="Migliaia 61 4 3 2" xfId="5654"/>
    <cellStyle name="Migliaia 61 4 3 3" xfId="6576"/>
    <cellStyle name="Migliaia 61 4 4" xfId="5277"/>
    <cellStyle name="Migliaia 61 4 5" xfId="6197"/>
    <cellStyle name="Migliaia 61 5" xfId="949"/>
    <cellStyle name="Migliaia 61 5 2" xfId="5279"/>
    <cellStyle name="Migliaia 61 5 3" xfId="6199"/>
    <cellStyle name="Migliaia 61 6" xfId="4856"/>
    <cellStyle name="Migliaia 61 7" xfId="6192"/>
    <cellStyle name="Migliaia 7" xfId="950"/>
    <cellStyle name="Migliaia 7 2" xfId="951"/>
    <cellStyle name="Migliaia 7 2 2" xfId="2596"/>
    <cellStyle name="Migliaia 7 2 2 2" xfId="5656"/>
    <cellStyle name="Migliaia 7 2 2 3" xfId="6578"/>
    <cellStyle name="Migliaia 7 2 3" xfId="4921"/>
    <cellStyle name="Migliaia 7 2 4" xfId="6201"/>
    <cellStyle name="Migliaia 7 3" xfId="952"/>
    <cellStyle name="Migliaia 7 3 2" xfId="953"/>
    <cellStyle name="Migliaia 7 3 2 2" xfId="5281"/>
    <cellStyle name="Migliaia 7 3 2 3" xfId="6203"/>
    <cellStyle name="Migliaia 7 3 3" xfId="954"/>
    <cellStyle name="Migliaia 7 3 3 2" xfId="2598"/>
    <cellStyle name="Migliaia 7 3 3 2 2" xfId="5658"/>
    <cellStyle name="Migliaia 7 3 3 2 3" xfId="6580"/>
    <cellStyle name="Migliaia 7 3 3 3" xfId="5282"/>
    <cellStyle name="Migliaia 7 3 3 4" xfId="6204"/>
    <cellStyle name="Migliaia 7 3 4" xfId="2597"/>
    <cellStyle name="Migliaia 7 3 4 2" xfId="5657"/>
    <cellStyle name="Migliaia 7 3 4 3" xfId="6579"/>
    <cellStyle name="Migliaia 7 3 5" xfId="5280"/>
    <cellStyle name="Migliaia 7 3 6" xfId="6202"/>
    <cellStyle name="Migliaia 7 4" xfId="955"/>
    <cellStyle name="Migliaia 7 4 2" xfId="956"/>
    <cellStyle name="Migliaia 7 4 2 2" xfId="2600"/>
    <cellStyle name="Migliaia 7 4 2 2 2" xfId="5660"/>
    <cellStyle name="Migliaia 7 4 2 2 3" xfId="6582"/>
    <cellStyle name="Migliaia 7 4 2 3" xfId="5284"/>
    <cellStyle name="Migliaia 7 4 2 4" xfId="6206"/>
    <cellStyle name="Migliaia 7 4 3" xfId="2599"/>
    <cellStyle name="Migliaia 7 4 3 2" xfId="5659"/>
    <cellStyle name="Migliaia 7 4 3 3" xfId="6581"/>
    <cellStyle name="Migliaia 7 4 4" xfId="5283"/>
    <cellStyle name="Migliaia 7 4 5" xfId="6205"/>
    <cellStyle name="Migliaia 7 5" xfId="957"/>
    <cellStyle name="Migliaia 7 5 2" xfId="5285"/>
    <cellStyle name="Migliaia 7 5 3" xfId="6207"/>
    <cellStyle name="Migliaia 7 6" xfId="4857"/>
    <cellStyle name="Migliaia 7 7" xfId="6200"/>
    <cellStyle name="Migliaia 8" xfId="958"/>
    <cellStyle name="Migliaia 8 2" xfId="959"/>
    <cellStyle name="Migliaia 8 2 2" xfId="2601"/>
    <cellStyle name="Migliaia 8 2 2 2" xfId="5661"/>
    <cellStyle name="Migliaia 8 2 2 3" xfId="6583"/>
    <cellStyle name="Migliaia 8 2 3" xfId="4922"/>
    <cellStyle name="Migliaia 8 2 4" xfId="6209"/>
    <cellStyle name="Migliaia 8 3" xfId="960"/>
    <cellStyle name="Migliaia 8 3 2" xfId="961"/>
    <cellStyle name="Migliaia 8 3 2 2" xfId="5287"/>
    <cellStyle name="Migliaia 8 3 2 3" xfId="6211"/>
    <cellStyle name="Migliaia 8 3 3" xfId="962"/>
    <cellStyle name="Migliaia 8 3 3 2" xfId="2603"/>
    <cellStyle name="Migliaia 8 3 3 2 2" xfId="5663"/>
    <cellStyle name="Migliaia 8 3 3 2 3" xfId="6585"/>
    <cellStyle name="Migliaia 8 3 3 3" xfId="5288"/>
    <cellStyle name="Migliaia 8 3 3 4" xfId="6212"/>
    <cellStyle name="Migliaia 8 3 4" xfId="2602"/>
    <cellStyle name="Migliaia 8 3 4 2" xfId="5662"/>
    <cellStyle name="Migliaia 8 3 4 3" xfId="6584"/>
    <cellStyle name="Migliaia 8 3 5" xfId="5286"/>
    <cellStyle name="Migliaia 8 3 6" xfId="6210"/>
    <cellStyle name="Migliaia 8 4" xfId="963"/>
    <cellStyle name="Migliaia 8 4 2" xfId="964"/>
    <cellStyle name="Migliaia 8 4 2 2" xfId="2605"/>
    <cellStyle name="Migliaia 8 4 2 2 2" xfId="5665"/>
    <cellStyle name="Migliaia 8 4 2 2 3" xfId="6587"/>
    <cellStyle name="Migliaia 8 4 2 3" xfId="5290"/>
    <cellStyle name="Migliaia 8 4 2 4" xfId="6214"/>
    <cellStyle name="Migliaia 8 4 3" xfId="2604"/>
    <cellStyle name="Migliaia 8 4 3 2" xfId="5664"/>
    <cellStyle name="Migliaia 8 4 3 3" xfId="6586"/>
    <cellStyle name="Migliaia 8 4 4" xfId="5289"/>
    <cellStyle name="Migliaia 8 4 5" xfId="6213"/>
    <cellStyle name="Migliaia 8 5" xfId="965"/>
    <cellStyle name="Migliaia 8 5 2" xfId="5291"/>
    <cellStyle name="Migliaia 8 5 3" xfId="6215"/>
    <cellStyle name="Migliaia 8 6" xfId="4858"/>
    <cellStyle name="Migliaia 8 7" xfId="6208"/>
    <cellStyle name="Migliaia 9" xfId="966"/>
    <cellStyle name="Migliaia 9 2" xfId="967"/>
    <cellStyle name="Migliaia 9 2 2" xfId="2606"/>
    <cellStyle name="Migliaia 9 2 2 2" xfId="5666"/>
    <cellStyle name="Migliaia 9 2 2 3" xfId="6588"/>
    <cellStyle name="Migliaia 9 2 3" xfId="4923"/>
    <cellStyle name="Migliaia 9 2 4" xfId="6217"/>
    <cellStyle name="Migliaia 9 3" xfId="968"/>
    <cellStyle name="Migliaia 9 3 2" xfId="969"/>
    <cellStyle name="Migliaia 9 3 2 2" xfId="5293"/>
    <cellStyle name="Migliaia 9 3 2 3" xfId="6219"/>
    <cellStyle name="Migliaia 9 3 3" xfId="970"/>
    <cellStyle name="Migliaia 9 3 3 2" xfId="2608"/>
    <cellStyle name="Migliaia 9 3 3 2 2" xfId="5668"/>
    <cellStyle name="Migliaia 9 3 3 2 3" xfId="6590"/>
    <cellStyle name="Migliaia 9 3 3 3" xfId="5294"/>
    <cellStyle name="Migliaia 9 3 3 4" xfId="6220"/>
    <cellStyle name="Migliaia 9 3 4" xfId="2607"/>
    <cellStyle name="Migliaia 9 3 4 2" xfId="5667"/>
    <cellStyle name="Migliaia 9 3 4 3" xfId="6589"/>
    <cellStyle name="Migliaia 9 3 5" xfId="5292"/>
    <cellStyle name="Migliaia 9 3 6" xfId="6218"/>
    <cellStyle name="Migliaia 9 4" xfId="971"/>
    <cellStyle name="Migliaia 9 4 2" xfId="972"/>
    <cellStyle name="Migliaia 9 4 2 2" xfId="2610"/>
    <cellStyle name="Migliaia 9 4 2 2 2" xfId="5670"/>
    <cellStyle name="Migliaia 9 4 2 2 3" xfId="6592"/>
    <cellStyle name="Migliaia 9 4 2 3" xfId="5296"/>
    <cellStyle name="Migliaia 9 4 2 4" xfId="6222"/>
    <cellStyle name="Migliaia 9 4 3" xfId="2609"/>
    <cellStyle name="Migliaia 9 4 3 2" xfId="5669"/>
    <cellStyle name="Migliaia 9 4 3 3" xfId="6591"/>
    <cellStyle name="Migliaia 9 4 4" xfId="5295"/>
    <cellStyle name="Migliaia 9 4 5" xfId="6221"/>
    <cellStyle name="Migliaia 9 5" xfId="973"/>
    <cellStyle name="Migliaia 9 5 2" xfId="5297"/>
    <cellStyle name="Migliaia 9 5 3" xfId="6223"/>
    <cellStyle name="Migliaia 9 6" xfId="4859"/>
    <cellStyle name="Migliaia 9 7" xfId="6216"/>
    <cellStyle name="Neutral" xfId="3332" builtinId="28" customBuiltin="1"/>
    <cellStyle name="Neutral 2" xfId="3446"/>
    <cellStyle name="Neutrale" xfId="974"/>
    <cellStyle name="Normal" xfId="0" builtinId="0"/>
    <cellStyle name="Normal 10" xfId="975"/>
    <cellStyle name="Normal 10 2" xfId="2611"/>
    <cellStyle name="Normal 10 2 2" xfId="3679"/>
    <cellStyle name="Normal 10 2 2 2" xfId="4311"/>
    <cellStyle name="Normal 10 2 2 2 2" xfId="7479"/>
    <cellStyle name="Normal 10 2 2 2 2 2" xfId="10234"/>
    <cellStyle name="Normal 10 2 2 2 3" xfId="8872"/>
    <cellStyle name="Normal 10 2 2 3" xfId="6855"/>
    <cellStyle name="Normal 10 2 2 3 2" xfId="9610"/>
    <cellStyle name="Normal 10 2 2 4" xfId="8248"/>
    <cellStyle name="Normal 10 2 3" xfId="3680"/>
    <cellStyle name="Normal 10 2 3 2" xfId="4312"/>
    <cellStyle name="Normal 10 2 3 2 2" xfId="7480"/>
    <cellStyle name="Normal 10 2 3 2 2 2" xfId="10235"/>
    <cellStyle name="Normal 10 2 3 2 3" xfId="8873"/>
    <cellStyle name="Normal 10 2 3 3" xfId="6856"/>
    <cellStyle name="Normal 10 2 3 3 2" xfId="9611"/>
    <cellStyle name="Normal 10 2 3 4" xfId="8249"/>
    <cellStyle name="Normal 10 2 4" xfId="4310"/>
    <cellStyle name="Normal 10 2 4 2" xfId="7478"/>
    <cellStyle name="Normal 10 2 4 2 2" xfId="10233"/>
    <cellStyle name="Normal 10 2 4 3" xfId="8871"/>
    <cellStyle name="Normal 10 2 5" xfId="3678"/>
    <cellStyle name="Normal 10 2 5 2" xfId="6854"/>
    <cellStyle name="Normal 10 2 5 2 2" xfId="9609"/>
    <cellStyle name="Normal 10 2 5 3" xfId="8247"/>
    <cellStyle name="Normal 10 3" xfId="3317"/>
    <cellStyle name="Normal 10 3 2" xfId="4313"/>
    <cellStyle name="Normal 10 3 2 2" xfId="7481"/>
    <cellStyle name="Normal 10 3 2 2 2" xfId="10236"/>
    <cellStyle name="Normal 10 3 2 3" xfId="8874"/>
    <cellStyle name="Normal 10 3 3" xfId="3681"/>
    <cellStyle name="Normal 10 3 3 2" xfId="6857"/>
    <cellStyle name="Normal 10 3 3 2 2" xfId="9612"/>
    <cellStyle name="Normal 10 3 3 3" xfId="8250"/>
    <cellStyle name="Normal 10 4" xfId="3682"/>
    <cellStyle name="Normal 10 4 2" xfId="4314"/>
    <cellStyle name="Normal 10 4 2 2" xfId="7482"/>
    <cellStyle name="Normal 10 4 2 2 2" xfId="10237"/>
    <cellStyle name="Normal 10 4 2 3" xfId="8875"/>
    <cellStyle name="Normal 10 4 3" xfId="6858"/>
    <cellStyle name="Normal 10 4 3 2" xfId="9613"/>
    <cellStyle name="Normal 10 4 4" xfId="8251"/>
    <cellStyle name="Normal 10 5" xfId="3683"/>
    <cellStyle name="Normal 10 5 2" xfId="4315"/>
    <cellStyle name="Normal 10 5 2 2" xfId="7483"/>
    <cellStyle name="Normal 10 5 2 2 2" xfId="10238"/>
    <cellStyle name="Normal 10 5 2 3" xfId="8876"/>
    <cellStyle name="Normal 10 5 3" xfId="6859"/>
    <cellStyle name="Normal 10 5 3 2" xfId="9614"/>
    <cellStyle name="Normal 10 5 4" xfId="8252"/>
    <cellStyle name="Normal 10 6" xfId="4309"/>
    <cellStyle name="Normal 10 6 2" xfId="7477"/>
    <cellStyle name="Normal 10 6 2 2" xfId="10232"/>
    <cellStyle name="Normal 10 6 3" xfId="8870"/>
    <cellStyle name="Normal 10 7" xfId="3677"/>
    <cellStyle name="Normal 10 7 2" xfId="6853"/>
    <cellStyle name="Normal 10 7 2 2" xfId="9608"/>
    <cellStyle name="Normal 10 7 3" xfId="8246"/>
    <cellStyle name="Normal 11" xfId="2005"/>
    <cellStyle name="Normal 11 10" xfId="6229"/>
    <cellStyle name="Normal 11 10 2" xfId="9345"/>
    <cellStyle name="Normal 11 11" xfId="7954"/>
    <cellStyle name="Normal 11 2" xfId="3261"/>
    <cellStyle name="Normal 11 2 2" xfId="3310"/>
    <cellStyle name="Normal 11 2 2 2" xfId="4318"/>
    <cellStyle name="Normal 11 2 2 2 2" xfId="7486"/>
    <cellStyle name="Normal 11 2 2 2 2 2" xfId="10241"/>
    <cellStyle name="Normal 11 2 2 2 3" xfId="8879"/>
    <cellStyle name="Normal 11 2 2 3" xfId="3686"/>
    <cellStyle name="Normal 11 2 2 3 2" xfId="6862"/>
    <cellStyle name="Normal 11 2 2 3 2 2" xfId="9617"/>
    <cellStyle name="Normal 11 2 2 3 3" xfId="8255"/>
    <cellStyle name="Normal 11 2 2 4" xfId="6619"/>
    <cellStyle name="Normal 11 2 2 4 2" xfId="9383"/>
    <cellStyle name="Normal 11 2 2 5" xfId="8012"/>
    <cellStyle name="Normal 11 2 3" xfId="3687"/>
    <cellStyle name="Normal 11 2 3 2" xfId="4319"/>
    <cellStyle name="Normal 11 2 3 2 2" xfId="7487"/>
    <cellStyle name="Normal 11 2 3 2 2 2" xfId="10242"/>
    <cellStyle name="Normal 11 2 3 2 3" xfId="8880"/>
    <cellStyle name="Normal 11 2 3 3" xfId="6863"/>
    <cellStyle name="Normal 11 2 3 3 2" xfId="9618"/>
    <cellStyle name="Normal 11 2 3 4" xfId="8256"/>
    <cellStyle name="Normal 11 2 4" xfId="3688"/>
    <cellStyle name="Normal 11 2 4 2" xfId="4320"/>
    <cellStyle name="Normal 11 2 4 2 2" xfId="7488"/>
    <cellStyle name="Normal 11 2 4 2 2 2" xfId="10243"/>
    <cellStyle name="Normal 11 2 4 2 3" xfId="8881"/>
    <cellStyle name="Normal 11 2 4 3" xfId="6864"/>
    <cellStyle name="Normal 11 2 4 3 2" xfId="9619"/>
    <cellStyle name="Normal 11 2 4 4" xfId="8257"/>
    <cellStyle name="Normal 11 2 5" xfId="4317"/>
    <cellStyle name="Normal 11 2 5 2" xfId="7485"/>
    <cellStyle name="Normal 11 2 5 2 2" xfId="10240"/>
    <cellStyle name="Normal 11 2 5 3" xfId="8878"/>
    <cellStyle name="Normal 11 2 6" xfId="3685"/>
    <cellStyle name="Normal 11 2 6 2" xfId="6861"/>
    <cellStyle name="Normal 11 2 6 2 2" xfId="9616"/>
    <cellStyle name="Normal 11 2 6 3" xfId="8254"/>
    <cellStyle name="Normal 11 2 7" xfId="5676"/>
    <cellStyle name="Normal 11 2 7 2" xfId="9326"/>
    <cellStyle name="Normal 11 2 8" xfId="6598"/>
    <cellStyle name="Normal 11 2 8 2" xfId="9362"/>
    <cellStyle name="Normal 11 2 9" xfId="7992"/>
    <cellStyle name="Normal 11 3" xfId="3291"/>
    <cellStyle name="Normal 11 3 2" xfId="3690"/>
    <cellStyle name="Normal 11 3 2 2" xfId="4322"/>
    <cellStyle name="Normal 11 3 2 2 2" xfId="7490"/>
    <cellStyle name="Normal 11 3 2 2 2 2" xfId="10245"/>
    <cellStyle name="Normal 11 3 2 2 3" xfId="8883"/>
    <cellStyle name="Normal 11 3 2 3" xfId="6866"/>
    <cellStyle name="Normal 11 3 2 3 2" xfId="9621"/>
    <cellStyle name="Normal 11 3 2 4" xfId="8259"/>
    <cellStyle name="Normal 11 3 3" xfId="3691"/>
    <cellStyle name="Normal 11 3 3 2" xfId="4323"/>
    <cellStyle name="Normal 11 3 3 2 2" xfId="7491"/>
    <cellStyle name="Normal 11 3 3 2 2 2" xfId="10246"/>
    <cellStyle name="Normal 11 3 3 2 3" xfId="8884"/>
    <cellStyle name="Normal 11 3 3 3" xfId="6867"/>
    <cellStyle name="Normal 11 3 3 3 2" xfId="9622"/>
    <cellStyle name="Normal 11 3 3 4" xfId="8260"/>
    <cellStyle name="Normal 11 3 4" xfId="4321"/>
    <cellStyle name="Normal 11 3 4 2" xfId="7489"/>
    <cellStyle name="Normal 11 3 4 2 2" xfId="10244"/>
    <cellStyle name="Normal 11 3 4 3" xfId="8882"/>
    <cellStyle name="Normal 11 3 5" xfId="3689"/>
    <cellStyle name="Normal 11 3 5 2" xfId="6865"/>
    <cellStyle name="Normal 11 3 5 2 2" xfId="9620"/>
    <cellStyle name="Normal 11 3 5 3" xfId="8258"/>
    <cellStyle name="Normal 11 3 6" xfId="6609"/>
    <cellStyle name="Normal 11 3 6 2" xfId="9373"/>
    <cellStyle name="Normal 11 3 7" xfId="8002"/>
    <cellStyle name="Normal 11 4" xfId="3692"/>
    <cellStyle name="Normal 11 4 2" xfId="4324"/>
    <cellStyle name="Normal 11 4 2 2" xfId="7492"/>
    <cellStyle name="Normal 11 4 2 2 2" xfId="10247"/>
    <cellStyle name="Normal 11 4 2 3" xfId="8885"/>
    <cellStyle name="Normal 11 4 3" xfId="6868"/>
    <cellStyle name="Normal 11 4 3 2" xfId="9623"/>
    <cellStyle name="Normal 11 4 4" xfId="10654"/>
    <cellStyle name="Normal 11 4 4 2" xfId="10688"/>
    <cellStyle name="Normal 11 4 5" xfId="8261"/>
    <cellStyle name="Normal 11 5" xfId="3693"/>
    <cellStyle name="Normal 11 5 2" xfId="4325"/>
    <cellStyle name="Normal 11 5 2 2" xfId="7493"/>
    <cellStyle name="Normal 11 5 2 2 2" xfId="10248"/>
    <cellStyle name="Normal 11 5 2 3" xfId="8886"/>
    <cellStyle name="Normal 11 5 3" xfId="6869"/>
    <cellStyle name="Normal 11 5 3 2" xfId="9624"/>
    <cellStyle name="Normal 11 5 4" xfId="8262"/>
    <cellStyle name="Normal 11 6" xfId="3694"/>
    <cellStyle name="Normal 11 6 2" xfId="4326"/>
    <cellStyle name="Normal 11 6 2 2" xfId="7494"/>
    <cellStyle name="Normal 11 6 2 2 2" xfId="10249"/>
    <cellStyle name="Normal 11 6 2 3" xfId="8887"/>
    <cellStyle name="Normal 11 6 3" xfId="6870"/>
    <cellStyle name="Normal 11 6 3 2" xfId="9625"/>
    <cellStyle name="Normal 11 6 4" xfId="8263"/>
    <cellStyle name="Normal 11 7" xfId="4316"/>
    <cellStyle name="Normal 11 7 2" xfId="7484"/>
    <cellStyle name="Normal 11 7 2 2" xfId="10239"/>
    <cellStyle name="Normal 11 7 3" xfId="8877"/>
    <cellStyle name="Normal 11 8" xfId="3684"/>
    <cellStyle name="Normal 11 8 2" xfId="6860"/>
    <cellStyle name="Normal 11 8 2 2" xfId="9615"/>
    <cellStyle name="Normal 11 8 3" xfId="8253"/>
    <cellStyle name="Normal 11 9" xfId="5307"/>
    <cellStyle name="Normal 11 9 2" xfId="9312"/>
    <cellStyle name="Normal 12" xfId="2007"/>
    <cellStyle name="Normal 12 2" xfId="3696"/>
    <cellStyle name="Normal 12 2 2" xfId="3697"/>
    <cellStyle name="Normal 12 2 2 2" xfId="4329"/>
    <cellStyle name="Normal 12 2 2 2 2" xfId="7497"/>
    <cellStyle name="Normal 12 2 2 2 2 2" xfId="10252"/>
    <cellStyle name="Normal 12 2 2 2 3" xfId="8890"/>
    <cellStyle name="Normal 12 2 2 3" xfId="6873"/>
    <cellStyle name="Normal 12 2 2 3 2" xfId="9628"/>
    <cellStyle name="Normal 12 2 2 4" xfId="8266"/>
    <cellStyle name="Normal 12 2 3" xfId="3698"/>
    <cellStyle name="Normal 12 2 3 2" xfId="4330"/>
    <cellStyle name="Normal 12 2 3 2 2" xfId="7498"/>
    <cellStyle name="Normal 12 2 3 2 2 2" xfId="10253"/>
    <cellStyle name="Normal 12 2 3 2 3" xfId="8891"/>
    <cellStyle name="Normal 12 2 3 3" xfId="6874"/>
    <cellStyle name="Normal 12 2 3 3 2" xfId="9629"/>
    <cellStyle name="Normal 12 2 3 4" xfId="8267"/>
    <cellStyle name="Normal 12 2 4" xfId="4328"/>
    <cellStyle name="Normal 12 2 4 2" xfId="7496"/>
    <cellStyle name="Normal 12 2 4 2 2" xfId="10251"/>
    <cellStyle name="Normal 12 2 4 3" xfId="8889"/>
    <cellStyle name="Normal 12 2 5" xfId="6872"/>
    <cellStyle name="Normal 12 2 5 2" xfId="9627"/>
    <cellStyle name="Normal 12 2 6" xfId="8265"/>
    <cellStyle name="Normal 12 3" xfId="3699"/>
    <cellStyle name="Normal 12 3 2" xfId="4331"/>
    <cellStyle name="Normal 12 3 2 2" xfId="7499"/>
    <cellStyle name="Normal 12 3 2 2 2" xfId="10254"/>
    <cellStyle name="Normal 12 3 2 3" xfId="8892"/>
    <cellStyle name="Normal 12 3 3" xfId="6875"/>
    <cellStyle name="Normal 12 3 3 2" xfId="9630"/>
    <cellStyle name="Normal 12 3 4" xfId="8268"/>
    <cellStyle name="Normal 12 4" xfId="3700"/>
    <cellStyle name="Normal 12 4 2" xfId="4332"/>
    <cellStyle name="Normal 12 4 2 2" xfId="7500"/>
    <cellStyle name="Normal 12 4 2 2 2" xfId="10255"/>
    <cellStyle name="Normal 12 4 2 3" xfId="8893"/>
    <cellStyle name="Normal 12 4 3" xfId="6876"/>
    <cellStyle name="Normal 12 4 3 2" xfId="9631"/>
    <cellStyle name="Normal 12 4 4" xfId="8269"/>
    <cellStyle name="Normal 12 5" xfId="3701"/>
    <cellStyle name="Normal 12 5 2" xfId="4333"/>
    <cellStyle name="Normal 12 5 2 2" xfId="7501"/>
    <cellStyle name="Normal 12 5 2 2 2" xfId="10256"/>
    <cellStyle name="Normal 12 5 2 3" xfId="8894"/>
    <cellStyle name="Normal 12 5 3" xfId="6877"/>
    <cellStyle name="Normal 12 5 3 2" xfId="9632"/>
    <cellStyle name="Normal 12 5 4" xfId="8270"/>
    <cellStyle name="Normal 12 6" xfId="4327"/>
    <cellStyle name="Normal 12 6 2" xfId="7495"/>
    <cellStyle name="Normal 12 6 2 2" xfId="10250"/>
    <cellStyle name="Normal 12 6 3" xfId="8888"/>
    <cellStyle name="Normal 12 7" xfId="3695"/>
    <cellStyle name="Normal 12 7 2" xfId="6871"/>
    <cellStyle name="Normal 12 7 2 2" xfId="9626"/>
    <cellStyle name="Normal 12 7 3" xfId="8264"/>
    <cellStyle name="Normal 13" xfId="3312"/>
    <cellStyle name="Normal 13 10" xfId="8014"/>
    <cellStyle name="Normal 13 2" xfId="3703"/>
    <cellStyle name="Normal 13 2 2" xfId="3704"/>
    <cellStyle name="Normal 13 2 2 2" xfId="4336"/>
    <cellStyle name="Normal 13 2 2 2 2" xfId="7504"/>
    <cellStyle name="Normal 13 2 2 2 2 2" xfId="10259"/>
    <cellStyle name="Normal 13 2 2 2 3" xfId="8897"/>
    <cellStyle name="Normal 13 2 2 3" xfId="6880"/>
    <cellStyle name="Normal 13 2 2 3 2" xfId="9635"/>
    <cellStyle name="Normal 13 2 2 4" xfId="8273"/>
    <cellStyle name="Normal 13 2 3" xfId="3705"/>
    <cellStyle name="Normal 13 2 3 2" xfId="4337"/>
    <cellStyle name="Normal 13 2 3 2 2" xfId="7505"/>
    <cellStyle name="Normal 13 2 3 2 2 2" xfId="10260"/>
    <cellStyle name="Normal 13 2 3 2 3" xfId="8898"/>
    <cellStyle name="Normal 13 2 3 3" xfId="6881"/>
    <cellStyle name="Normal 13 2 3 3 2" xfId="9636"/>
    <cellStyle name="Normal 13 2 3 4" xfId="8274"/>
    <cellStyle name="Normal 13 2 4" xfId="4335"/>
    <cellStyle name="Normal 13 2 4 2" xfId="7503"/>
    <cellStyle name="Normal 13 2 4 2 2" xfId="10258"/>
    <cellStyle name="Normal 13 2 4 3" xfId="8896"/>
    <cellStyle name="Normal 13 2 5" xfId="6879"/>
    <cellStyle name="Normal 13 2 5 2" xfId="9634"/>
    <cellStyle name="Normal 13 2 6" xfId="8272"/>
    <cellStyle name="Normal 13 3" xfId="3706"/>
    <cellStyle name="Normal 13 3 2" xfId="4338"/>
    <cellStyle name="Normal 13 3 2 2" xfId="7506"/>
    <cellStyle name="Normal 13 3 2 2 2" xfId="10261"/>
    <cellStyle name="Normal 13 3 2 3" xfId="8899"/>
    <cellStyle name="Normal 13 3 3" xfId="6882"/>
    <cellStyle name="Normal 13 3 3 2" xfId="9637"/>
    <cellStyle name="Normal 13 3 4" xfId="8275"/>
    <cellStyle name="Normal 13 4" xfId="3707"/>
    <cellStyle name="Normal 13 4 2" xfId="4339"/>
    <cellStyle name="Normal 13 4 2 2" xfId="7507"/>
    <cellStyle name="Normal 13 4 2 2 2" xfId="10262"/>
    <cellStyle name="Normal 13 4 2 3" xfId="8900"/>
    <cellStyle name="Normal 13 4 3" xfId="6883"/>
    <cellStyle name="Normal 13 4 3 2" xfId="9638"/>
    <cellStyle name="Normal 13 4 4" xfId="8276"/>
    <cellStyle name="Normal 13 5" xfId="3708"/>
    <cellStyle name="Normal 13 5 2" xfId="4340"/>
    <cellStyle name="Normal 13 5 2 2" xfId="7508"/>
    <cellStyle name="Normal 13 5 2 2 2" xfId="10263"/>
    <cellStyle name="Normal 13 5 2 3" xfId="8901"/>
    <cellStyle name="Normal 13 5 3" xfId="6884"/>
    <cellStyle name="Normal 13 5 3 2" xfId="9639"/>
    <cellStyle name="Normal 13 5 4" xfId="8277"/>
    <cellStyle name="Normal 13 6" xfId="4334"/>
    <cellStyle name="Normal 13 6 2" xfId="7502"/>
    <cellStyle name="Normal 13 6 2 2" xfId="10257"/>
    <cellStyle name="Normal 13 6 3" xfId="8895"/>
    <cellStyle name="Normal 13 7" xfId="3702"/>
    <cellStyle name="Normal 13 7 2" xfId="6878"/>
    <cellStyle name="Normal 13 7 2 2" xfId="9633"/>
    <cellStyle name="Normal 13 7 3" xfId="8271"/>
    <cellStyle name="Normal 13 8" xfId="4925"/>
    <cellStyle name="Normal 13 9" xfId="6621"/>
    <cellStyle name="Normal 13 9 2" xfId="9385"/>
    <cellStyle name="Normal 14" xfId="3362"/>
    <cellStyle name="Normal 14 2" xfId="3709"/>
    <cellStyle name="Normal 14 3" xfId="6646"/>
    <cellStyle name="Normal 14 3 2" xfId="9410"/>
    <cellStyle name="Normal 14 4" xfId="10651"/>
    <cellStyle name="Normal 14 4 2" xfId="10687"/>
    <cellStyle name="Normal 14 5" xfId="8039"/>
    <cellStyle name="Normal 15" xfId="3710"/>
    <cellStyle name="Normal 15 2" xfId="3711"/>
    <cellStyle name="Normal 15 2 2" xfId="3712"/>
    <cellStyle name="Normal 15 2 2 2" xfId="3713"/>
    <cellStyle name="Normal 15 2 2 2 2" xfId="4343"/>
    <cellStyle name="Normal 15 2 2 2 2 2" xfId="7511"/>
    <cellStyle name="Normal 15 2 2 2 2 2 2" xfId="10266"/>
    <cellStyle name="Normal 15 2 2 2 2 3" xfId="8904"/>
    <cellStyle name="Normal 15 2 2 2 3" xfId="6887"/>
    <cellStyle name="Normal 15 2 2 2 3 2" xfId="9642"/>
    <cellStyle name="Normal 15 2 2 2 4" xfId="8280"/>
    <cellStyle name="Normal 15 2 2 3" xfId="3714"/>
    <cellStyle name="Normal 15 2 2 3 2" xfId="4344"/>
    <cellStyle name="Normal 15 2 2 3 2 2" xfId="7512"/>
    <cellStyle name="Normal 15 2 2 3 2 2 2" xfId="10267"/>
    <cellStyle name="Normal 15 2 2 3 2 3" xfId="8905"/>
    <cellStyle name="Normal 15 2 2 3 3" xfId="6888"/>
    <cellStyle name="Normal 15 2 2 3 3 2" xfId="9643"/>
    <cellStyle name="Normal 15 2 2 3 4" xfId="8281"/>
    <cellStyle name="Normal 15 2 2 4" xfId="3715"/>
    <cellStyle name="Normal 15 2 2 4 2" xfId="4345"/>
    <cellStyle name="Normal 15 2 2 4 2 2" xfId="7513"/>
    <cellStyle name="Normal 15 2 2 4 2 2 2" xfId="10268"/>
    <cellStyle name="Normal 15 2 2 4 2 3" xfId="8906"/>
    <cellStyle name="Normal 15 2 2 4 3" xfId="6889"/>
    <cellStyle name="Normal 15 2 2 4 3 2" xfId="9644"/>
    <cellStyle name="Normal 15 2 2 4 4" xfId="8282"/>
    <cellStyle name="Normal 15 2 2 5" xfId="4342"/>
    <cellStyle name="Normal 15 2 2 5 2" xfId="7510"/>
    <cellStyle name="Normal 15 2 2 5 2 2" xfId="10265"/>
    <cellStyle name="Normal 15 2 2 5 3" xfId="8903"/>
    <cellStyle name="Normal 15 2 2 6" xfId="6886"/>
    <cellStyle name="Normal 15 2 2 6 2" xfId="9641"/>
    <cellStyle name="Normal 15 2 2 7" xfId="8279"/>
    <cellStyle name="Normal 15 2 3" xfId="3716"/>
    <cellStyle name="Normal 15 2 3 2" xfId="3717"/>
    <cellStyle name="Normal 15 2 3 2 2" xfId="4347"/>
    <cellStyle name="Normal 15 2 3 2 2 2" xfId="7515"/>
    <cellStyle name="Normal 15 2 3 2 2 2 2" xfId="10270"/>
    <cellStyle name="Normal 15 2 3 2 2 3" xfId="8908"/>
    <cellStyle name="Normal 15 2 3 2 3" xfId="6891"/>
    <cellStyle name="Normal 15 2 3 2 3 2" xfId="9646"/>
    <cellStyle name="Normal 15 2 3 2 4" xfId="8284"/>
    <cellStyle name="Normal 15 2 3 3" xfId="3718"/>
    <cellStyle name="Normal 15 2 3 3 2" xfId="4348"/>
    <cellStyle name="Normal 15 2 3 3 2 2" xfId="7516"/>
    <cellStyle name="Normal 15 2 3 3 2 2 2" xfId="10271"/>
    <cellStyle name="Normal 15 2 3 3 2 3" xfId="8909"/>
    <cellStyle name="Normal 15 2 3 3 3" xfId="6892"/>
    <cellStyle name="Normal 15 2 3 3 3 2" xfId="9647"/>
    <cellStyle name="Normal 15 2 3 3 4" xfId="8285"/>
    <cellStyle name="Normal 15 2 3 4" xfId="3719"/>
    <cellStyle name="Normal 15 2 3 4 2" xfId="4349"/>
    <cellStyle name="Normal 15 2 3 4 2 2" xfId="7517"/>
    <cellStyle name="Normal 15 2 3 4 2 2 2" xfId="10272"/>
    <cellStyle name="Normal 15 2 3 4 2 3" xfId="8910"/>
    <cellStyle name="Normal 15 2 3 4 3" xfId="6893"/>
    <cellStyle name="Normal 15 2 3 4 3 2" xfId="9648"/>
    <cellStyle name="Normal 15 2 3 4 4" xfId="8286"/>
    <cellStyle name="Normal 15 2 3 5" xfId="4346"/>
    <cellStyle name="Normal 15 2 3 5 2" xfId="7514"/>
    <cellStyle name="Normal 15 2 3 5 2 2" xfId="10269"/>
    <cellStyle name="Normal 15 2 3 5 3" xfId="8907"/>
    <cellStyle name="Normal 15 2 3 6" xfId="6890"/>
    <cellStyle name="Normal 15 2 3 6 2" xfId="9645"/>
    <cellStyle name="Normal 15 2 3 7" xfId="8283"/>
    <cellStyle name="Normal 15 3" xfId="3720"/>
    <cellStyle name="Normal 15 4" xfId="3721"/>
    <cellStyle name="Normal 15 4 2" xfId="4350"/>
    <cellStyle name="Normal 15 4 2 2" xfId="7518"/>
    <cellStyle name="Normal 15 4 2 2 2" xfId="10273"/>
    <cellStyle name="Normal 15 4 2 3" xfId="8911"/>
    <cellStyle name="Normal 15 4 3" xfId="6894"/>
    <cellStyle name="Normal 15 4 3 2" xfId="9649"/>
    <cellStyle name="Normal 15 4 4" xfId="8287"/>
    <cellStyle name="Normal 15 5" xfId="3722"/>
    <cellStyle name="Normal 15 5 2" xfId="4351"/>
    <cellStyle name="Normal 15 5 2 2" xfId="7519"/>
    <cellStyle name="Normal 15 5 2 2 2" xfId="10274"/>
    <cellStyle name="Normal 15 5 2 3" xfId="8912"/>
    <cellStyle name="Normal 15 5 3" xfId="6895"/>
    <cellStyle name="Normal 15 5 3 2" xfId="9650"/>
    <cellStyle name="Normal 15 5 4" xfId="8288"/>
    <cellStyle name="Normal 15 6" xfId="4341"/>
    <cellStyle name="Normal 15 6 2" xfId="7509"/>
    <cellStyle name="Normal 15 6 2 2" xfId="10264"/>
    <cellStyle name="Normal 15 6 3" xfId="8902"/>
    <cellStyle name="Normal 15 7" xfId="6885"/>
    <cellStyle name="Normal 15 7 2" xfId="9640"/>
    <cellStyle name="Normal 15 8" xfId="8278"/>
    <cellStyle name="Normal 15 9" xfId="10689"/>
    <cellStyle name="Normal 15_Trends fuels" xfId="3723"/>
    <cellStyle name="Normal 16" xfId="3724"/>
    <cellStyle name="Normal 16 2" xfId="3725"/>
    <cellStyle name="Normal 16 2 2" xfId="4353"/>
    <cellStyle name="Normal 16 2 2 2" xfId="7521"/>
    <cellStyle name="Normal 16 2 2 2 2" xfId="10276"/>
    <cellStyle name="Normal 16 2 2 3" xfId="8914"/>
    <cellStyle name="Normal 16 2 3" xfId="6897"/>
    <cellStyle name="Normal 16 2 3 2" xfId="9652"/>
    <cellStyle name="Normal 16 2 4" xfId="8290"/>
    <cellStyle name="Normal 16 3" xfId="3726"/>
    <cellStyle name="Normal 16 3 2" xfId="4354"/>
    <cellStyle name="Normal 16 3 2 2" xfId="7522"/>
    <cellStyle name="Normal 16 3 2 2 2" xfId="10277"/>
    <cellStyle name="Normal 16 3 2 3" xfId="8915"/>
    <cellStyle name="Normal 16 3 3" xfId="6898"/>
    <cellStyle name="Normal 16 3 3 2" xfId="9653"/>
    <cellStyle name="Normal 16 3 4" xfId="10656"/>
    <cellStyle name="Normal 16 3 5" xfId="8291"/>
    <cellStyle name="Normal 16 4" xfId="3727"/>
    <cellStyle name="Normal 16 4 2" xfId="4355"/>
    <cellStyle name="Normal 16 4 2 2" xfId="7523"/>
    <cellStyle name="Normal 16 4 2 2 2" xfId="10278"/>
    <cellStyle name="Normal 16 4 2 3" xfId="8916"/>
    <cellStyle name="Normal 16 4 3" xfId="6899"/>
    <cellStyle name="Normal 16 4 3 2" xfId="9654"/>
    <cellStyle name="Normal 16 4 4" xfId="8292"/>
    <cellStyle name="Normal 16 5" xfId="4352"/>
    <cellStyle name="Normal 16 5 2" xfId="7520"/>
    <cellStyle name="Normal 16 5 2 2" xfId="10275"/>
    <cellStyle name="Normal 16 5 3" xfId="8913"/>
    <cellStyle name="Normal 16 6" xfId="6896"/>
    <cellStyle name="Normal 16 6 2" xfId="9651"/>
    <cellStyle name="Normal 16 7" xfId="8289"/>
    <cellStyle name="Normal 17" xfId="3728"/>
    <cellStyle name="Normal 17 2" xfId="3729"/>
    <cellStyle name="Normal 17 2 2" xfId="4357"/>
    <cellStyle name="Normal 17 2 2 2" xfId="7525"/>
    <cellStyle name="Normal 17 2 2 2 2" xfId="10280"/>
    <cellStyle name="Normal 17 2 2 3" xfId="8918"/>
    <cellStyle name="Normal 17 2 3" xfId="6901"/>
    <cellStyle name="Normal 17 2 3 2" xfId="9656"/>
    <cellStyle name="Normal 17 2 4" xfId="8294"/>
    <cellStyle name="Normal 17 3" xfId="3730"/>
    <cellStyle name="Normal 17 3 2" xfId="4358"/>
    <cellStyle name="Normal 17 3 2 2" xfId="7526"/>
    <cellStyle name="Normal 17 3 2 2 2" xfId="10281"/>
    <cellStyle name="Normal 17 3 2 3" xfId="8919"/>
    <cellStyle name="Normal 17 3 3" xfId="6902"/>
    <cellStyle name="Normal 17 3 3 2" xfId="9657"/>
    <cellStyle name="Normal 17 3 4" xfId="8295"/>
    <cellStyle name="Normal 17 4" xfId="3731"/>
    <cellStyle name="Normal 17 4 2" xfId="4359"/>
    <cellStyle name="Normal 17 4 2 2" xfId="7527"/>
    <cellStyle name="Normal 17 4 2 2 2" xfId="10282"/>
    <cellStyle name="Normal 17 4 2 3" xfId="8920"/>
    <cellStyle name="Normal 17 4 3" xfId="6903"/>
    <cellStyle name="Normal 17 4 3 2" xfId="9658"/>
    <cellStyle name="Normal 17 4 4" xfId="8296"/>
    <cellStyle name="Normal 17 5" xfId="4356"/>
    <cellStyle name="Normal 17 5 2" xfId="7524"/>
    <cellStyle name="Normal 17 5 2 2" xfId="10279"/>
    <cellStyle name="Normal 17 5 3" xfId="8917"/>
    <cellStyle name="Normal 17 6" xfId="6900"/>
    <cellStyle name="Normal 17 6 2" xfId="9655"/>
    <cellStyle name="Normal 17 7" xfId="8293"/>
    <cellStyle name="Normal 18" xfId="3732"/>
    <cellStyle name="Normal 18 2" xfId="3733"/>
    <cellStyle name="Normal 18 2 2" xfId="4361"/>
    <cellStyle name="Normal 18 2 2 2" xfId="7529"/>
    <cellStyle name="Normal 18 2 2 2 2" xfId="10284"/>
    <cellStyle name="Normal 18 2 2 3" xfId="8922"/>
    <cellStyle name="Normal 18 2 3" xfId="6905"/>
    <cellStyle name="Normal 18 2 3 2" xfId="9660"/>
    <cellStyle name="Normal 18 2 4" xfId="8298"/>
    <cellStyle name="Normal 18 3" xfId="3734"/>
    <cellStyle name="Normal 18 3 2" xfId="4362"/>
    <cellStyle name="Normal 18 3 2 2" xfId="7530"/>
    <cellStyle name="Normal 18 3 2 2 2" xfId="10285"/>
    <cellStyle name="Normal 18 3 2 3" xfId="8923"/>
    <cellStyle name="Normal 18 3 3" xfId="6906"/>
    <cellStyle name="Normal 18 3 3 2" xfId="9661"/>
    <cellStyle name="Normal 18 3 4" xfId="8299"/>
    <cellStyle name="Normal 18 4" xfId="3735"/>
    <cellStyle name="Normal 18 4 2" xfId="4363"/>
    <cellStyle name="Normal 18 4 2 2" xfId="7531"/>
    <cellStyle name="Normal 18 4 2 2 2" xfId="10286"/>
    <cellStyle name="Normal 18 4 2 3" xfId="8924"/>
    <cellStyle name="Normal 18 4 3" xfId="6907"/>
    <cellStyle name="Normal 18 4 3 2" xfId="9662"/>
    <cellStyle name="Normal 18 4 4" xfId="8300"/>
    <cellStyle name="Normal 18 5" xfId="4360"/>
    <cellStyle name="Normal 18 5 2" xfId="7528"/>
    <cellStyle name="Normal 18 5 2 2" xfId="10283"/>
    <cellStyle name="Normal 18 5 3" xfId="8921"/>
    <cellStyle name="Normal 18 6" xfId="6904"/>
    <cellStyle name="Normal 18 6 2" xfId="9659"/>
    <cellStyle name="Normal 18 7" xfId="8297"/>
    <cellStyle name="Normal 19" xfId="3736"/>
    <cellStyle name="Normal 19 2" xfId="3737"/>
    <cellStyle name="Normal 19 2 2" xfId="4364"/>
    <cellStyle name="Normal 19 2 2 2" xfId="7532"/>
    <cellStyle name="Normal 19 2 2 2 2" xfId="10287"/>
    <cellStyle name="Normal 19 2 2 3" xfId="8925"/>
    <cellStyle name="Normal 19 2 3" xfId="6908"/>
    <cellStyle name="Normal 19 2 3 2" xfId="9663"/>
    <cellStyle name="Normal 19 2 4" xfId="8301"/>
    <cellStyle name="Normal 2" xfId="976"/>
    <cellStyle name="Normal 2 10" xfId="3738"/>
    <cellStyle name="Normal 2 11" xfId="3739"/>
    <cellStyle name="Normal 2 11 2" xfId="3740"/>
    <cellStyle name="Normal 2 11 2 2" xfId="4366"/>
    <cellStyle name="Normal 2 11 2 2 2" xfId="7534"/>
    <cellStyle name="Normal 2 11 2 2 2 2" xfId="10289"/>
    <cellStyle name="Normal 2 11 2 2 3" xfId="8927"/>
    <cellStyle name="Normal 2 11 2 3" xfId="6910"/>
    <cellStyle name="Normal 2 11 2 3 2" xfId="9665"/>
    <cellStyle name="Normal 2 11 2 4" xfId="8303"/>
    <cellStyle name="Normal 2 11 3" xfId="4365"/>
    <cellStyle name="Normal 2 11 3 2" xfId="7533"/>
    <cellStyle name="Normal 2 11 3 2 2" xfId="10288"/>
    <cellStyle name="Normal 2 11 3 3" xfId="8926"/>
    <cellStyle name="Normal 2 11 4" xfId="6909"/>
    <cellStyle name="Normal 2 11 4 2" xfId="9664"/>
    <cellStyle name="Normal 2 11 5" xfId="8302"/>
    <cellStyle name="Normal 2 12" xfId="3741"/>
    <cellStyle name="Normal 2 12 2" xfId="4367"/>
    <cellStyle name="Normal 2 12 2 2" xfId="7535"/>
    <cellStyle name="Normal 2 12 2 2 2" xfId="10290"/>
    <cellStyle name="Normal 2 12 2 3" xfId="8928"/>
    <cellStyle name="Normal 2 12 3" xfId="6911"/>
    <cellStyle name="Normal 2 12 3 2" xfId="9666"/>
    <cellStyle name="Normal 2 12 4" xfId="8304"/>
    <cellStyle name="Normal 2 13" xfId="3742"/>
    <cellStyle name="Normal 2 13 2" xfId="4368"/>
    <cellStyle name="Normal 2 13 2 2" xfId="7536"/>
    <cellStyle name="Normal 2 13 2 2 2" xfId="10291"/>
    <cellStyle name="Normal 2 13 2 3" xfId="8929"/>
    <cellStyle name="Normal 2 13 3" xfId="6912"/>
    <cellStyle name="Normal 2 13 3 2" xfId="9667"/>
    <cellStyle name="Normal 2 13 4" xfId="8305"/>
    <cellStyle name="Normal 2 14" xfId="3512"/>
    <cellStyle name="Normal 2 14 2" xfId="4153"/>
    <cellStyle name="Normal 2 14 2 2" xfId="7321"/>
    <cellStyle name="Normal 2 14 2 2 2" xfId="10076"/>
    <cellStyle name="Normal 2 14 2 3" xfId="8714"/>
    <cellStyle name="Normal 2 14 3" xfId="6710"/>
    <cellStyle name="Normal 2 14 3 2" xfId="9465"/>
    <cellStyle name="Normal 2 14 4" xfId="8098"/>
    <cellStyle name="Normal 2 15" xfId="3372"/>
    <cellStyle name="Normal 2 2" xfId="977"/>
    <cellStyle name="Normal 2 2 2" xfId="978"/>
    <cellStyle name="Normal 2 2 2 2" xfId="979"/>
    <cellStyle name="Normal 2 2 2 2 2" xfId="3743"/>
    <cellStyle name="Normal 2 2 2 2 2 2" xfId="4369"/>
    <cellStyle name="Normal 2 2 2 2 2 2 2" xfId="7537"/>
    <cellStyle name="Normal 2 2 2 2 2 2 2 2" xfId="10292"/>
    <cellStyle name="Normal 2 2 2 2 2 2 3" xfId="8930"/>
    <cellStyle name="Normal 2 2 2 2 2 3" xfId="6913"/>
    <cellStyle name="Normal 2 2 2 2 2 3 2" xfId="9668"/>
    <cellStyle name="Normal 2 2 2 2 2 4" xfId="8306"/>
    <cellStyle name="Normal 2 2 2 2 3" xfId="4132"/>
    <cellStyle name="Normal 2 2 2 2 3 2" xfId="7300"/>
    <cellStyle name="Normal 2 2 2 2 3 2 2" xfId="10055"/>
    <cellStyle name="Normal 2 2 2 2 3 3" xfId="8693"/>
    <cellStyle name="Normal 2 2 2 2 4" xfId="3481"/>
    <cellStyle name="Normal 2 2 2 2 4 2" xfId="6689"/>
    <cellStyle name="Normal 2 2 2 2 4 2 2" xfId="9444"/>
    <cellStyle name="Normal 2 2 2 2 4 3" xfId="8077"/>
    <cellStyle name="Normal 2 2 2 3" xfId="2613"/>
    <cellStyle name="Normal 2 2 2 3 2" xfId="3744"/>
    <cellStyle name="Normal 2 2 2 3 2 2" xfId="4370"/>
    <cellStyle name="Normal 2 2 2 3 2 2 2" xfId="7538"/>
    <cellStyle name="Normal 2 2 2 3 2 2 2 2" xfId="10293"/>
    <cellStyle name="Normal 2 2 2 3 2 2 3" xfId="8931"/>
    <cellStyle name="Normal 2 2 2 3 2 3" xfId="6914"/>
    <cellStyle name="Normal 2 2 2 3 2 3 2" xfId="9669"/>
    <cellStyle name="Normal 2 2 2 3 2 4" xfId="8307"/>
    <cellStyle name="Normal 2 2 2 3 3" xfId="4148"/>
    <cellStyle name="Normal 2 2 2 3 3 2" xfId="7316"/>
    <cellStyle name="Normal 2 2 2 3 3 2 2" xfId="10071"/>
    <cellStyle name="Normal 2 2 2 3 3 3" xfId="8709"/>
    <cellStyle name="Normal 2 2 2 3 4" xfId="3497"/>
    <cellStyle name="Normal 2 2 2 3 4 2" xfId="6705"/>
    <cellStyle name="Normal 2 2 2 3 4 2 2" xfId="9460"/>
    <cellStyle name="Normal 2 2 2 3 4 3" xfId="8093"/>
    <cellStyle name="Normal 2 2 2 4" xfId="3326"/>
    <cellStyle name="Normal 2 2 2 4 2" xfId="4371"/>
    <cellStyle name="Normal 2 2 2 4 2 2" xfId="7539"/>
    <cellStyle name="Normal 2 2 2 4 2 2 2" xfId="10294"/>
    <cellStyle name="Normal 2 2 2 4 2 3" xfId="8932"/>
    <cellStyle name="Normal 2 2 2 4 3" xfId="3745"/>
    <cellStyle name="Normal 2 2 2 4 3 2" xfId="6915"/>
    <cellStyle name="Normal 2 2 2 4 3 2 2" xfId="9670"/>
    <cellStyle name="Normal 2 2 2 4 3 3" xfId="8308"/>
    <cellStyle name="Normal 2 2 2 4 4" xfId="6630"/>
    <cellStyle name="Normal 2 2 2 4 4 2" xfId="9394"/>
    <cellStyle name="Normal 2 2 2 4 5" xfId="8023"/>
    <cellStyle name="Normal 2 2 2 5" xfId="3517"/>
    <cellStyle name="Normal 2 2 2 5 2" xfId="4158"/>
    <cellStyle name="Normal 2 2 2 5 2 2" xfId="7326"/>
    <cellStyle name="Normal 2 2 2 5 2 2 2" xfId="10081"/>
    <cellStyle name="Normal 2 2 2 5 2 3" xfId="8719"/>
    <cellStyle name="Normal 2 2 2 5 3" xfId="6715"/>
    <cellStyle name="Normal 2 2 2 5 3 2" xfId="9470"/>
    <cellStyle name="Normal 2 2 2 5 4" xfId="8103"/>
    <cellStyle name="Normal 2 2 2 6" xfId="4116"/>
    <cellStyle name="Normal 2 2 2 6 2" xfId="7284"/>
    <cellStyle name="Normal 2 2 2 6 2 2" xfId="10039"/>
    <cellStyle name="Normal 2 2 2 6 3" xfId="8677"/>
    <cellStyle name="Normal 2 2 2 7" xfId="3465"/>
    <cellStyle name="Normal 2 2 2 7 2" xfId="6673"/>
    <cellStyle name="Normal 2 2 2 7 2 2" xfId="9428"/>
    <cellStyle name="Normal 2 2 2 7 3" xfId="8061"/>
    <cellStyle name="Normal 2 2 3" xfId="3319"/>
    <cellStyle name="Normal 2 2 3 2" xfId="3746"/>
    <cellStyle name="Normal 2 2 3 2 2" xfId="4372"/>
    <cellStyle name="Normal 2 2 3 2 2 2" xfId="7540"/>
    <cellStyle name="Normal 2 2 3 2 2 2 2" xfId="10295"/>
    <cellStyle name="Normal 2 2 3 2 2 3" xfId="8933"/>
    <cellStyle name="Normal 2 2 3 2 3" xfId="6916"/>
    <cellStyle name="Normal 2 2 3 2 3 2" xfId="9671"/>
    <cellStyle name="Normal 2 2 3 2 4" xfId="8309"/>
    <cellStyle name="Normal 2 2 3 3" xfId="4124"/>
    <cellStyle name="Normal 2 2 3 3 2" xfId="7292"/>
    <cellStyle name="Normal 2 2 3 3 2 2" xfId="10047"/>
    <cellStyle name="Normal 2 2 3 3 3" xfId="8685"/>
    <cellStyle name="Normal 2 2 3 4" xfId="3473"/>
    <cellStyle name="Normal 2 2 3 4 2" xfId="6681"/>
    <cellStyle name="Normal 2 2 3 4 2 2" xfId="9436"/>
    <cellStyle name="Normal 2 2 3 4 3" xfId="8069"/>
    <cellStyle name="Normal 2 2 3 5" xfId="6626"/>
    <cellStyle name="Normal 2 2 3 5 2" xfId="9390"/>
    <cellStyle name="Normal 2 2 3 6" xfId="8019"/>
    <cellStyle name="Normal 2 2 4" xfId="3489"/>
    <cellStyle name="Normal 2 2 4 2" xfId="3747"/>
    <cellStyle name="Normal 2 2 4 2 2" xfId="4373"/>
    <cellStyle name="Normal 2 2 4 2 2 2" xfId="7541"/>
    <cellStyle name="Normal 2 2 4 2 2 2 2" xfId="10296"/>
    <cellStyle name="Normal 2 2 4 2 2 3" xfId="8934"/>
    <cellStyle name="Normal 2 2 4 2 3" xfId="6917"/>
    <cellStyle name="Normal 2 2 4 2 3 2" xfId="9672"/>
    <cellStyle name="Normal 2 2 4 2 4" xfId="8310"/>
    <cellStyle name="Normal 2 2 4 3" xfId="4140"/>
    <cellStyle name="Normal 2 2 4 3 2" xfId="7308"/>
    <cellStyle name="Normal 2 2 4 3 2 2" xfId="10063"/>
    <cellStyle name="Normal 2 2 4 3 3" xfId="8701"/>
    <cellStyle name="Normal 2 2 4 4" xfId="6697"/>
    <cellStyle name="Normal 2 2 4 4 2" xfId="9452"/>
    <cellStyle name="Normal 2 2 4 5" xfId="8085"/>
    <cellStyle name="Normal 2 2 5" xfId="3748"/>
    <cellStyle name="Normal 2 2 5 2" xfId="4374"/>
    <cellStyle name="Normal 2 2 5 2 2" xfId="7542"/>
    <cellStyle name="Normal 2 2 5 2 2 2" xfId="10297"/>
    <cellStyle name="Normal 2 2 5 2 3" xfId="8935"/>
    <cellStyle name="Normal 2 2 5 3" xfId="6918"/>
    <cellStyle name="Normal 2 2 5 3 2" xfId="9673"/>
    <cellStyle name="Normal 2 2 5 4" xfId="8311"/>
    <cellStyle name="Normal 2 2 6" xfId="3749"/>
    <cellStyle name="Normal 2 2 6 2" xfId="4375"/>
    <cellStyle name="Normal 2 2 6 2 2" xfId="7543"/>
    <cellStyle name="Normal 2 2 6 2 2 2" xfId="10298"/>
    <cellStyle name="Normal 2 2 6 2 3" xfId="8936"/>
    <cellStyle name="Normal 2 2 6 3" xfId="6919"/>
    <cellStyle name="Normal 2 2 6 3 2" xfId="9674"/>
    <cellStyle name="Normal 2 2 6 4" xfId="8312"/>
    <cellStyle name="Normal 2 2 7" xfId="3506"/>
    <cellStyle name="Normal 2 2 8" xfId="4108"/>
    <cellStyle name="Normal 2 2 8 2" xfId="7276"/>
    <cellStyle name="Normal 2 2 8 2 2" xfId="10031"/>
    <cellStyle name="Normal 2 2 8 3" xfId="8669"/>
    <cellStyle name="Normal 2 2 9" xfId="3447"/>
    <cellStyle name="Normal 2 2 9 2" xfId="6664"/>
    <cellStyle name="Normal 2 2 9 2 2" xfId="9420"/>
    <cellStyle name="Normal 2 2 9 3" xfId="8051"/>
    <cellStyle name="Normal 2 3" xfId="980"/>
    <cellStyle name="Normal 2 3 2" xfId="3751"/>
    <cellStyle name="Normal 2 3 2 2" xfId="3752"/>
    <cellStyle name="Normal 2 3 2 2 2" xfId="4378"/>
    <cellStyle name="Normal 2 3 2 2 2 2" xfId="7546"/>
    <cellStyle name="Normal 2 3 2 2 2 2 2" xfId="10301"/>
    <cellStyle name="Normal 2 3 2 2 2 3" xfId="8939"/>
    <cellStyle name="Normal 2 3 2 2 3" xfId="6922"/>
    <cellStyle name="Normal 2 3 2 2 3 2" xfId="9677"/>
    <cellStyle name="Normal 2 3 2 2 4" xfId="8315"/>
    <cellStyle name="Normal 2 3 2 3" xfId="3753"/>
    <cellStyle name="Normal 2 3 2 3 2" xfId="4379"/>
    <cellStyle name="Normal 2 3 2 3 2 2" xfId="7547"/>
    <cellStyle name="Normal 2 3 2 3 2 2 2" xfId="10302"/>
    <cellStyle name="Normal 2 3 2 3 2 3" xfId="8940"/>
    <cellStyle name="Normal 2 3 2 3 3" xfId="6923"/>
    <cellStyle name="Normal 2 3 2 3 3 2" xfId="9678"/>
    <cellStyle name="Normal 2 3 2 3 4" xfId="8316"/>
    <cellStyle name="Normal 2 3 2 4" xfId="4377"/>
    <cellStyle name="Normal 2 3 2 4 2" xfId="7545"/>
    <cellStyle name="Normal 2 3 2 4 2 2" xfId="10300"/>
    <cellStyle name="Normal 2 3 2 4 3" xfId="8938"/>
    <cellStyle name="Normal 2 3 2 5" xfId="6921"/>
    <cellStyle name="Normal 2 3 2 5 2" xfId="9676"/>
    <cellStyle name="Normal 2 3 2 6" xfId="8314"/>
    <cellStyle name="Normal 2 3 3" xfId="3754"/>
    <cellStyle name="Normal 2 3 3 2" xfId="4380"/>
    <cellStyle name="Normal 2 3 3 2 2" xfId="7548"/>
    <cellStyle name="Normal 2 3 3 2 2 2" xfId="10303"/>
    <cellStyle name="Normal 2 3 3 2 3" xfId="8941"/>
    <cellStyle name="Normal 2 3 3 3" xfId="6924"/>
    <cellStyle name="Normal 2 3 3 3 2" xfId="9679"/>
    <cellStyle name="Normal 2 3 3 4" xfId="8317"/>
    <cellStyle name="Normal 2 3 4" xfId="3755"/>
    <cellStyle name="Normal 2 3 4 2" xfId="4381"/>
    <cellStyle name="Normal 2 3 4 2 2" xfId="7549"/>
    <cellStyle name="Normal 2 3 4 2 2 2" xfId="10304"/>
    <cellStyle name="Normal 2 3 4 2 3" xfId="8942"/>
    <cellStyle name="Normal 2 3 4 3" xfId="6925"/>
    <cellStyle name="Normal 2 3 4 3 2" xfId="9680"/>
    <cellStyle name="Normal 2 3 4 4" xfId="8318"/>
    <cellStyle name="Normal 2 3 5" xfId="3756"/>
    <cellStyle name="Normal 2 3 5 2" xfId="4382"/>
    <cellStyle name="Normal 2 3 5 2 2" xfId="7550"/>
    <cellStyle name="Normal 2 3 5 2 2 2" xfId="10305"/>
    <cellStyle name="Normal 2 3 5 2 3" xfId="8943"/>
    <cellStyle name="Normal 2 3 5 3" xfId="6926"/>
    <cellStyle name="Normal 2 3 5 3 2" xfId="9681"/>
    <cellStyle name="Normal 2 3 5 4" xfId="8319"/>
    <cellStyle name="Normal 2 3 6" xfId="3757"/>
    <cellStyle name="Normal 2 3 6 2" xfId="4383"/>
    <cellStyle name="Normal 2 3 6 2 2" xfId="7551"/>
    <cellStyle name="Normal 2 3 6 2 2 2" xfId="10306"/>
    <cellStyle name="Normal 2 3 6 2 3" xfId="8944"/>
    <cellStyle name="Normal 2 3 6 3" xfId="6927"/>
    <cellStyle name="Normal 2 3 6 3 2" xfId="9682"/>
    <cellStyle name="Normal 2 3 6 4" xfId="8320"/>
    <cellStyle name="Normal 2 3 7" xfId="3750"/>
    <cellStyle name="Normal 2 3 7 2" xfId="4376"/>
    <cellStyle name="Normal 2 3 7 2 2" xfId="7544"/>
    <cellStyle name="Normal 2 3 7 2 2 2" xfId="10299"/>
    <cellStyle name="Normal 2 3 7 2 3" xfId="8937"/>
    <cellStyle name="Normal 2 3 7 3" xfId="6920"/>
    <cellStyle name="Normal 2 3 7 3 2" xfId="9675"/>
    <cellStyle name="Normal 2 3 7 4" xfId="8313"/>
    <cellStyle name="Normal 2 3 8" xfId="3378"/>
    <cellStyle name="Normal 2 3 9" xfId="10691"/>
    <cellStyle name="Normal 2 4" xfId="981"/>
    <cellStyle name="Normal 2 4 2" xfId="2614"/>
    <cellStyle name="Normal 2 4 2 2" xfId="3760"/>
    <cellStyle name="Normal 2 4 2 2 2" xfId="4386"/>
    <cellStyle name="Normal 2 4 2 2 2 2" xfId="7554"/>
    <cellStyle name="Normal 2 4 2 2 2 2 2" xfId="10309"/>
    <cellStyle name="Normal 2 4 2 2 2 3" xfId="8947"/>
    <cellStyle name="Normal 2 4 2 2 3" xfId="6930"/>
    <cellStyle name="Normal 2 4 2 2 3 2" xfId="9685"/>
    <cellStyle name="Normal 2 4 2 2 4" xfId="8323"/>
    <cellStyle name="Normal 2 4 2 3" xfId="3761"/>
    <cellStyle name="Normal 2 4 2 3 2" xfId="4387"/>
    <cellStyle name="Normal 2 4 2 3 2 2" xfId="7555"/>
    <cellStyle name="Normal 2 4 2 3 2 2 2" xfId="10310"/>
    <cellStyle name="Normal 2 4 2 3 2 3" xfId="8948"/>
    <cellStyle name="Normal 2 4 2 3 3" xfId="6931"/>
    <cellStyle name="Normal 2 4 2 3 3 2" xfId="9686"/>
    <cellStyle name="Normal 2 4 2 3 4" xfId="8324"/>
    <cellStyle name="Normal 2 4 2 4" xfId="4385"/>
    <cellStyle name="Normal 2 4 2 4 2" xfId="7553"/>
    <cellStyle name="Normal 2 4 2 4 2 2" xfId="10308"/>
    <cellStyle name="Normal 2 4 2 4 3" xfId="8946"/>
    <cellStyle name="Normal 2 4 2 5" xfId="3759"/>
    <cellStyle name="Normal 2 4 2 5 2" xfId="6929"/>
    <cellStyle name="Normal 2 4 2 5 2 2" xfId="9684"/>
    <cellStyle name="Normal 2 4 2 5 3" xfId="8322"/>
    <cellStyle name="Normal 2 4 3" xfId="3762"/>
    <cellStyle name="Normal 2 4 3 2" xfId="4388"/>
    <cellStyle name="Normal 2 4 3 2 2" xfId="7556"/>
    <cellStyle name="Normal 2 4 3 2 2 2" xfId="10311"/>
    <cellStyle name="Normal 2 4 3 2 3" xfId="8949"/>
    <cellStyle name="Normal 2 4 3 3" xfId="6932"/>
    <cellStyle name="Normal 2 4 3 3 2" xfId="9687"/>
    <cellStyle name="Normal 2 4 3 4" xfId="8325"/>
    <cellStyle name="Normal 2 4 4" xfId="3763"/>
    <cellStyle name="Normal 2 4 4 2" xfId="4389"/>
    <cellStyle name="Normal 2 4 4 2 2" xfId="7557"/>
    <cellStyle name="Normal 2 4 4 2 2 2" xfId="10312"/>
    <cellStyle name="Normal 2 4 4 2 3" xfId="8950"/>
    <cellStyle name="Normal 2 4 4 3" xfId="6933"/>
    <cellStyle name="Normal 2 4 4 3 2" xfId="9688"/>
    <cellStyle name="Normal 2 4 4 4" xfId="8326"/>
    <cellStyle name="Normal 2 4 5" xfId="3764"/>
    <cellStyle name="Normal 2 4 5 2" xfId="4390"/>
    <cellStyle name="Normal 2 4 5 2 2" xfId="7558"/>
    <cellStyle name="Normal 2 4 5 2 2 2" xfId="10313"/>
    <cellStyle name="Normal 2 4 5 2 3" xfId="8951"/>
    <cellStyle name="Normal 2 4 5 3" xfId="6934"/>
    <cellStyle name="Normal 2 4 5 3 2" xfId="9689"/>
    <cellStyle name="Normal 2 4 5 4" xfId="8327"/>
    <cellStyle name="Normal 2 4 6" xfId="3765"/>
    <cellStyle name="Normal 2 4 6 2" xfId="4391"/>
    <cellStyle name="Normal 2 4 6 2 2" xfId="7559"/>
    <cellStyle name="Normal 2 4 6 2 2 2" xfId="10314"/>
    <cellStyle name="Normal 2 4 6 2 3" xfId="8952"/>
    <cellStyle name="Normal 2 4 6 3" xfId="6935"/>
    <cellStyle name="Normal 2 4 6 3 2" xfId="9690"/>
    <cellStyle name="Normal 2 4 6 4" xfId="8328"/>
    <cellStyle name="Normal 2 4 7" xfId="3758"/>
    <cellStyle name="Normal 2 4 7 2" xfId="4384"/>
    <cellStyle name="Normal 2 4 7 2 2" xfId="7552"/>
    <cellStyle name="Normal 2 4 7 2 2 2" xfId="10307"/>
    <cellStyle name="Normal 2 4 7 2 3" xfId="8945"/>
    <cellStyle name="Normal 2 4 7 3" xfId="6928"/>
    <cellStyle name="Normal 2 4 7 3 2" xfId="9683"/>
    <cellStyle name="Normal 2 4 7 4" xfId="8321"/>
    <cellStyle name="Normal 2 4 8" xfId="3379"/>
    <cellStyle name="Normal 2 5" xfId="2612"/>
    <cellStyle name="Normal 2 5 2" xfId="3767"/>
    <cellStyle name="Normal 2 5 2 2" xfId="3768"/>
    <cellStyle name="Normal 2 5 2 2 2" xfId="4394"/>
    <cellStyle name="Normal 2 5 2 2 2 2" xfId="7562"/>
    <cellStyle name="Normal 2 5 2 2 2 2 2" xfId="10317"/>
    <cellStyle name="Normal 2 5 2 2 2 3" xfId="8955"/>
    <cellStyle name="Normal 2 5 2 2 3" xfId="6938"/>
    <cellStyle name="Normal 2 5 2 2 3 2" xfId="9693"/>
    <cellStyle name="Normal 2 5 2 2 4" xfId="8331"/>
    <cellStyle name="Normal 2 5 2 3" xfId="3769"/>
    <cellStyle name="Normal 2 5 2 3 2" xfId="4395"/>
    <cellStyle name="Normal 2 5 2 3 2 2" xfId="7563"/>
    <cellStyle name="Normal 2 5 2 3 2 2 2" xfId="10318"/>
    <cellStyle name="Normal 2 5 2 3 2 3" xfId="8956"/>
    <cellStyle name="Normal 2 5 2 3 3" xfId="6939"/>
    <cellStyle name="Normal 2 5 2 3 3 2" xfId="9694"/>
    <cellStyle name="Normal 2 5 2 3 4" xfId="8332"/>
    <cellStyle name="Normal 2 5 2 4" xfId="4393"/>
    <cellStyle name="Normal 2 5 2 4 2" xfId="7561"/>
    <cellStyle name="Normal 2 5 2 4 2 2" xfId="10316"/>
    <cellStyle name="Normal 2 5 2 4 3" xfId="8954"/>
    <cellStyle name="Normal 2 5 2 5" xfId="6937"/>
    <cellStyle name="Normal 2 5 2 5 2" xfId="9692"/>
    <cellStyle name="Normal 2 5 2 6" xfId="8330"/>
    <cellStyle name="Normal 2 5 3" xfId="3770"/>
    <cellStyle name="Normal 2 5 3 2" xfId="4396"/>
    <cellStyle name="Normal 2 5 3 2 2" xfId="7564"/>
    <cellStyle name="Normal 2 5 3 2 2 2" xfId="10319"/>
    <cellStyle name="Normal 2 5 3 2 3" xfId="8957"/>
    <cellStyle name="Normal 2 5 3 3" xfId="6940"/>
    <cellStyle name="Normal 2 5 3 3 2" xfId="9695"/>
    <cellStyle name="Normal 2 5 3 4" xfId="8333"/>
    <cellStyle name="Normal 2 5 4" xfId="3771"/>
    <cellStyle name="Normal 2 5 4 2" xfId="4397"/>
    <cellStyle name="Normal 2 5 4 2 2" xfId="7565"/>
    <cellStyle name="Normal 2 5 4 2 2 2" xfId="10320"/>
    <cellStyle name="Normal 2 5 4 2 3" xfId="8958"/>
    <cellStyle name="Normal 2 5 4 3" xfId="6941"/>
    <cellStyle name="Normal 2 5 4 3 2" xfId="9696"/>
    <cellStyle name="Normal 2 5 4 4" xfId="8334"/>
    <cellStyle name="Normal 2 5 5" xfId="3772"/>
    <cellStyle name="Normal 2 5 5 2" xfId="4398"/>
    <cellStyle name="Normal 2 5 5 2 2" xfId="7566"/>
    <cellStyle name="Normal 2 5 5 2 2 2" xfId="10321"/>
    <cellStyle name="Normal 2 5 5 2 3" xfId="8959"/>
    <cellStyle name="Normal 2 5 5 3" xfId="6942"/>
    <cellStyle name="Normal 2 5 5 3 2" xfId="9697"/>
    <cellStyle name="Normal 2 5 5 4" xfId="8335"/>
    <cellStyle name="Normal 2 5 6" xfId="3766"/>
    <cellStyle name="Normal 2 5 6 2" xfId="4392"/>
    <cellStyle name="Normal 2 5 6 2 2" xfId="7560"/>
    <cellStyle name="Normal 2 5 6 2 2 2" xfId="10315"/>
    <cellStyle name="Normal 2 5 6 2 3" xfId="8953"/>
    <cellStyle name="Normal 2 5 6 3" xfId="6936"/>
    <cellStyle name="Normal 2 5 6 3 2" xfId="9691"/>
    <cellStyle name="Normal 2 5 6 4" xfId="8329"/>
    <cellStyle name="Normal 2 5 7" xfId="3380"/>
    <cellStyle name="Normal 2 6" xfId="3389"/>
    <cellStyle name="Normal 2 6 2" xfId="3774"/>
    <cellStyle name="Normal 2 6 2 2" xfId="3775"/>
    <cellStyle name="Normal 2 6 2 2 2" xfId="4401"/>
    <cellStyle name="Normal 2 6 2 2 2 2" xfId="7569"/>
    <cellStyle name="Normal 2 6 2 2 2 2 2" xfId="10324"/>
    <cellStyle name="Normal 2 6 2 2 2 3" xfId="8962"/>
    <cellStyle name="Normal 2 6 2 2 3" xfId="6945"/>
    <cellStyle name="Normal 2 6 2 2 3 2" xfId="9700"/>
    <cellStyle name="Normal 2 6 2 2 4" xfId="8338"/>
    <cellStyle name="Normal 2 6 2 3" xfId="3776"/>
    <cellStyle name="Normal 2 6 2 3 2" xfId="4402"/>
    <cellStyle name="Normal 2 6 2 3 2 2" xfId="7570"/>
    <cellStyle name="Normal 2 6 2 3 2 2 2" xfId="10325"/>
    <cellStyle name="Normal 2 6 2 3 2 3" xfId="8963"/>
    <cellStyle name="Normal 2 6 2 3 3" xfId="6946"/>
    <cellStyle name="Normal 2 6 2 3 3 2" xfId="9701"/>
    <cellStyle name="Normal 2 6 2 3 4" xfId="8339"/>
    <cellStyle name="Normal 2 6 2 4" xfId="4400"/>
    <cellStyle name="Normal 2 6 2 4 2" xfId="7568"/>
    <cellStyle name="Normal 2 6 2 4 2 2" xfId="10323"/>
    <cellStyle name="Normal 2 6 2 4 3" xfId="8961"/>
    <cellStyle name="Normal 2 6 2 5" xfId="6944"/>
    <cellStyle name="Normal 2 6 2 5 2" xfId="9699"/>
    <cellStyle name="Normal 2 6 2 6" xfId="8337"/>
    <cellStyle name="Normal 2 6 3" xfId="3777"/>
    <cellStyle name="Normal 2 6 3 2" xfId="4403"/>
    <cellStyle name="Normal 2 6 3 2 2" xfId="7571"/>
    <cellStyle name="Normal 2 6 3 2 2 2" xfId="10326"/>
    <cellStyle name="Normal 2 6 3 2 3" xfId="8964"/>
    <cellStyle name="Normal 2 6 3 3" xfId="6947"/>
    <cellStyle name="Normal 2 6 3 3 2" xfId="9702"/>
    <cellStyle name="Normal 2 6 3 4" xfId="8340"/>
    <cellStyle name="Normal 2 6 4" xfId="3778"/>
    <cellStyle name="Normal 2 6 4 2" xfId="4404"/>
    <cellStyle name="Normal 2 6 4 2 2" xfId="7572"/>
    <cellStyle name="Normal 2 6 4 2 2 2" xfId="10327"/>
    <cellStyle name="Normal 2 6 4 2 3" xfId="8965"/>
    <cellStyle name="Normal 2 6 4 3" xfId="6948"/>
    <cellStyle name="Normal 2 6 4 3 2" xfId="9703"/>
    <cellStyle name="Normal 2 6 4 4" xfId="8341"/>
    <cellStyle name="Normal 2 6 5" xfId="3779"/>
    <cellStyle name="Normal 2 6 5 2" xfId="4405"/>
    <cellStyle name="Normal 2 6 5 2 2" xfId="7573"/>
    <cellStyle name="Normal 2 6 5 2 2 2" xfId="10328"/>
    <cellStyle name="Normal 2 6 5 2 3" xfId="8966"/>
    <cellStyle name="Normal 2 6 5 3" xfId="6949"/>
    <cellStyle name="Normal 2 6 5 3 2" xfId="9704"/>
    <cellStyle name="Normal 2 6 5 4" xfId="8342"/>
    <cellStyle name="Normal 2 6 6" xfId="3773"/>
    <cellStyle name="Normal 2 6 6 2" xfId="4399"/>
    <cellStyle name="Normal 2 6 6 2 2" xfId="7567"/>
    <cellStyle name="Normal 2 6 6 2 2 2" xfId="10322"/>
    <cellStyle name="Normal 2 6 6 2 3" xfId="8960"/>
    <cellStyle name="Normal 2 6 6 3" xfId="6943"/>
    <cellStyle name="Normal 2 6 6 3 2" xfId="9698"/>
    <cellStyle name="Normal 2 6 6 4" xfId="8336"/>
    <cellStyle name="Normal 2 7" xfId="3780"/>
    <cellStyle name="Normal 2 7 2" xfId="3781"/>
    <cellStyle name="Normal 2 7 2 2" xfId="3782"/>
    <cellStyle name="Normal 2 7 2 2 2" xfId="4408"/>
    <cellStyle name="Normal 2 7 2 2 2 2" xfId="7576"/>
    <cellStyle name="Normal 2 7 2 2 2 2 2" xfId="10331"/>
    <cellStyle name="Normal 2 7 2 2 2 3" xfId="8969"/>
    <cellStyle name="Normal 2 7 2 2 3" xfId="6952"/>
    <cellStyle name="Normal 2 7 2 2 3 2" xfId="9707"/>
    <cellStyle name="Normal 2 7 2 2 4" xfId="8345"/>
    <cellStyle name="Normal 2 7 2 3" xfId="3783"/>
    <cellStyle name="Normal 2 7 2 3 2" xfId="4409"/>
    <cellStyle name="Normal 2 7 2 3 2 2" xfId="7577"/>
    <cellStyle name="Normal 2 7 2 3 2 2 2" xfId="10332"/>
    <cellStyle name="Normal 2 7 2 3 2 3" xfId="8970"/>
    <cellStyle name="Normal 2 7 2 3 3" xfId="6953"/>
    <cellStyle name="Normal 2 7 2 3 3 2" xfId="9708"/>
    <cellStyle name="Normal 2 7 2 3 4" xfId="8346"/>
    <cellStyle name="Normal 2 7 2 4" xfId="4407"/>
    <cellStyle name="Normal 2 7 2 4 2" xfId="7575"/>
    <cellStyle name="Normal 2 7 2 4 2 2" xfId="10330"/>
    <cellStyle name="Normal 2 7 2 4 3" xfId="8968"/>
    <cellStyle name="Normal 2 7 2 5" xfId="6951"/>
    <cellStyle name="Normal 2 7 2 5 2" xfId="9706"/>
    <cellStyle name="Normal 2 7 2 6" xfId="8344"/>
    <cellStyle name="Normal 2 7 3" xfId="3784"/>
    <cellStyle name="Normal 2 7 3 2" xfId="4410"/>
    <cellStyle name="Normal 2 7 3 2 2" xfId="7578"/>
    <cellStyle name="Normal 2 7 3 2 2 2" xfId="10333"/>
    <cellStyle name="Normal 2 7 3 2 3" xfId="8971"/>
    <cellStyle name="Normal 2 7 3 3" xfId="6954"/>
    <cellStyle name="Normal 2 7 3 3 2" xfId="9709"/>
    <cellStyle name="Normal 2 7 3 4" xfId="8347"/>
    <cellStyle name="Normal 2 7 4" xfId="3785"/>
    <cellStyle name="Normal 2 7 4 2" xfId="4411"/>
    <cellStyle name="Normal 2 7 4 2 2" xfId="7579"/>
    <cellStyle name="Normal 2 7 4 2 2 2" xfId="10334"/>
    <cellStyle name="Normal 2 7 4 2 3" xfId="8972"/>
    <cellStyle name="Normal 2 7 4 3" xfId="6955"/>
    <cellStyle name="Normal 2 7 4 3 2" xfId="9710"/>
    <cellStyle name="Normal 2 7 4 4" xfId="8348"/>
    <cellStyle name="Normal 2 7 5" xfId="3786"/>
    <cellStyle name="Normal 2 7 5 2" xfId="4412"/>
    <cellStyle name="Normal 2 7 5 2 2" xfId="7580"/>
    <cellStyle name="Normal 2 7 5 2 2 2" xfId="10335"/>
    <cellStyle name="Normal 2 7 5 2 3" xfId="8973"/>
    <cellStyle name="Normal 2 7 5 3" xfId="6956"/>
    <cellStyle name="Normal 2 7 5 3 2" xfId="9711"/>
    <cellStyle name="Normal 2 7 5 4" xfId="8349"/>
    <cellStyle name="Normal 2 7 6" xfId="4406"/>
    <cellStyle name="Normal 2 7 6 2" xfId="7574"/>
    <cellStyle name="Normal 2 7 6 2 2" xfId="10329"/>
    <cellStyle name="Normal 2 7 6 3" xfId="8967"/>
    <cellStyle name="Normal 2 7 7" xfId="6950"/>
    <cellStyle name="Normal 2 7 7 2" xfId="9705"/>
    <cellStyle name="Normal 2 7 8" xfId="8343"/>
    <cellStyle name="Normal 2 8" xfId="3787"/>
    <cellStyle name="Normal 2 8 2" xfId="3788"/>
    <cellStyle name="Normal 2 8 2 2" xfId="3789"/>
    <cellStyle name="Normal 2 8 2 2 2" xfId="4415"/>
    <cellStyle name="Normal 2 8 2 2 2 2" xfId="7583"/>
    <cellStyle name="Normal 2 8 2 2 2 2 2" xfId="10338"/>
    <cellStyle name="Normal 2 8 2 2 2 3" xfId="8976"/>
    <cellStyle name="Normal 2 8 2 2 3" xfId="6959"/>
    <cellStyle name="Normal 2 8 2 2 3 2" xfId="9714"/>
    <cellStyle name="Normal 2 8 2 2 4" xfId="8352"/>
    <cellStyle name="Normal 2 8 2 3" xfId="3790"/>
    <cellStyle name="Normal 2 8 2 3 2" xfId="4416"/>
    <cellStyle name="Normal 2 8 2 3 2 2" xfId="7584"/>
    <cellStyle name="Normal 2 8 2 3 2 2 2" xfId="10339"/>
    <cellStyle name="Normal 2 8 2 3 2 3" xfId="8977"/>
    <cellStyle name="Normal 2 8 2 3 3" xfId="6960"/>
    <cellStyle name="Normal 2 8 2 3 3 2" xfId="9715"/>
    <cellStyle name="Normal 2 8 2 3 4" xfId="8353"/>
    <cellStyle name="Normal 2 8 2 4" xfId="4414"/>
    <cellStyle name="Normal 2 8 2 4 2" xfId="7582"/>
    <cellStyle name="Normal 2 8 2 4 2 2" xfId="10337"/>
    <cellStyle name="Normal 2 8 2 4 3" xfId="8975"/>
    <cellStyle name="Normal 2 8 2 5" xfId="6958"/>
    <cellStyle name="Normal 2 8 2 5 2" xfId="9713"/>
    <cellStyle name="Normal 2 8 2 6" xfId="8351"/>
    <cellStyle name="Normal 2 8 3" xfId="3791"/>
    <cellStyle name="Normal 2 8 3 2" xfId="4417"/>
    <cellStyle name="Normal 2 8 3 2 2" xfId="7585"/>
    <cellStyle name="Normal 2 8 3 2 2 2" xfId="10340"/>
    <cellStyle name="Normal 2 8 3 2 3" xfId="8978"/>
    <cellStyle name="Normal 2 8 3 3" xfId="6961"/>
    <cellStyle name="Normal 2 8 3 3 2" xfId="9716"/>
    <cellStyle name="Normal 2 8 3 4" xfId="8354"/>
    <cellStyle name="Normal 2 8 4" xfId="3792"/>
    <cellStyle name="Normal 2 8 4 2" xfId="4418"/>
    <cellStyle name="Normal 2 8 4 2 2" xfId="7586"/>
    <cellStyle name="Normal 2 8 4 2 2 2" xfId="10341"/>
    <cellStyle name="Normal 2 8 4 2 3" xfId="8979"/>
    <cellStyle name="Normal 2 8 4 3" xfId="6962"/>
    <cellStyle name="Normal 2 8 4 3 2" xfId="9717"/>
    <cellStyle name="Normal 2 8 4 4" xfId="8355"/>
    <cellStyle name="Normal 2 8 5" xfId="3793"/>
    <cellStyle name="Normal 2 8 5 2" xfId="4419"/>
    <cellStyle name="Normal 2 8 5 2 2" xfId="7587"/>
    <cellStyle name="Normal 2 8 5 2 2 2" xfId="10342"/>
    <cellStyle name="Normal 2 8 5 2 3" xfId="8980"/>
    <cellStyle name="Normal 2 8 5 3" xfId="6963"/>
    <cellStyle name="Normal 2 8 5 3 2" xfId="9718"/>
    <cellStyle name="Normal 2 8 5 4" xfId="8356"/>
    <cellStyle name="Normal 2 8 6" xfId="4413"/>
    <cellStyle name="Normal 2 8 6 2" xfId="7581"/>
    <cellStyle name="Normal 2 8 6 2 2" xfId="10336"/>
    <cellStyle name="Normal 2 8 6 3" xfId="8974"/>
    <cellStyle name="Normal 2 8 7" xfId="6957"/>
    <cellStyle name="Normal 2 8 7 2" xfId="9712"/>
    <cellStyle name="Normal 2 8 8" xfId="8350"/>
    <cellStyle name="Normal 2 9" xfId="3794"/>
    <cellStyle name="Normal 2 9 2" xfId="3795"/>
    <cellStyle name="Normal 2 9 2 2" xfId="3796"/>
    <cellStyle name="Normal 2 9 2 2 2" xfId="4422"/>
    <cellStyle name="Normal 2 9 2 2 2 2" xfId="7590"/>
    <cellStyle name="Normal 2 9 2 2 2 2 2" xfId="10345"/>
    <cellStyle name="Normal 2 9 2 2 2 3" xfId="8983"/>
    <cellStyle name="Normal 2 9 2 2 3" xfId="6966"/>
    <cellStyle name="Normal 2 9 2 2 3 2" xfId="9721"/>
    <cellStyle name="Normal 2 9 2 2 4" xfId="8359"/>
    <cellStyle name="Normal 2 9 2 3" xfId="3797"/>
    <cellStyle name="Normal 2 9 2 3 2" xfId="4423"/>
    <cellStyle name="Normal 2 9 2 3 2 2" xfId="7591"/>
    <cellStyle name="Normal 2 9 2 3 2 2 2" xfId="10346"/>
    <cellStyle name="Normal 2 9 2 3 2 3" xfId="8984"/>
    <cellStyle name="Normal 2 9 2 3 3" xfId="6967"/>
    <cellStyle name="Normal 2 9 2 3 3 2" xfId="9722"/>
    <cellStyle name="Normal 2 9 2 3 4" xfId="8360"/>
    <cellStyle name="Normal 2 9 2 4" xfId="4421"/>
    <cellStyle name="Normal 2 9 2 4 2" xfId="7589"/>
    <cellStyle name="Normal 2 9 2 4 2 2" xfId="10344"/>
    <cellStyle name="Normal 2 9 2 4 3" xfId="8982"/>
    <cellStyle name="Normal 2 9 2 5" xfId="6965"/>
    <cellStyle name="Normal 2 9 2 5 2" xfId="9720"/>
    <cellStyle name="Normal 2 9 2 6" xfId="8358"/>
    <cellStyle name="Normal 2 9 3" xfId="3798"/>
    <cellStyle name="Normal 2 9 3 2" xfId="4424"/>
    <cellStyle name="Normal 2 9 3 2 2" xfId="7592"/>
    <cellStyle name="Normal 2 9 3 2 2 2" xfId="10347"/>
    <cellStyle name="Normal 2 9 3 2 3" xfId="8985"/>
    <cellStyle name="Normal 2 9 3 3" xfId="6968"/>
    <cellStyle name="Normal 2 9 3 3 2" xfId="9723"/>
    <cellStyle name="Normal 2 9 3 4" xfId="8361"/>
    <cellStyle name="Normal 2 9 4" xfId="3799"/>
    <cellStyle name="Normal 2 9 4 2" xfId="4425"/>
    <cellStyle name="Normal 2 9 4 2 2" xfId="7593"/>
    <cellStyle name="Normal 2 9 4 2 2 2" xfId="10348"/>
    <cellStyle name="Normal 2 9 4 2 3" xfId="8986"/>
    <cellStyle name="Normal 2 9 4 3" xfId="6969"/>
    <cellStyle name="Normal 2 9 4 3 2" xfId="9724"/>
    <cellStyle name="Normal 2 9 4 4" xfId="8362"/>
    <cellStyle name="Normal 2 9 5" xfId="4420"/>
    <cellStyle name="Normal 2 9 5 2" xfId="7588"/>
    <cellStyle name="Normal 2 9 5 2 2" xfId="10343"/>
    <cellStyle name="Normal 2 9 5 3" xfId="8981"/>
    <cellStyle name="Normal 2 9 6" xfId="6964"/>
    <cellStyle name="Normal 2 9 6 2" xfId="9719"/>
    <cellStyle name="Normal 2 9 7" xfId="8357"/>
    <cellStyle name="Normal 20" xfId="3800"/>
    <cellStyle name="Normal 20 2" xfId="4426"/>
    <cellStyle name="Normal 20 2 2" xfId="7594"/>
    <cellStyle name="Normal 20 2 2 2" xfId="10349"/>
    <cellStyle name="Normal 20 2 3" xfId="8987"/>
    <cellStyle name="Normal 20 3" xfId="6970"/>
    <cellStyle name="Normal 20 3 2" xfId="9725"/>
    <cellStyle name="Normal 20 4" xfId="8363"/>
    <cellStyle name="Normal 21" xfId="3801"/>
    <cellStyle name="Normal 21 2" xfId="4427"/>
    <cellStyle name="Normal 21 2 2" xfId="7595"/>
    <cellStyle name="Normal 21 2 2 2" xfId="10350"/>
    <cellStyle name="Normal 21 2 3" xfId="8988"/>
    <cellStyle name="Normal 21 3" xfId="6971"/>
    <cellStyle name="Normal 21 3 2" xfId="9726"/>
    <cellStyle name="Normal 21 4" xfId="8364"/>
    <cellStyle name="Normal 22" xfId="3802"/>
    <cellStyle name="Normal 22 2" xfId="4428"/>
    <cellStyle name="Normal 22 2 2" xfId="7596"/>
    <cellStyle name="Normal 22 2 2 2" xfId="10351"/>
    <cellStyle name="Normal 22 2 3" xfId="8989"/>
    <cellStyle name="Normal 22 3" xfId="6972"/>
    <cellStyle name="Normal 22 3 2" xfId="9727"/>
    <cellStyle name="Normal 22 4" xfId="8365"/>
    <cellStyle name="Normal 23" xfId="3515"/>
    <cellStyle name="Normal 23 2" xfId="4156"/>
    <cellStyle name="Normal 23 2 2" xfId="7324"/>
    <cellStyle name="Normal 23 2 2 2" xfId="10079"/>
    <cellStyle name="Normal 23 2 3" xfId="8717"/>
    <cellStyle name="Normal 23 3" xfId="6713"/>
    <cellStyle name="Normal 23 3 2" xfId="9468"/>
    <cellStyle name="Normal 23 4" xfId="10652"/>
    <cellStyle name="Normal 23 5" xfId="8101"/>
    <cellStyle name="Normal 24" xfId="4728"/>
    <cellStyle name="Normal 25" xfId="4731"/>
    <cellStyle name="Normal 26" xfId="4732"/>
    <cellStyle name="Normal 27" xfId="4733"/>
    <cellStyle name="Normal 28" xfId="4734"/>
    <cellStyle name="Normal 29" xfId="4735"/>
    <cellStyle name="Normal 3" xfId="982"/>
    <cellStyle name="Normal 3 10" xfId="3804"/>
    <cellStyle name="Normal 3 10 2" xfId="3805"/>
    <cellStyle name="Normal 3 10 2 2" xfId="4431"/>
    <cellStyle name="Normal 3 10 2 2 2" xfId="7599"/>
    <cellStyle name="Normal 3 10 2 2 2 2" xfId="10354"/>
    <cellStyle name="Normal 3 10 2 2 3" xfId="8992"/>
    <cellStyle name="Normal 3 10 2 3" xfId="6975"/>
    <cellStyle name="Normal 3 10 2 3 2" xfId="9730"/>
    <cellStyle name="Normal 3 10 2 4" xfId="8368"/>
    <cellStyle name="Normal 3 10 3" xfId="4430"/>
    <cellStyle name="Normal 3 10 3 2" xfId="7598"/>
    <cellStyle name="Normal 3 10 3 2 2" xfId="10353"/>
    <cellStyle name="Normal 3 10 3 3" xfId="8991"/>
    <cellStyle name="Normal 3 10 4" xfId="6974"/>
    <cellStyle name="Normal 3 10 4 2" xfId="9729"/>
    <cellStyle name="Normal 3 10 5" xfId="8367"/>
    <cellStyle name="Normal 3 11" xfId="3806"/>
    <cellStyle name="Normal 3 11 2" xfId="4432"/>
    <cellStyle name="Normal 3 11 2 2" xfId="7600"/>
    <cellStyle name="Normal 3 11 2 2 2" xfId="10355"/>
    <cellStyle name="Normal 3 11 2 3" xfId="8993"/>
    <cellStyle name="Normal 3 11 3" xfId="6976"/>
    <cellStyle name="Normal 3 11 3 2" xfId="9731"/>
    <cellStyle name="Normal 3 11 4" xfId="8369"/>
    <cellStyle name="Normal 3 12" xfId="3807"/>
    <cellStyle name="Normal 3 12 2" xfId="4433"/>
    <cellStyle name="Normal 3 12 2 2" xfId="7601"/>
    <cellStyle name="Normal 3 12 2 2 2" xfId="10356"/>
    <cellStyle name="Normal 3 12 2 3" xfId="8994"/>
    <cellStyle name="Normal 3 12 3" xfId="6977"/>
    <cellStyle name="Normal 3 12 3 2" xfId="9732"/>
    <cellStyle name="Normal 3 12 4" xfId="8370"/>
    <cellStyle name="Normal 3 13" xfId="3808"/>
    <cellStyle name="Normal 3 13 2" xfId="4434"/>
    <cellStyle name="Normal 3 13 2 2" xfId="7602"/>
    <cellStyle name="Normal 3 13 2 2 2" xfId="10357"/>
    <cellStyle name="Normal 3 13 2 3" xfId="8995"/>
    <cellStyle name="Normal 3 13 3" xfId="6978"/>
    <cellStyle name="Normal 3 13 3 2" xfId="9733"/>
    <cellStyle name="Normal 3 13 4" xfId="8371"/>
    <cellStyle name="Normal 3 14" xfId="3803"/>
    <cellStyle name="Normal 3 14 2" xfId="4429"/>
    <cellStyle name="Normal 3 14 2 2" xfId="7597"/>
    <cellStyle name="Normal 3 14 2 2 2" xfId="10352"/>
    <cellStyle name="Normal 3 14 2 3" xfId="8990"/>
    <cellStyle name="Normal 3 14 3" xfId="6973"/>
    <cellStyle name="Normal 3 14 3 2" xfId="9728"/>
    <cellStyle name="Normal 3 14 4" xfId="8366"/>
    <cellStyle name="Normal 3 15" xfId="3381"/>
    <cellStyle name="Normal 3 2" xfId="983"/>
    <cellStyle name="Normal 3 2 10" xfId="6224"/>
    <cellStyle name="Normal 3 2 10 2" xfId="9340"/>
    <cellStyle name="Normal 3 2 11" xfId="7915"/>
    <cellStyle name="Normal 3 2 2" xfId="984"/>
    <cellStyle name="Normal 3 2 2 2" xfId="2616"/>
    <cellStyle name="Normal 3 2 2 2 2" xfId="4437"/>
    <cellStyle name="Normal 3 2 2 2 2 2" xfId="7605"/>
    <cellStyle name="Normal 3 2 2 2 2 2 2" xfId="10360"/>
    <cellStyle name="Normal 3 2 2 2 2 3" xfId="8998"/>
    <cellStyle name="Normal 3 2 2 2 3" xfId="3811"/>
    <cellStyle name="Normal 3 2 2 2 3 2" xfId="6981"/>
    <cellStyle name="Normal 3 2 2 2 3 2 2" xfId="9736"/>
    <cellStyle name="Normal 3 2 2 2 3 3" xfId="8374"/>
    <cellStyle name="Normal 3 2 2 3" xfId="3328"/>
    <cellStyle name="Normal 3 2 2 3 2" xfId="4438"/>
    <cellStyle name="Normal 3 2 2 3 2 2" xfId="7606"/>
    <cellStyle name="Normal 3 2 2 3 2 2 2" xfId="10361"/>
    <cellStyle name="Normal 3 2 2 3 2 3" xfId="8999"/>
    <cellStyle name="Normal 3 2 2 3 3" xfId="3812"/>
    <cellStyle name="Normal 3 2 2 3 3 2" xfId="6982"/>
    <cellStyle name="Normal 3 2 2 3 3 2 2" xfId="9737"/>
    <cellStyle name="Normal 3 2 2 3 3 3" xfId="8375"/>
    <cellStyle name="Normal 3 2 2 3 4" xfId="6632"/>
    <cellStyle name="Normal 3 2 2 3 4 2" xfId="9396"/>
    <cellStyle name="Normal 3 2 2 3 5" xfId="8025"/>
    <cellStyle name="Normal 3 2 2 4" xfId="3813"/>
    <cellStyle name="Normal 3 2 2 4 2" xfId="4439"/>
    <cellStyle name="Normal 3 2 2 4 2 2" xfId="7607"/>
    <cellStyle name="Normal 3 2 2 4 2 2 2" xfId="10362"/>
    <cellStyle name="Normal 3 2 2 4 2 3" xfId="9000"/>
    <cellStyle name="Normal 3 2 2 4 3" xfId="6983"/>
    <cellStyle name="Normal 3 2 2 4 3 2" xfId="9738"/>
    <cellStyle name="Normal 3 2 2 4 4" xfId="8376"/>
    <cellStyle name="Normal 3 2 2 5" xfId="4436"/>
    <cellStyle name="Normal 3 2 2 5 2" xfId="7604"/>
    <cellStyle name="Normal 3 2 2 5 2 2" xfId="10359"/>
    <cellStyle name="Normal 3 2 2 5 3" xfId="8997"/>
    <cellStyle name="Normal 3 2 2 6" xfId="3810"/>
    <cellStyle name="Normal 3 2 2 6 2" xfId="6980"/>
    <cellStyle name="Normal 3 2 2 6 2 2" xfId="9735"/>
    <cellStyle name="Normal 3 2 2 6 3" xfId="8373"/>
    <cellStyle name="Normal 3 2 3" xfId="2615"/>
    <cellStyle name="Normal 3 2 3 2" xfId="3305"/>
    <cellStyle name="Normal 3 2 3 2 2" xfId="4440"/>
    <cellStyle name="Normal 3 2 3 2 2 2" xfId="7608"/>
    <cellStyle name="Normal 3 2 3 2 2 2 2" xfId="10363"/>
    <cellStyle name="Normal 3 2 3 2 2 3" xfId="9001"/>
    <cellStyle name="Normal 3 2 3 2 3" xfId="6614"/>
    <cellStyle name="Normal 3 2 3 2 3 2" xfId="9378"/>
    <cellStyle name="Normal 3 2 3 2 4" xfId="8007"/>
    <cellStyle name="Normal 3 2 3 3" xfId="3814"/>
    <cellStyle name="Normal 3 2 3 3 2" xfId="6984"/>
    <cellStyle name="Normal 3 2 3 3 2 2" xfId="9739"/>
    <cellStyle name="Normal 3 2 3 3 3" xfId="8377"/>
    <cellStyle name="Normal 3 2 3 4" xfId="5671"/>
    <cellStyle name="Normal 3 2 3 4 2" xfId="9321"/>
    <cellStyle name="Normal 3 2 3 5" xfId="6593"/>
    <cellStyle name="Normal 3 2 3 5 2" xfId="9357"/>
    <cellStyle name="Normal 3 2 3 6" xfId="7969"/>
    <cellStyle name="Normal 3 2 4" xfId="3321"/>
    <cellStyle name="Normal 3 2 4 2" xfId="4441"/>
    <cellStyle name="Normal 3 2 4 2 2" xfId="7609"/>
    <cellStyle name="Normal 3 2 4 2 2 2" xfId="10364"/>
    <cellStyle name="Normal 3 2 4 2 3" xfId="9002"/>
    <cellStyle name="Normal 3 2 4 3" xfId="3815"/>
    <cellStyle name="Normal 3 2 4 3 2" xfId="6985"/>
    <cellStyle name="Normal 3 2 4 3 2 2" xfId="9740"/>
    <cellStyle name="Normal 3 2 4 3 3" xfId="8378"/>
    <cellStyle name="Normal 3 2 4 4" xfId="6628"/>
    <cellStyle name="Normal 3 2 4 4 2" xfId="9392"/>
    <cellStyle name="Normal 3 2 4 5" xfId="8021"/>
    <cellStyle name="Normal 3 2 5" xfId="3286"/>
    <cellStyle name="Normal 3 2 5 2" xfId="4442"/>
    <cellStyle name="Normal 3 2 5 2 2" xfId="7610"/>
    <cellStyle name="Normal 3 2 5 2 2 2" xfId="10365"/>
    <cellStyle name="Normal 3 2 5 2 3" xfId="9003"/>
    <cellStyle name="Normal 3 2 5 3" xfId="3816"/>
    <cellStyle name="Normal 3 2 5 3 2" xfId="6986"/>
    <cellStyle name="Normal 3 2 5 3 2 2" xfId="9741"/>
    <cellStyle name="Normal 3 2 5 3 3" xfId="8379"/>
    <cellStyle name="Normal 3 2 5 4" xfId="6604"/>
    <cellStyle name="Normal 3 2 5 4 2" xfId="9368"/>
    <cellStyle name="Normal 3 2 5 5" xfId="7997"/>
    <cellStyle name="Normal 3 2 6" xfId="3817"/>
    <cellStyle name="Normal 3 2 6 2" xfId="4443"/>
    <cellStyle name="Normal 3 2 6 2 2" xfId="7611"/>
    <cellStyle name="Normal 3 2 6 2 2 2" xfId="10366"/>
    <cellStyle name="Normal 3 2 6 2 3" xfId="9004"/>
    <cellStyle name="Normal 3 2 6 3" xfId="6987"/>
    <cellStyle name="Normal 3 2 6 3 2" xfId="9742"/>
    <cellStyle name="Normal 3 2 6 4" xfId="8380"/>
    <cellStyle name="Normal 3 2 7" xfId="3809"/>
    <cellStyle name="Normal 3 2 7 2" xfId="4435"/>
    <cellStyle name="Normal 3 2 7 2 2" xfId="7603"/>
    <cellStyle name="Normal 3 2 7 2 2 2" xfId="10358"/>
    <cellStyle name="Normal 3 2 7 2 3" xfId="8996"/>
    <cellStyle name="Normal 3 2 7 3" xfId="6979"/>
    <cellStyle name="Normal 3 2 7 3 2" xfId="9734"/>
    <cellStyle name="Normal 3 2 7 4" xfId="8372"/>
    <cellStyle name="Normal 3 2 8" xfId="3505"/>
    <cellStyle name="Normal 3 2 9" xfId="5299"/>
    <cellStyle name="Normal 3 2 9 2" xfId="9307"/>
    <cellStyle name="Normal 3 3" xfId="985"/>
    <cellStyle name="Normal 3 3 10" xfId="6225"/>
    <cellStyle name="Normal 3 3 10 2" xfId="9341"/>
    <cellStyle name="Normal 3 3 11" xfId="7916"/>
    <cellStyle name="Normal 3 3 2" xfId="2617"/>
    <cellStyle name="Normal 3 3 2 2" xfId="3306"/>
    <cellStyle name="Normal 3 3 2 2 2" xfId="4446"/>
    <cellStyle name="Normal 3 3 2 2 2 2" xfId="7614"/>
    <cellStyle name="Normal 3 3 2 2 2 2 2" xfId="10369"/>
    <cellStyle name="Normal 3 3 2 2 2 3" xfId="9007"/>
    <cellStyle name="Normal 3 3 2 2 3" xfId="3820"/>
    <cellStyle name="Normal 3 3 2 2 3 2" xfId="6990"/>
    <cellStyle name="Normal 3 3 2 2 3 2 2" xfId="9745"/>
    <cellStyle name="Normal 3 3 2 2 3 3" xfId="8383"/>
    <cellStyle name="Normal 3 3 2 2 4" xfId="6615"/>
    <cellStyle name="Normal 3 3 2 2 4 2" xfId="9379"/>
    <cellStyle name="Normal 3 3 2 2 5" xfId="8008"/>
    <cellStyle name="Normal 3 3 2 3" xfId="3821"/>
    <cellStyle name="Normal 3 3 2 3 2" xfId="4447"/>
    <cellStyle name="Normal 3 3 2 3 2 2" xfId="7615"/>
    <cellStyle name="Normal 3 3 2 3 2 2 2" xfId="10370"/>
    <cellStyle name="Normal 3 3 2 3 2 3" xfId="9008"/>
    <cellStyle name="Normal 3 3 2 3 3" xfId="6991"/>
    <cellStyle name="Normal 3 3 2 3 3 2" xfId="9746"/>
    <cellStyle name="Normal 3 3 2 3 4" xfId="8384"/>
    <cellStyle name="Normal 3 3 2 4" xfId="4445"/>
    <cellStyle name="Normal 3 3 2 4 2" xfId="7613"/>
    <cellStyle name="Normal 3 3 2 4 2 2" xfId="10368"/>
    <cellStyle name="Normal 3 3 2 4 3" xfId="9006"/>
    <cellStyle name="Normal 3 3 2 5" xfId="3819"/>
    <cellStyle name="Normal 3 3 2 5 2" xfId="6989"/>
    <cellStyle name="Normal 3 3 2 5 2 2" xfId="9744"/>
    <cellStyle name="Normal 3 3 2 5 3" xfId="8382"/>
    <cellStyle name="Normal 3 3 2 6" xfId="5672"/>
    <cellStyle name="Normal 3 3 2 6 2" xfId="9322"/>
    <cellStyle name="Normal 3 3 2 7" xfId="6594"/>
    <cellStyle name="Normal 3 3 2 7 2" xfId="9358"/>
    <cellStyle name="Normal 3 3 2 8" xfId="7970"/>
    <cellStyle name="Normal 3 3 3" xfId="3327"/>
    <cellStyle name="Normal 3 3 3 2" xfId="4448"/>
    <cellStyle name="Normal 3 3 3 2 2" xfId="7616"/>
    <cellStyle name="Normal 3 3 3 2 2 2" xfId="10371"/>
    <cellStyle name="Normal 3 3 3 2 3" xfId="9009"/>
    <cellStyle name="Normal 3 3 3 3" xfId="3822"/>
    <cellStyle name="Normal 3 3 3 3 2" xfId="6992"/>
    <cellStyle name="Normal 3 3 3 3 2 2" xfId="9747"/>
    <cellStyle name="Normal 3 3 3 3 3" xfId="8385"/>
    <cellStyle name="Normal 3 3 3 4" xfId="6631"/>
    <cellStyle name="Normal 3 3 3 4 2" xfId="9395"/>
    <cellStyle name="Normal 3 3 3 5" xfId="8024"/>
    <cellStyle name="Normal 3 3 4" xfId="3287"/>
    <cellStyle name="Normal 3 3 4 2" xfId="4449"/>
    <cellStyle name="Normal 3 3 4 2 2" xfId="7617"/>
    <cellStyle name="Normal 3 3 4 2 2 2" xfId="10372"/>
    <cellStyle name="Normal 3 3 4 2 3" xfId="9010"/>
    <cellStyle name="Normal 3 3 4 3" xfId="3823"/>
    <cellStyle name="Normal 3 3 4 3 2" xfId="6993"/>
    <cellStyle name="Normal 3 3 4 3 2 2" xfId="9748"/>
    <cellStyle name="Normal 3 3 4 3 3" xfId="8386"/>
    <cellStyle name="Normal 3 3 4 4" xfId="6605"/>
    <cellStyle name="Normal 3 3 4 4 2" xfId="9369"/>
    <cellStyle name="Normal 3 3 4 5" xfId="7998"/>
    <cellStyle name="Normal 3 3 5" xfId="3824"/>
    <cellStyle name="Normal 3 3 5 2" xfId="4450"/>
    <cellStyle name="Normal 3 3 5 2 2" xfId="7618"/>
    <cellStyle name="Normal 3 3 5 2 2 2" xfId="10373"/>
    <cellStyle name="Normal 3 3 5 2 3" xfId="9011"/>
    <cellStyle name="Normal 3 3 5 3" xfId="6994"/>
    <cellStyle name="Normal 3 3 5 3 2" xfId="9749"/>
    <cellStyle name="Normal 3 3 5 4" xfId="8387"/>
    <cellStyle name="Normal 3 3 6" xfId="3825"/>
    <cellStyle name="Normal 3 3 6 2" xfId="4451"/>
    <cellStyle name="Normal 3 3 6 2 2" xfId="7619"/>
    <cellStyle name="Normal 3 3 6 2 2 2" xfId="10374"/>
    <cellStyle name="Normal 3 3 6 2 3" xfId="9012"/>
    <cellStyle name="Normal 3 3 6 3" xfId="6995"/>
    <cellStyle name="Normal 3 3 6 3 2" xfId="9750"/>
    <cellStyle name="Normal 3 3 6 4" xfId="8388"/>
    <cellStyle name="Normal 3 3 7" xfId="4444"/>
    <cellStyle name="Normal 3 3 7 2" xfId="7612"/>
    <cellStyle name="Normal 3 3 7 2 2" xfId="10367"/>
    <cellStyle name="Normal 3 3 7 3" xfId="9005"/>
    <cellStyle name="Normal 3 3 8" xfId="3818"/>
    <cellStyle name="Normal 3 3 8 2" xfId="6988"/>
    <cellStyle name="Normal 3 3 8 2 2" xfId="9743"/>
    <cellStyle name="Normal 3 3 8 3" xfId="8381"/>
    <cellStyle name="Normal 3 3 9" xfId="5300"/>
    <cellStyle name="Normal 3 3 9 2" xfId="9308"/>
    <cellStyle name="Normal 3 4" xfId="3320"/>
    <cellStyle name="Normal 3 4 10" xfId="6627"/>
    <cellStyle name="Normal 3 4 10 2" xfId="9391"/>
    <cellStyle name="Normal 3 4 11" xfId="8020"/>
    <cellStyle name="Normal 3 4 12" xfId="10690"/>
    <cellStyle name="Normal 3 4 2" xfId="3827"/>
    <cellStyle name="Normal 3 4 2 2" xfId="3828"/>
    <cellStyle name="Normal 3 4 2 2 2" xfId="4454"/>
    <cellStyle name="Normal 3 4 2 2 2 2" xfId="7622"/>
    <cellStyle name="Normal 3 4 2 2 2 2 2" xfId="10377"/>
    <cellStyle name="Normal 3 4 2 2 2 3" xfId="9015"/>
    <cellStyle name="Normal 3 4 2 2 3" xfId="6998"/>
    <cellStyle name="Normal 3 4 2 2 3 2" xfId="9753"/>
    <cellStyle name="Normal 3 4 2 2 4" xfId="8391"/>
    <cellStyle name="Normal 3 4 2 3" xfId="3829"/>
    <cellStyle name="Normal 3 4 2 3 2" xfId="4455"/>
    <cellStyle name="Normal 3 4 2 3 2 2" xfId="7623"/>
    <cellStyle name="Normal 3 4 2 3 2 2 2" xfId="10378"/>
    <cellStyle name="Normal 3 4 2 3 2 3" xfId="9016"/>
    <cellStyle name="Normal 3 4 2 3 3" xfId="6999"/>
    <cellStyle name="Normal 3 4 2 3 3 2" xfId="9754"/>
    <cellStyle name="Normal 3 4 2 3 4" xfId="8392"/>
    <cellStyle name="Normal 3 4 2 4" xfId="4453"/>
    <cellStyle name="Normal 3 4 2 4 2" xfId="7621"/>
    <cellStyle name="Normal 3 4 2 4 2 2" xfId="10376"/>
    <cellStyle name="Normal 3 4 2 4 3" xfId="9014"/>
    <cellStyle name="Normal 3 4 2 5" xfId="6997"/>
    <cellStyle name="Normal 3 4 2 5 2" xfId="9752"/>
    <cellStyle name="Normal 3 4 2 6" xfId="8390"/>
    <cellStyle name="Normal 3 4 3" xfId="3830"/>
    <cellStyle name="Normal 3 4 3 2" xfId="4456"/>
    <cellStyle name="Normal 3 4 3 2 2" xfId="7624"/>
    <cellStyle name="Normal 3 4 3 2 2 2" xfId="10379"/>
    <cellStyle name="Normal 3 4 3 2 3" xfId="9017"/>
    <cellStyle name="Normal 3 4 3 3" xfId="7000"/>
    <cellStyle name="Normal 3 4 3 3 2" xfId="9755"/>
    <cellStyle name="Normal 3 4 3 4" xfId="8393"/>
    <cellStyle name="Normal 3 4 4" xfId="3831"/>
    <cellStyle name="Normal 3 4 4 2" xfId="4457"/>
    <cellStyle name="Normal 3 4 4 2 2" xfId="7625"/>
    <cellStyle name="Normal 3 4 4 2 2 2" xfId="10380"/>
    <cellStyle name="Normal 3 4 4 2 3" xfId="9018"/>
    <cellStyle name="Normal 3 4 4 3" xfId="7001"/>
    <cellStyle name="Normal 3 4 4 3 2" xfId="9756"/>
    <cellStyle name="Normal 3 4 4 4" xfId="8394"/>
    <cellStyle name="Normal 3 4 5" xfId="3832"/>
    <cellStyle name="Normal 3 4 5 2" xfId="4458"/>
    <cellStyle name="Normal 3 4 5 2 2" xfId="7626"/>
    <cellStyle name="Normal 3 4 5 2 2 2" xfId="10381"/>
    <cellStyle name="Normal 3 4 5 2 3" xfId="9019"/>
    <cellStyle name="Normal 3 4 5 3" xfId="7002"/>
    <cellStyle name="Normal 3 4 5 3 2" xfId="9757"/>
    <cellStyle name="Normal 3 4 5 4" xfId="8395"/>
    <cellStyle name="Normal 3 4 6" xfId="3833"/>
    <cellStyle name="Normal 3 4 6 2" xfId="4459"/>
    <cellStyle name="Normal 3 4 6 2 2" xfId="7627"/>
    <cellStyle name="Normal 3 4 6 2 2 2" xfId="10382"/>
    <cellStyle name="Normal 3 4 6 2 3" xfId="9020"/>
    <cellStyle name="Normal 3 4 6 3" xfId="7003"/>
    <cellStyle name="Normal 3 4 6 3 2" xfId="9758"/>
    <cellStyle name="Normal 3 4 6 4" xfId="8396"/>
    <cellStyle name="Normal 3 4 7" xfId="4452"/>
    <cellStyle name="Normal 3 4 7 2" xfId="7620"/>
    <cellStyle name="Normal 3 4 7 2 2" xfId="10375"/>
    <cellStyle name="Normal 3 4 7 3" xfId="9013"/>
    <cellStyle name="Normal 3 4 8" xfId="3826"/>
    <cellStyle name="Normal 3 4 8 2" xfId="6996"/>
    <cellStyle name="Normal 3 4 8 2 2" xfId="9751"/>
    <cellStyle name="Normal 3 4 8 3" xfId="8389"/>
    <cellStyle name="Normal 3 4 9" xfId="5298"/>
    <cellStyle name="Normal 3 5" xfId="3834"/>
    <cellStyle name="Normal 3 5 2" xfId="3835"/>
    <cellStyle name="Normal 3 5 2 2" xfId="3836"/>
    <cellStyle name="Normal 3 5 2 2 2" xfId="4462"/>
    <cellStyle name="Normal 3 5 2 2 2 2" xfId="7630"/>
    <cellStyle name="Normal 3 5 2 2 2 2 2" xfId="10385"/>
    <cellStyle name="Normal 3 5 2 2 2 3" xfId="9023"/>
    <cellStyle name="Normal 3 5 2 2 3" xfId="7006"/>
    <cellStyle name="Normal 3 5 2 2 3 2" xfId="9761"/>
    <cellStyle name="Normal 3 5 2 2 4" xfId="8399"/>
    <cellStyle name="Normal 3 5 2 3" xfId="3837"/>
    <cellStyle name="Normal 3 5 2 3 2" xfId="4463"/>
    <cellStyle name="Normal 3 5 2 3 2 2" xfId="7631"/>
    <cellStyle name="Normal 3 5 2 3 2 2 2" xfId="10386"/>
    <cellStyle name="Normal 3 5 2 3 2 3" xfId="9024"/>
    <cellStyle name="Normal 3 5 2 3 3" xfId="7007"/>
    <cellStyle name="Normal 3 5 2 3 3 2" xfId="9762"/>
    <cellStyle name="Normal 3 5 2 3 4" xfId="8400"/>
    <cellStyle name="Normal 3 5 2 4" xfId="4461"/>
    <cellStyle name="Normal 3 5 2 4 2" xfId="7629"/>
    <cellStyle name="Normal 3 5 2 4 2 2" xfId="10384"/>
    <cellStyle name="Normal 3 5 2 4 3" xfId="9022"/>
    <cellStyle name="Normal 3 5 2 5" xfId="7005"/>
    <cellStyle name="Normal 3 5 2 5 2" xfId="9760"/>
    <cellStyle name="Normal 3 5 2 6" xfId="8398"/>
    <cellStyle name="Normal 3 5 3" xfId="3838"/>
    <cellStyle name="Normal 3 5 3 2" xfId="4464"/>
    <cellStyle name="Normal 3 5 3 2 2" xfId="7632"/>
    <cellStyle name="Normal 3 5 3 2 2 2" xfId="10387"/>
    <cellStyle name="Normal 3 5 3 2 3" xfId="9025"/>
    <cellStyle name="Normal 3 5 3 3" xfId="7008"/>
    <cellStyle name="Normal 3 5 3 3 2" xfId="9763"/>
    <cellStyle name="Normal 3 5 3 4" xfId="8401"/>
    <cellStyle name="Normal 3 5 4" xfId="3839"/>
    <cellStyle name="Normal 3 5 4 2" xfId="4465"/>
    <cellStyle name="Normal 3 5 4 2 2" xfId="7633"/>
    <cellStyle name="Normal 3 5 4 2 2 2" xfId="10388"/>
    <cellStyle name="Normal 3 5 4 2 3" xfId="9026"/>
    <cellStyle name="Normal 3 5 4 3" xfId="7009"/>
    <cellStyle name="Normal 3 5 4 3 2" xfId="9764"/>
    <cellStyle name="Normal 3 5 4 4" xfId="8402"/>
    <cellStyle name="Normal 3 5 5" xfId="3840"/>
    <cellStyle name="Normal 3 5 5 2" xfId="4466"/>
    <cellStyle name="Normal 3 5 5 2 2" xfId="7634"/>
    <cellStyle name="Normal 3 5 5 2 2 2" xfId="10389"/>
    <cellStyle name="Normal 3 5 5 2 3" xfId="9027"/>
    <cellStyle name="Normal 3 5 5 3" xfId="7010"/>
    <cellStyle name="Normal 3 5 5 3 2" xfId="9765"/>
    <cellStyle name="Normal 3 5 5 4" xfId="8403"/>
    <cellStyle name="Normal 3 5 6" xfId="4460"/>
    <cellStyle name="Normal 3 5 6 2" xfId="7628"/>
    <cellStyle name="Normal 3 5 6 2 2" xfId="10383"/>
    <cellStyle name="Normal 3 5 6 3" xfId="9021"/>
    <cellStyle name="Normal 3 5 7" xfId="7004"/>
    <cellStyle name="Normal 3 5 7 2" xfId="9759"/>
    <cellStyle name="Normal 3 5 8" xfId="8397"/>
    <cellStyle name="Normal 3 6" xfId="3841"/>
    <cellStyle name="Normal 3 6 2" xfId="3842"/>
    <cellStyle name="Normal 3 6 2 2" xfId="3843"/>
    <cellStyle name="Normal 3 6 2 2 2" xfId="4469"/>
    <cellStyle name="Normal 3 6 2 2 2 2" xfId="7637"/>
    <cellStyle name="Normal 3 6 2 2 2 2 2" xfId="10392"/>
    <cellStyle name="Normal 3 6 2 2 2 3" xfId="9030"/>
    <cellStyle name="Normal 3 6 2 2 3" xfId="7013"/>
    <cellStyle name="Normal 3 6 2 2 3 2" xfId="9768"/>
    <cellStyle name="Normal 3 6 2 2 4" xfId="8406"/>
    <cellStyle name="Normal 3 6 2 3" xfId="3844"/>
    <cellStyle name="Normal 3 6 2 3 2" xfId="4470"/>
    <cellStyle name="Normal 3 6 2 3 2 2" xfId="7638"/>
    <cellStyle name="Normal 3 6 2 3 2 2 2" xfId="10393"/>
    <cellStyle name="Normal 3 6 2 3 2 3" xfId="9031"/>
    <cellStyle name="Normal 3 6 2 3 3" xfId="7014"/>
    <cellStyle name="Normal 3 6 2 3 3 2" xfId="9769"/>
    <cellStyle name="Normal 3 6 2 3 4" xfId="8407"/>
    <cellStyle name="Normal 3 6 2 4" xfId="4468"/>
    <cellStyle name="Normal 3 6 2 4 2" xfId="7636"/>
    <cellStyle name="Normal 3 6 2 4 2 2" xfId="10391"/>
    <cellStyle name="Normal 3 6 2 4 3" xfId="9029"/>
    <cellStyle name="Normal 3 6 2 5" xfId="7012"/>
    <cellStyle name="Normal 3 6 2 5 2" xfId="9767"/>
    <cellStyle name="Normal 3 6 2 6" xfId="8405"/>
    <cellStyle name="Normal 3 6 3" xfId="3845"/>
    <cellStyle name="Normal 3 6 3 2" xfId="4471"/>
    <cellStyle name="Normal 3 6 3 2 2" xfId="7639"/>
    <cellStyle name="Normal 3 6 3 2 2 2" xfId="10394"/>
    <cellStyle name="Normal 3 6 3 2 3" xfId="9032"/>
    <cellStyle name="Normal 3 6 3 3" xfId="7015"/>
    <cellStyle name="Normal 3 6 3 3 2" xfId="9770"/>
    <cellStyle name="Normal 3 6 3 4" xfId="8408"/>
    <cellStyle name="Normal 3 6 4" xfId="3846"/>
    <cellStyle name="Normal 3 6 4 2" xfId="4472"/>
    <cellStyle name="Normal 3 6 4 2 2" xfId="7640"/>
    <cellStyle name="Normal 3 6 4 2 2 2" xfId="10395"/>
    <cellStyle name="Normal 3 6 4 2 3" xfId="9033"/>
    <cellStyle name="Normal 3 6 4 3" xfId="7016"/>
    <cellStyle name="Normal 3 6 4 3 2" xfId="9771"/>
    <cellStyle name="Normal 3 6 4 4" xfId="8409"/>
    <cellStyle name="Normal 3 6 5" xfId="3847"/>
    <cellStyle name="Normal 3 6 5 2" xfId="4473"/>
    <cellStyle name="Normal 3 6 5 2 2" xfId="7641"/>
    <cellStyle name="Normal 3 6 5 2 2 2" xfId="10396"/>
    <cellStyle name="Normal 3 6 5 2 3" xfId="9034"/>
    <cellStyle name="Normal 3 6 5 3" xfId="7017"/>
    <cellStyle name="Normal 3 6 5 3 2" xfId="9772"/>
    <cellStyle name="Normal 3 6 5 4" xfId="8410"/>
    <cellStyle name="Normal 3 6 6" xfId="4467"/>
    <cellStyle name="Normal 3 6 6 2" xfId="7635"/>
    <cellStyle name="Normal 3 6 6 2 2" xfId="10390"/>
    <cellStyle name="Normal 3 6 6 3" xfId="9028"/>
    <cellStyle name="Normal 3 6 7" xfId="7011"/>
    <cellStyle name="Normal 3 6 7 2" xfId="9766"/>
    <cellStyle name="Normal 3 6 8" xfId="8404"/>
    <cellStyle name="Normal 3 7" xfId="3848"/>
    <cellStyle name="Normal 3 7 2" xfId="3849"/>
    <cellStyle name="Normal 3 7 2 2" xfId="3850"/>
    <cellStyle name="Normal 3 7 2 2 2" xfId="4476"/>
    <cellStyle name="Normal 3 7 2 2 2 2" xfId="7644"/>
    <cellStyle name="Normal 3 7 2 2 2 2 2" xfId="10399"/>
    <cellStyle name="Normal 3 7 2 2 2 3" xfId="9037"/>
    <cellStyle name="Normal 3 7 2 2 3" xfId="7020"/>
    <cellStyle name="Normal 3 7 2 2 3 2" xfId="9775"/>
    <cellStyle name="Normal 3 7 2 2 4" xfId="8413"/>
    <cellStyle name="Normal 3 7 2 3" xfId="3851"/>
    <cellStyle name="Normal 3 7 2 3 2" xfId="4477"/>
    <cellStyle name="Normal 3 7 2 3 2 2" xfId="7645"/>
    <cellStyle name="Normal 3 7 2 3 2 2 2" xfId="10400"/>
    <cellStyle name="Normal 3 7 2 3 2 3" xfId="9038"/>
    <cellStyle name="Normal 3 7 2 3 3" xfId="7021"/>
    <cellStyle name="Normal 3 7 2 3 3 2" xfId="9776"/>
    <cellStyle name="Normal 3 7 2 3 4" xfId="8414"/>
    <cellStyle name="Normal 3 7 2 4" xfId="4475"/>
    <cellStyle name="Normal 3 7 2 4 2" xfId="7643"/>
    <cellStyle name="Normal 3 7 2 4 2 2" xfId="10398"/>
    <cellStyle name="Normal 3 7 2 4 3" xfId="9036"/>
    <cellStyle name="Normal 3 7 2 5" xfId="7019"/>
    <cellStyle name="Normal 3 7 2 5 2" xfId="9774"/>
    <cellStyle name="Normal 3 7 2 6" xfId="8412"/>
    <cellStyle name="Normal 3 7 3" xfId="3852"/>
    <cellStyle name="Normal 3 7 3 2" xfId="4478"/>
    <cellStyle name="Normal 3 7 3 2 2" xfId="7646"/>
    <cellStyle name="Normal 3 7 3 2 2 2" xfId="10401"/>
    <cellStyle name="Normal 3 7 3 2 3" xfId="9039"/>
    <cellStyle name="Normal 3 7 3 3" xfId="7022"/>
    <cellStyle name="Normal 3 7 3 3 2" xfId="9777"/>
    <cellStyle name="Normal 3 7 3 4" xfId="8415"/>
    <cellStyle name="Normal 3 7 4" xfId="3853"/>
    <cellStyle name="Normal 3 7 4 2" xfId="4479"/>
    <cellStyle name="Normal 3 7 4 2 2" xfId="7647"/>
    <cellStyle name="Normal 3 7 4 2 2 2" xfId="10402"/>
    <cellStyle name="Normal 3 7 4 2 3" xfId="9040"/>
    <cellStyle name="Normal 3 7 4 3" xfId="7023"/>
    <cellStyle name="Normal 3 7 4 3 2" xfId="9778"/>
    <cellStyle name="Normal 3 7 4 4" xfId="8416"/>
    <cellStyle name="Normal 3 7 5" xfId="3854"/>
    <cellStyle name="Normal 3 7 5 2" xfId="4480"/>
    <cellStyle name="Normal 3 7 5 2 2" xfId="7648"/>
    <cellStyle name="Normal 3 7 5 2 2 2" xfId="10403"/>
    <cellStyle name="Normal 3 7 5 2 3" xfId="9041"/>
    <cellStyle name="Normal 3 7 5 3" xfId="7024"/>
    <cellStyle name="Normal 3 7 5 3 2" xfId="9779"/>
    <cellStyle name="Normal 3 7 5 4" xfId="8417"/>
    <cellStyle name="Normal 3 7 6" xfId="4474"/>
    <cellStyle name="Normal 3 7 6 2" xfId="7642"/>
    <cellStyle name="Normal 3 7 6 2 2" xfId="10397"/>
    <cellStyle name="Normal 3 7 6 3" xfId="9035"/>
    <cellStyle name="Normal 3 7 7" xfId="7018"/>
    <cellStyle name="Normal 3 7 7 2" xfId="9773"/>
    <cellStyle name="Normal 3 7 8" xfId="8411"/>
    <cellStyle name="Normal 3 8" xfId="3855"/>
    <cellStyle name="Normal 3 8 2" xfId="3856"/>
    <cellStyle name="Normal 3 8 2 2" xfId="3857"/>
    <cellStyle name="Normal 3 8 2 2 2" xfId="4483"/>
    <cellStyle name="Normal 3 8 2 2 2 2" xfId="7651"/>
    <cellStyle name="Normal 3 8 2 2 2 2 2" xfId="10406"/>
    <cellStyle name="Normal 3 8 2 2 2 3" xfId="9044"/>
    <cellStyle name="Normal 3 8 2 2 3" xfId="7027"/>
    <cellStyle name="Normal 3 8 2 2 3 2" xfId="9782"/>
    <cellStyle name="Normal 3 8 2 2 4" xfId="8420"/>
    <cellStyle name="Normal 3 8 2 3" xfId="3858"/>
    <cellStyle name="Normal 3 8 2 3 2" xfId="4484"/>
    <cellStyle name="Normal 3 8 2 3 2 2" xfId="7652"/>
    <cellStyle name="Normal 3 8 2 3 2 2 2" xfId="10407"/>
    <cellStyle name="Normal 3 8 2 3 2 3" xfId="9045"/>
    <cellStyle name="Normal 3 8 2 3 3" xfId="7028"/>
    <cellStyle name="Normal 3 8 2 3 3 2" xfId="9783"/>
    <cellStyle name="Normal 3 8 2 3 4" xfId="8421"/>
    <cellStyle name="Normal 3 8 2 4" xfId="4482"/>
    <cellStyle name="Normal 3 8 2 4 2" xfId="7650"/>
    <cellStyle name="Normal 3 8 2 4 2 2" xfId="10405"/>
    <cellStyle name="Normal 3 8 2 4 3" xfId="9043"/>
    <cellStyle name="Normal 3 8 2 5" xfId="7026"/>
    <cellStyle name="Normal 3 8 2 5 2" xfId="9781"/>
    <cellStyle name="Normal 3 8 2 6" xfId="8419"/>
    <cellStyle name="Normal 3 8 3" xfId="3859"/>
    <cellStyle name="Normal 3 8 3 2" xfId="4485"/>
    <cellStyle name="Normal 3 8 3 2 2" xfId="7653"/>
    <cellStyle name="Normal 3 8 3 2 2 2" xfId="10408"/>
    <cellStyle name="Normal 3 8 3 2 3" xfId="9046"/>
    <cellStyle name="Normal 3 8 3 3" xfId="7029"/>
    <cellStyle name="Normal 3 8 3 3 2" xfId="9784"/>
    <cellStyle name="Normal 3 8 3 4" xfId="8422"/>
    <cellStyle name="Normal 3 8 4" xfId="3860"/>
    <cellStyle name="Normal 3 8 4 2" xfId="4486"/>
    <cellStyle name="Normal 3 8 4 2 2" xfId="7654"/>
    <cellStyle name="Normal 3 8 4 2 2 2" xfId="10409"/>
    <cellStyle name="Normal 3 8 4 2 3" xfId="9047"/>
    <cellStyle name="Normal 3 8 4 3" xfId="7030"/>
    <cellStyle name="Normal 3 8 4 3 2" xfId="9785"/>
    <cellStyle name="Normal 3 8 4 4" xfId="8423"/>
    <cellStyle name="Normal 3 8 5" xfId="3861"/>
    <cellStyle name="Normal 3 8 5 2" xfId="4487"/>
    <cellStyle name="Normal 3 8 5 2 2" xfId="7655"/>
    <cellStyle name="Normal 3 8 5 2 2 2" xfId="10410"/>
    <cellStyle name="Normal 3 8 5 2 3" xfId="9048"/>
    <cellStyle name="Normal 3 8 5 3" xfId="7031"/>
    <cellStyle name="Normal 3 8 5 3 2" xfId="9786"/>
    <cellStyle name="Normal 3 8 5 4" xfId="8424"/>
    <cellStyle name="Normal 3 8 6" xfId="4481"/>
    <cellStyle name="Normal 3 8 6 2" xfId="7649"/>
    <cellStyle name="Normal 3 8 6 2 2" xfId="10404"/>
    <cellStyle name="Normal 3 8 6 3" xfId="9042"/>
    <cellStyle name="Normal 3 8 7" xfId="7025"/>
    <cellStyle name="Normal 3 8 7 2" xfId="9780"/>
    <cellStyle name="Normal 3 8 8" xfId="8418"/>
    <cellStyle name="Normal 3 9" xfId="3862"/>
    <cellStyle name="Normal 3 9 2" xfId="3863"/>
    <cellStyle name="Normal 3 9 2 2" xfId="4489"/>
    <cellStyle name="Normal 3 9 2 2 2" xfId="7657"/>
    <cellStyle name="Normal 3 9 2 2 2 2" xfId="10412"/>
    <cellStyle name="Normal 3 9 2 2 3" xfId="9050"/>
    <cellStyle name="Normal 3 9 2 3" xfId="7033"/>
    <cellStyle name="Normal 3 9 2 3 2" xfId="9788"/>
    <cellStyle name="Normal 3 9 2 4" xfId="8426"/>
    <cellStyle name="Normal 3 9 3" xfId="3864"/>
    <cellStyle name="Normal 3 9 3 2" xfId="4490"/>
    <cellStyle name="Normal 3 9 3 2 2" xfId="7658"/>
    <cellStyle name="Normal 3 9 3 2 2 2" xfId="10413"/>
    <cellStyle name="Normal 3 9 3 2 3" xfId="9051"/>
    <cellStyle name="Normal 3 9 3 3" xfId="7034"/>
    <cellStyle name="Normal 3 9 3 3 2" xfId="9789"/>
    <cellStyle name="Normal 3 9 3 4" xfId="8427"/>
    <cellStyle name="Normal 3 9 4" xfId="4488"/>
    <cellStyle name="Normal 3 9 4 2" xfId="7656"/>
    <cellStyle name="Normal 3 9 4 2 2" xfId="10411"/>
    <cellStyle name="Normal 3 9 4 3" xfId="9049"/>
    <cellStyle name="Normal 3 9 5" xfId="7032"/>
    <cellStyle name="Normal 3 9 5 2" xfId="9787"/>
    <cellStyle name="Normal 3 9 6" xfId="8425"/>
    <cellStyle name="Normal 30" xfId="4736"/>
    <cellStyle name="Normal 31" xfId="4737"/>
    <cellStyle name="Normal 32" xfId="4738"/>
    <cellStyle name="Normal 33" xfId="3371"/>
    <cellStyle name="Normal 34" xfId="4739"/>
    <cellStyle name="Normal 34 2" xfId="9290"/>
    <cellStyle name="Normal 35" xfId="10657"/>
    <cellStyle name="Normal 36" xfId="10692"/>
    <cellStyle name="Normal 37" xfId="10694"/>
    <cellStyle name="Normal 37 2" xfId="10695"/>
    <cellStyle name="Normal 4" xfId="986"/>
    <cellStyle name="Normal 4 2" xfId="987"/>
    <cellStyle name="Normal 4 2 2" xfId="2618"/>
    <cellStyle name="Normal 4 2 3" xfId="3448"/>
    <cellStyle name="Normal 4 3" xfId="3460"/>
    <cellStyle name="Normal 4 3 2" xfId="3476"/>
    <cellStyle name="Normal 4 3 2 2" xfId="4127"/>
    <cellStyle name="Normal 4 3 2 2 2" xfId="7295"/>
    <cellStyle name="Normal 4 3 2 2 2 2" xfId="10050"/>
    <cellStyle name="Normal 4 3 2 2 3" xfId="8688"/>
    <cellStyle name="Normal 4 3 2 3" xfId="6684"/>
    <cellStyle name="Normal 4 3 2 3 2" xfId="9439"/>
    <cellStyle name="Normal 4 3 2 4" xfId="8072"/>
    <cellStyle name="Normal 4 3 3" xfId="3492"/>
    <cellStyle name="Normal 4 3 3 2" xfId="4143"/>
    <cellStyle name="Normal 4 3 3 2 2" xfId="7311"/>
    <cellStyle name="Normal 4 3 3 2 2 2" xfId="10066"/>
    <cellStyle name="Normal 4 3 3 2 3" xfId="8704"/>
    <cellStyle name="Normal 4 3 3 3" xfId="6700"/>
    <cellStyle name="Normal 4 3 3 3 2" xfId="9455"/>
    <cellStyle name="Normal 4 3 3 4" xfId="8088"/>
    <cellStyle name="Normal 4 3 4" xfId="3518"/>
    <cellStyle name="Normal 4 3 5" xfId="4111"/>
    <cellStyle name="Normal 4 3 5 2" xfId="7279"/>
    <cellStyle name="Normal 4 3 5 2 2" xfId="10034"/>
    <cellStyle name="Normal 4 3 5 3" xfId="8672"/>
    <cellStyle name="Normal 4 3 6" xfId="5301"/>
    <cellStyle name="Normal 4 3 7" xfId="6668"/>
    <cellStyle name="Normal 4 3 7 2" xfId="9423"/>
    <cellStyle name="Normal 4 3 8" xfId="8056"/>
    <cellStyle name="Normal 4 4" xfId="3468"/>
    <cellStyle name="Normal 4 4 2" xfId="4119"/>
    <cellStyle name="Normal 4 4 2 2" xfId="7287"/>
    <cellStyle name="Normal 4 4 2 2 2" xfId="10042"/>
    <cellStyle name="Normal 4 4 2 3" xfId="8680"/>
    <cellStyle name="Normal 4 4 3" xfId="6676"/>
    <cellStyle name="Normal 4 4 3 2" xfId="9431"/>
    <cellStyle name="Normal 4 4 4" xfId="8064"/>
    <cellStyle name="Normal 4 5" xfId="3484"/>
    <cellStyle name="Normal 4 5 2" xfId="4135"/>
    <cellStyle name="Normal 4 5 2 2" xfId="7303"/>
    <cellStyle name="Normal 4 5 2 2 2" xfId="10058"/>
    <cellStyle name="Normal 4 5 2 3" xfId="8696"/>
    <cellStyle name="Normal 4 5 3" xfId="6692"/>
    <cellStyle name="Normal 4 5 3 2" xfId="9447"/>
    <cellStyle name="Normal 4 5 4" xfId="8080"/>
    <cellStyle name="Normal 4 6" xfId="3510"/>
    <cellStyle name="Normal 4 7" xfId="4103"/>
    <cellStyle name="Normal 4 7 2" xfId="7271"/>
    <cellStyle name="Normal 4 7 2 2" xfId="10026"/>
    <cellStyle name="Normal 4 7 3" xfId="8664"/>
    <cellStyle name="Normal 4 8" xfId="3384"/>
    <cellStyle name="Normal 4 8 2" xfId="6652"/>
    <cellStyle name="Normal 4 8 2 2" xfId="9415"/>
    <cellStyle name="Normal 4 8 3" xfId="8044"/>
    <cellStyle name="Normal 5" xfId="988"/>
    <cellStyle name="Normal 5 10" xfId="3866"/>
    <cellStyle name="Normal 5 10 2" xfId="4492"/>
    <cellStyle name="Normal 5 10 2 2" xfId="7660"/>
    <cellStyle name="Normal 5 10 2 2 2" xfId="10415"/>
    <cellStyle name="Normal 5 10 2 3" xfId="9053"/>
    <cellStyle name="Normal 5 10 3" xfId="7036"/>
    <cellStyle name="Normal 5 10 3 2" xfId="9791"/>
    <cellStyle name="Normal 5 10 4" xfId="8429"/>
    <cellStyle name="Normal 5 11" xfId="3867"/>
    <cellStyle name="Normal 5 11 2" xfId="4493"/>
    <cellStyle name="Normal 5 11 2 2" xfId="7661"/>
    <cellStyle name="Normal 5 11 2 2 2" xfId="10416"/>
    <cellStyle name="Normal 5 11 2 3" xfId="9054"/>
    <cellStyle name="Normal 5 11 3" xfId="7037"/>
    <cellStyle name="Normal 5 11 3 2" xfId="9792"/>
    <cellStyle name="Normal 5 11 4" xfId="8430"/>
    <cellStyle name="Normal 5 12" xfId="3868"/>
    <cellStyle name="Normal 5 12 2" xfId="4494"/>
    <cellStyle name="Normal 5 12 2 2" xfId="7662"/>
    <cellStyle name="Normal 5 12 2 2 2" xfId="10417"/>
    <cellStyle name="Normal 5 12 2 3" xfId="9055"/>
    <cellStyle name="Normal 5 12 3" xfId="7038"/>
    <cellStyle name="Normal 5 12 3 2" xfId="9793"/>
    <cellStyle name="Normal 5 12 4" xfId="8431"/>
    <cellStyle name="Normal 5 13" xfId="3865"/>
    <cellStyle name="Normal 5 13 2" xfId="4491"/>
    <cellStyle name="Normal 5 13 2 2" xfId="7659"/>
    <cellStyle name="Normal 5 13 2 2 2" xfId="10414"/>
    <cellStyle name="Normal 5 13 2 3" xfId="9052"/>
    <cellStyle name="Normal 5 13 3" xfId="7035"/>
    <cellStyle name="Normal 5 13 3 2" xfId="9790"/>
    <cellStyle name="Normal 5 13 4" xfId="8428"/>
    <cellStyle name="Normal 5 14" xfId="3502"/>
    <cellStyle name="Normal 5 15" xfId="3449"/>
    <cellStyle name="Normal 5 2" xfId="2070"/>
    <cellStyle name="Normal 5 2 2" xfId="2071"/>
    <cellStyle name="Normal 5 2 2 2" xfId="2072"/>
    <cellStyle name="Normal 5 2 2 2 2" xfId="4497"/>
    <cellStyle name="Normal 5 2 2 2 2 2" xfId="7665"/>
    <cellStyle name="Normal 5 2 2 2 2 2 2" xfId="10420"/>
    <cellStyle name="Normal 5 2 2 2 2 3" xfId="9058"/>
    <cellStyle name="Normal 5 2 2 2 3" xfId="3871"/>
    <cellStyle name="Normal 5 2 2 2 3 2" xfId="7041"/>
    <cellStyle name="Normal 5 2 2 2 3 2 2" xfId="9796"/>
    <cellStyle name="Normal 5 2 2 2 3 3" xfId="8434"/>
    <cellStyle name="Normal 5 2 2 3" xfId="3872"/>
    <cellStyle name="Normal 5 2 2 3 2" xfId="4498"/>
    <cellStyle name="Normal 5 2 2 3 2 2" xfId="7666"/>
    <cellStyle name="Normal 5 2 2 3 2 2 2" xfId="10421"/>
    <cellStyle name="Normal 5 2 2 3 2 3" xfId="9059"/>
    <cellStyle name="Normal 5 2 2 3 3" xfId="7042"/>
    <cellStyle name="Normal 5 2 2 3 3 2" xfId="9797"/>
    <cellStyle name="Normal 5 2 2 3 4" xfId="8435"/>
    <cellStyle name="Normal 5 2 2 4" xfId="4496"/>
    <cellStyle name="Normal 5 2 2 4 2" xfId="7664"/>
    <cellStyle name="Normal 5 2 2 4 2 2" xfId="10419"/>
    <cellStyle name="Normal 5 2 2 4 3" xfId="9057"/>
    <cellStyle name="Normal 5 2 2 5" xfId="3870"/>
    <cellStyle name="Normal 5 2 2 5 2" xfId="7040"/>
    <cellStyle name="Normal 5 2 2 5 2 2" xfId="9795"/>
    <cellStyle name="Normal 5 2 2 5 3" xfId="8433"/>
    <cellStyle name="Normal 5 2 3" xfId="3873"/>
    <cellStyle name="Normal 5 2 3 2" xfId="4499"/>
    <cellStyle name="Normal 5 2 3 2 2" xfId="7667"/>
    <cellStyle name="Normal 5 2 3 2 2 2" xfId="10422"/>
    <cellStyle name="Normal 5 2 3 2 3" xfId="9060"/>
    <cellStyle name="Normal 5 2 3 3" xfId="7043"/>
    <cellStyle name="Normal 5 2 3 3 2" xfId="9798"/>
    <cellStyle name="Normal 5 2 3 4" xfId="8436"/>
    <cellStyle name="Normal 5 2 4" xfId="3874"/>
    <cellStyle name="Normal 5 2 4 2" xfId="4500"/>
    <cellStyle name="Normal 5 2 4 2 2" xfId="7668"/>
    <cellStyle name="Normal 5 2 4 2 2 2" xfId="10423"/>
    <cellStyle name="Normal 5 2 4 2 3" xfId="9061"/>
    <cellStyle name="Normal 5 2 4 3" xfId="7044"/>
    <cellStyle name="Normal 5 2 4 3 2" xfId="9799"/>
    <cellStyle name="Normal 5 2 4 4" xfId="8437"/>
    <cellStyle name="Normal 5 2 5" xfId="3875"/>
    <cellStyle name="Normal 5 2 5 2" xfId="4501"/>
    <cellStyle name="Normal 5 2 5 2 2" xfId="7669"/>
    <cellStyle name="Normal 5 2 5 2 2 2" xfId="10424"/>
    <cellStyle name="Normal 5 2 5 2 3" xfId="9062"/>
    <cellStyle name="Normal 5 2 5 3" xfId="7045"/>
    <cellStyle name="Normal 5 2 5 3 2" xfId="9800"/>
    <cellStyle name="Normal 5 2 5 4" xfId="8438"/>
    <cellStyle name="Normal 5 2 6" xfId="3876"/>
    <cellStyle name="Normal 5 2 6 2" xfId="4502"/>
    <cellStyle name="Normal 5 2 6 2 2" xfId="7670"/>
    <cellStyle name="Normal 5 2 6 2 2 2" xfId="10425"/>
    <cellStyle name="Normal 5 2 6 2 3" xfId="9063"/>
    <cellStyle name="Normal 5 2 6 3" xfId="7046"/>
    <cellStyle name="Normal 5 2 6 3 2" xfId="9801"/>
    <cellStyle name="Normal 5 2 6 4" xfId="8439"/>
    <cellStyle name="Normal 5 2 7" xfId="3869"/>
    <cellStyle name="Normal 5 2 7 2" xfId="4495"/>
    <cellStyle name="Normal 5 2 7 2 2" xfId="7663"/>
    <cellStyle name="Normal 5 2 7 2 2 2" xfId="10418"/>
    <cellStyle name="Normal 5 2 7 2 3" xfId="9056"/>
    <cellStyle name="Normal 5 2 7 3" xfId="7039"/>
    <cellStyle name="Normal 5 2 7 3 2" xfId="9794"/>
    <cellStyle name="Normal 5 2 7 4" xfId="8432"/>
    <cellStyle name="Normal 5 2 8" xfId="3519"/>
    <cellStyle name="Normal 5 3" xfId="3877"/>
    <cellStyle name="Normal 5 3 2" xfId="3878"/>
    <cellStyle name="Normal 5 3 2 2" xfId="3879"/>
    <cellStyle name="Normal 5 3 2 2 2" xfId="4505"/>
    <cellStyle name="Normal 5 3 2 2 2 2" xfId="7673"/>
    <cellStyle name="Normal 5 3 2 2 2 2 2" xfId="10428"/>
    <cellStyle name="Normal 5 3 2 2 2 3" xfId="9066"/>
    <cellStyle name="Normal 5 3 2 2 3" xfId="7049"/>
    <cellStyle name="Normal 5 3 2 2 3 2" xfId="9804"/>
    <cellStyle name="Normal 5 3 2 2 4" xfId="8442"/>
    <cellStyle name="Normal 5 3 2 3" xfId="3880"/>
    <cellStyle name="Normal 5 3 2 3 2" xfId="4506"/>
    <cellStyle name="Normal 5 3 2 3 2 2" xfId="7674"/>
    <cellStyle name="Normal 5 3 2 3 2 2 2" xfId="10429"/>
    <cellStyle name="Normal 5 3 2 3 2 3" xfId="9067"/>
    <cellStyle name="Normal 5 3 2 3 3" xfId="7050"/>
    <cellStyle name="Normal 5 3 2 3 3 2" xfId="9805"/>
    <cellStyle name="Normal 5 3 2 3 4" xfId="8443"/>
    <cellStyle name="Normal 5 3 2 4" xfId="4504"/>
    <cellStyle name="Normal 5 3 2 4 2" xfId="7672"/>
    <cellStyle name="Normal 5 3 2 4 2 2" xfId="10427"/>
    <cellStyle name="Normal 5 3 2 4 3" xfId="9065"/>
    <cellStyle name="Normal 5 3 2 5" xfId="7048"/>
    <cellStyle name="Normal 5 3 2 5 2" xfId="9803"/>
    <cellStyle name="Normal 5 3 2 6" xfId="8441"/>
    <cellStyle name="Normal 5 3 3" xfId="3881"/>
    <cellStyle name="Normal 5 3 3 2" xfId="4507"/>
    <cellStyle name="Normal 5 3 3 2 2" xfId="7675"/>
    <cellStyle name="Normal 5 3 3 2 2 2" xfId="10430"/>
    <cellStyle name="Normal 5 3 3 2 3" xfId="9068"/>
    <cellStyle name="Normal 5 3 3 3" xfId="7051"/>
    <cellStyle name="Normal 5 3 3 3 2" xfId="9806"/>
    <cellStyle name="Normal 5 3 3 4" xfId="8444"/>
    <cellStyle name="Normal 5 3 4" xfId="3882"/>
    <cellStyle name="Normal 5 3 4 2" xfId="4508"/>
    <cellStyle name="Normal 5 3 4 2 2" xfId="7676"/>
    <cellStyle name="Normal 5 3 4 2 2 2" xfId="10431"/>
    <cellStyle name="Normal 5 3 4 2 3" xfId="9069"/>
    <cellStyle name="Normal 5 3 4 3" xfId="7052"/>
    <cellStyle name="Normal 5 3 4 3 2" xfId="9807"/>
    <cellStyle name="Normal 5 3 4 4" xfId="8445"/>
    <cellStyle name="Normal 5 3 5" xfId="3883"/>
    <cellStyle name="Normal 5 3 5 2" xfId="4509"/>
    <cellStyle name="Normal 5 3 5 2 2" xfId="7677"/>
    <cellStyle name="Normal 5 3 5 2 2 2" xfId="10432"/>
    <cellStyle name="Normal 5 3 5 2 3" xfId="9070"/>
    <cellStyle name="Normal 5 3 5 3" xfId="7053"/>
    <cellStyle name="Normal 5 3 5 3 2" xfId="9808"/>
    <cellStyle name="Normal 5 3 5 4" xfId="8446"/>
    <cellStyle name="Normal 5 3 6" xfId="3884"/>
    <cellStyle name="Normal 5 3 6 2" xfId="4510"/>
    <cellStyle name="Normal 5 3 6 2 2" xfId="7678"/>
    <cellStyle name="Normal 5 3 6 2 2 2" xfId="10433"/>
    <cellStyle name="Normal 5 3 6 2 3" xfId="9071"/>
    <cellStyle name="Normal 5 3 6 3" xfId="7054"/>
    <cellStyle name="Normal 5 3 6 3 2" xfId="9809"/>
    <cellStyle name="Normal 5 3 6 4" xfId="8447"/>
    <cellStyle name="Normal 5 3 7" xfId="4503"/>
    <cellStyle name="Normal 5 3 7 2" xfId="7671"/>
    <cellStyle name="Normal 5 3 7 2 2" xfId="10426"/>
    <cellStyle name="Normal 5 3 7 3" xfId="9064"/>
    <cellStyle name="Normal 5 3 8" xfId="7047"/>
    <cellStyle name="Normal 5 3 8 2" xfId="9802"/>
    <cellStyle name="Normal 5 3 9" xfId="8440"/>
    <cellStyle name="Normal 5 4" xfId="3885"/>
    <cellStyle name="Normal 5 4 2" xfId="3886"/>
    <cellStyle name="Normal 5 4 2 2" xfId="3887"/>
    <cellStyle name="Normal 5 4 2 2 2" xfId="4513"/>
    <cellStyle name="Normal 5 4 2 2 2 2" xfId="7681"/>
    <cellStyle name="Normal 5 4 2 2 2 2 2" xfId="10436"/>
    <cellStyle name="Normal 5 4 2 2 2 3" xfId="9074"/>
    <cellStyle name="Normal 5 4 2 2 3" xfId="7057"/>
    <cellStyle name="Normal 5 4 2 2 3 2" xfId="9812"/>
    <cellStyle name="Normal 5 4 2 2 4" xfId="8450"/>
    <cellStyle name="Normal 5 4 2 3" xfId="3888"/>
    <cellStyle name="Normal 5 4 2 3 2" xfId="4514"/>
    <cellStyle name="Normal 5 4 2 3 2 2" xfId="7682"/>
    <cellStyle name="Normal 5 4 2 3 2 2 2" xfId="10437"/>
    <cellStyle name="Normal 5 4 2 3 2 3" xfId="9075"/>
    <cellStyle name="Normal 5 4 2 3 3" xfId="7058"/>
    <cellStyle name="Normal 5 4 2 3 3 2" xfId="9813"/>
    <cellStyle name="Normal 5 4 2 3 4" xfId="8451"/>
    <cellStyle name="Normal 5 4 2 4" xfId="4512"/>
    <cellStyle name="Normal 5 4 2 4 2" xfId="7680"/>
    <cellStyle name="Normal 5 4 2 4 2 2" xfId="10435"/>
    <cellStyle name="Normal 5 4 2 4 3" xfId="9073"/>
    <cellStyle name="Normal 5 4 2 5" xfId="7056"/>
    <cellStyle name="Normal 5 4 2 5 2" xfId="9811"/>
    <cellStyle name="Normal 5 4 2 6" xfId="8449"/>
    <cellStyle name="Normal 5 4 3" xfId="3889"/>
    <cellStyle name="Normal 5 4 3 2" xfId="4515"/>
    <cellStyle name="Normal 5 4 3 2 2" xfId="7683"/>
    <cellStyle name="Normal 5 4 3 2 2 2" xfId="10438"/>
    <cellStyle name="Normal 5 4 3 2 3" xfId="9076"/>
    <cellStyle name="Normal 5 4 3 3" xfId="7059"/>
    <cellStyle name="Normal 5 4 3 3 2" xfId="9814"/>
    <cellStyle name="Normal 5 4 3 4" xfId="8452"/>
    <cellStyle name="Normal 5 4 4" xfId="3890"/>
    <cellStyle name="Normal 5 4 4 2" xfId="4516"/>
    <cellStyle name="Normal 5 4 4 2 2" xfId="7684"/>
    <cellStyle name="Normal 5 4 4 2 2 2" xfId="10439"/>
    <cellStyle name="Normal 5 4 4 2 3" xfId="9077"/>
    <cellStyle name="Normal 5 4 4 3" xfId="7060"/>
    <cellStyle name="Normal 5 4 4 3 2" xfId="9815"/>
    <cellStyle name="Normal 5 4 4 4" xfId="8453"/>
    <cellStyle name="Normal 5 4 5" xfId="3891"/>
    <cellStyle name="Normal 5 4 5 2" xfId="4517"/>
    <cellStyle name="Normal 5 4 5 2 2" xfId="7685"/>
    <cellStyle name="Normal 5 4 5 2 2 2" xfId="10440"/>
    <cellStyle name="Normal 5 4 5 2 3" xfId="9078"/>
    <cellStyle name="Normal 5 4 5 3" xfId="7061"/>
    <cellStyle name="Normal 5 4 5 3 2" xfId="9816"/>
    <cellStyle name="Normal 5 4 5 4" xfId="8454"/>
    <cellStyle name="Normal 5 4 6" xfId="4511"/>
    <cellStyle name="Normal 5 4 6 2" xfId="7679"/>
    <cellStyle name="Normal 5 4 6 2 2" xfId="10434"/>
    <cellStyle name="Normal 5 4 6 3" xfId="9072"/>
    <cellStyle name="Normal 5 4 7" xfId="7055"/>
    <cellStyle name="Normal 5 4 7 2" xfId="9810"/>
    <cellStyle name="Normal 5 4 8" xfId="8448"/>
    <cellStyle name="Normal 5 5" xfId="3892"/>
    <cellStyle name="Normal 5 5 2" xfId="3893"/>
    <cellStyle name="Normal 5 5 2 2" xfId="3894"/>
    <cellStyle name="Normal 5 5 2 2 2" xfId="4520"/>
    <cellStyle name="Normal 5 5 2 2 2 2" xfId="7688"/>
    <cellStyle name="Normal 5 5 2 2 2 2 2" xfId="10443"/>
    <cellStyle name="Normal 5 5 2 2 2 3" xfId="9081"/>
    <cellStyle name="Normal 5 5 2 2 3" xfId="7064"/>
    <cellStyle name="Normal 5 5 2 2 3 2" xfId="9819"/>
    <cellStyle name="Normal 5 5 2 2 4" xfId="8457"/>
    <cellStyle name="Normal 5 5 2 3" xfId="3895"/>
    <cellStyle name="Normal 5 5 2 3 2" xfId="4521"/>
    <cellStyle name="Normal 5 5 2 3 2 2" xfId="7689"/>
    <cellStyle name="Normal 5 5 2 3 2 2 2" xfId="10444"/>
    <cellStyle name="Normal 5 5 2 3 2 3" xfId="9082"/>
    <cellStyle name="Normal 5 5 2 3 3" xfId="7065"/>
    <cellStyle name="Normal 5 5 2 3 3 2" xfId="9820"/>
    <cellStyle name="Normal 5 5 2 3 4" xfId="8458"/>
    <cellStyle name="Normal 5 5 2 4" xfId="4519"/>
    <cellStyle name="Normal 5 5 2 4 2" xfId="7687"/>
    <cellStyle name="Normal 5 5 2 4 2 2" xfId="10442"/>
    <cellStyle name="Normal 5 5 2 4 3" xfId="9080"/>
    <cellStyle name="Normal 5 5 2 5" xfId="7063"/>
    <cellStyle name="Normal 5 5 2 5 2" xfId="9818"/>
    <cellStyle name="Normal 5 5 2 6" xfId="8456"/>
    <cellStyle name="Normal 5 5 3" xfId="3896"/>
    <cellStyle name="Normal 5 5 3 2" xfId="4522"/>
    <cellStyle name="Normal 5 5 3 2 2" xfId="7690"/>
    <cellStyle name="Normal 5 5 3 2 2 2" xfId="10445"/>
    <cellStyle name="Normal 5 5 3 2 3" xfId="9083"/>
    <cellStyle name="Normal 5 5 3 3" xfId="7066"/>
    <cellStyle name="Normal 5 5 3 3 2" xfId="9821"/>
    <cellStyle name="Normal 5 5 3 4" xfId="8459"/>
    <cellStyle name="Normal 5 5 4" xfId="3897"/>
    <cellStyle name="Normal 5 5 4 2" xfId="4523"/>
    <cellStyle name="Normal 5 5 4 2 2" xfId="7691"/>
    <cellStyle name="Normal 5 5 4 2 2 2" xfId="10446"/>
    <cellStyle name="Normal 5 5 4 2 3" xfId="9084"/>
    <cellStyle name="Normal 5 5 4 3" xfId="7067"/>
    <cellStyle name="Normal 5 5 4 3 2" xfId="9822"/>
    <cellStyle name="Normal 5 5 4 4" xfId="8460"/>
    <cellStyle name="Normal 5 5 5" xfId="3898"/>
    <cellStyle name="Normal 5 5 5 2" xfId="4524"/>
    <cellStyle name="Normal 5 5 5 2 2" xfId="7692"/>
    <cellStyle name="Normal 5 5 5 2 2 2" xfId="10447"/>
    <cellStyle name="Normal 5 5 5 2 3" xfId="9085"/>
    <cellStyle name="Normal 5 5 5 3" xfId="7068"/>
    <cellStyle name="Normal 5 5 5 3 2" xfId="9823"/>
    <cellStyle name="Normal 5 5 5 4" xfId="8461"/>
    <cellStyle name="Normal 5 5 6" xfId="4518"/>
    <cellStyle name="Normal 5 5 6 2" xfId="7686"/>
    <cellStyle name="Normal 5 5 6 2 2" xfId="10441"/>
    <cellStyle name="Normal 5 5 6 3" xfId="9079"/>
    <cellStyle name="Normal 5 5 7" xfId="7062"/>
    <cellStyle name="Normal 5 5 7 2" xfId="9817"/>
    <cellStyle name="Normal 5 5 8" xfId="8455"/>
    <cellStyle name="Normal 5 6" xfId="3899"/>
    <cellStyle name="Normal 5 6 2" xfId="3900"/>
    <cellStyle name="Normal 5 6 2 2" xfId="3901"/>
    <cellStyle name="Normal 5 6 2 2 2" xfId="4527"/>
    <cellStyle name="Normal 5 6 2 2 2 2" xfId="7695"/>
    <cellStyle name="Normal 5 6 2 2 2 2 2" xfId="10450"/>
    <cellStyle name="Normal 5 6 2 2 2 3" xfId="9088"/>
    <cellStyle name="Normal 5 6 2 2 3" xfId="7071"/>
    <cellStyle name="Normal 5 6 2 2 3 2" xfId="9826"/>
    <cellStyle name="Normal 5 6 2 2 4" xfId="8464"/>
    <cellStyle name="Normal 5 6 2 3" xfId="3902"/>
    <cellStyle name="Normal 5 6 2 3 2" xfId="4528"/>
    <cellStyle name="Normal 5 6 2 3 2 2" xfId="7696"/>
    <cellStyle name="Normal 5 6 2 3 2 2 2" xfId="10451"/>
    <cellStyle name="Normal 5 6 2 3 2 3" xfId="9089"/>
    <cellStyle name="Normal 5 6 2 3 3" xfId="7072"/>
    <cellStyle name="Normal 5 6 2 3 3 2" xfId="9827"/>
    <cellStyle name="Normal 5 6 2 3 4" xfId="8465"/>
    <cellStyle name="Normal 5 6 2 4" xfId="4526"/>
    <cellStyle name="Normal 5 6 2 4 2" xfId="7694"/>
    <cellStyle name="Normal 5 6 2 4 2 2" xfId="10449"/>
    <cellStyle name="Normal 5 6 2 4 3" xfId="9087"/>
    <cellStyle name="Normal 5 6 2 5" xfId="7070"/>
    <cellStyle name="Normal 5 6 2 5 2" xfId="9825"/>
    <cellStyle name="Normal 5 6 2 6" xfId="8463"/>
    <cellStyle name="Normal 5 6 3" xfId="3903"/>
    <cellStyle name="Normal 5 6 3 2" xfId="4529"/>
    <cellStyle name="Normal 5 6 3 2 2" xfId="7697"/>
    <cellStyle name="Normal 5 6 3 2 2 2" xfId="10452"/>
    <cellStyle name="Normal 5 6 3 2 3" xfId="9090"/>
    <cellStyle name="Normal 5 6 3 3" xfId="7073"/>
    <cellStyle name="Normal 5 6 3 3 2" xfId="9828"/>
    <cellStyle name="Normal 5 6 3 4" xfId="8466"/>
    <cellStyle name="Normal 5 6 4" xfId="3904"/>
    <cellStyle name="Normal 5 6 4 2" xfId="4530"/>
    <cellStyle name="Normal 5 6 4 2 2" xfId="7698"/>
    <cellStyle name="Normal 5 6 4 2 2 2" xfId="10453"/>
    <cellStyle name="Normal 5 6 4 2 3" xfId="9091"/>
    <cellStyle name="Normal 5 6 4 3" xfId="7074"/>
    <cellStyle name="Normal 5 6 4 3 2" xfId="9829"/>
    <cellStyle name="Normal 5 6 4 4" xfId="8467"/>
    <cellStyle name="Normal 5 6 5" xfId="3905"/>
    <cellStyle name="Normal 5 6 5 2" xfId="4531"/>
    <cellStyle name="Normal 5 6 5 2 2" xfId="7699"/>
    <cellStyle name="Normal 5 6 5 2 2 2" xfId="10454"/>
    <cellStyle name="Normal 5 6 5 2 3" xfId="9092"/>
    <cellStyle name="Normal 5 6 5 3" xfId="7075"/>
    <cellStyle name="Normal 5 6 5 3 2" xfId="9830"/>
    <cellStyle name="Normal 5 6 5 4" xfId="8468"/>
    <cellStyle name="Normal 5 6 6" xfId="4525"/>
    <cellStyle name="Normal 5 6 6 2" xfId="7693"/>
    <cellStyle name="Normal 5 6 6 2 2" xfId="10448"/>
    <cellStyle name="Normal 5 6 6 3" xfId="9086"/>
    <cellStyle name="Normal 5 6 7" xfId="7069"/>
    <cellStyle name="Normal 5 6 7 2" xfId="9824"/>
    <cellStyle name="Normal 5 6 8" xfId="8462"/>
    <cellStyle name="Normal 5 7" xfId="3906"/>
    <cellStyle name="Normal 5 7 2" xfId="3907"/>
    <cellStyle name="Normal 5 7 2 2" xfId="3908"/>
    <cellStyle name="Normal 5 7 2 2 2" xfId="4534"/>
    <cellStyle name="Normal 5 7 2 2 2 2" xfId="7702"/>
    <cellStyle name="Normal 5 7 2 2 2 2 2" xfId="10457"/>
    <cellStyle name="Normal 5 7 2 2 2 3" xfId="9095"/>
    <cellStyle name="Normal 5 7 2 2 3" xfId="7078"/>
    <cellStyle name="Normal 5 7 2 2 3 2" xfId="9833"/>
    <cellStyle name="Normal 5 7 2 2 4" xfId="8471"/>
    <cellStyle name="Normal 5 7 2 3" xfId="3909"/>
    <cellStyle name="Normal 5 7 2 3 2" xfId="4535"/>
    <cellStyle name="Normal 5 7 2 3 2 2" xfId="7703"/>
    <cellStyle name="Normal 5 7 2 3 2 2 2" xfId="10458"/>
    <cellStyle name="Normal 5 7 2 3 2 3" xfId="9096"/>
    <cellStyle name="Normal 5 7 2 3 3" xfId="7079"/>
    <cellStyle name="Normal 5 7 2 3 3 2" xfId="9834"/>
    <cellStyle name="Normal 5 7 2 3 4" xfId="8472"/>
    <cellStyle name="Normal 5 7 2 4" xfId="4533"/>
    <cellStyle name="Normal 5 7 2 4 2" xfId="7701"/>
    <cellStyle name="Normal 5 7 2 4 2 2" xfId="10456"/>
    <cellStyle name="Normal 5 7 2 4 3" xfId="9094"/>
    <cellStyle name="Normal 5 7 2 5" xfId="7077"/>
    <cellStyle name="Normal 5 7 2 5 2" xfId="9832"/>
    <cellStyle name="Normal 5 7 2 6" xfId="8470"/>
    <cellStyle name="Normal 5 7 3" xfId="3910"/>
    <cellStyle name="Normal 5 7 3 2" xfId="4536"/>
    <cellStyle name="Normal 5 7 3 2 2" xfId="7704"/>
    <cellStyle name="Normal 5 7 3 2 2 2" xfId="10459"/>
    <cellStyle name="Normal 5 7 3 2 3" xfId="9097"/>
    <cellStyle name="Normal 5 7 3 3" xfId="7080"/>
    <cellStyle name="Normal 5 7 3 3 2" xfId="9835"/>
    <cellStyle name="Normal 5 7 3 4" xfId="8473"/>
    <cellStyle name="Normal 5 7 4" xfId="3911"/>
    <cellStyle name="Normal 5 7 4 2" xfId="4537"/>
    <cellStyle name="Normal 5 7 4 2 2" xfId="7705"/>
    <cellStyle name="Normal 5 7 4 2 2 2" xfId="10460"/>
    <cellStyle name="Normal 5 7 4 2 3" xfId="9098"/>
    <cellStyle name="Normal 5 7 4 3" xfId="7081"/>
    <cellStyle name="Normal 5 7 4 3 2" xfId="9836"/>
    <cellStyle name="Normal 5 7 4 4" xfId="8474"/>
    <cellStyle name="Normal 5 7 5" xfId="3912"/>
    <cellStyle name="Normal 5 7 5 2" xfId="4538"/>
    <cellStyle name="Normal 5 7 5 2 2" xfId="7706"/>
    <cellStyle name="Normal 5 7 5 2 2 2" xfId="10461"/>
    <cellStyle name="Normal 5 7 5 2 3" xfId="9099"/>
    <cellStyle name="Normal 5 7 5 3" xfId="7082"/>
    <cellStyle name="Normal 5 7 5 3 2" xfId="9837"/>
    <cellStyle name="Normal 5 7 5 4" xfId="8475"/>
    <cellStyle name="Normal 5 7 6" xfId="4532"/>
    <cellStyle name="Normal 5 7 6 2" xfId="7700"/>
    <cellStyle name="Normal 5 7 6 2 2" xfId="10455"/>
    <cellStyle name="Normal 5 7 6 3" xfId="9093"/>
    <cellStyle name="Normal 5 7 7" xfId="7076"/>
    <cellStyle name="Normal 5 7 7 2" xfId="9831"/>
    <cellStyle name="Normal 5 7 8" xfId="8469"/>
    <cellStyle name="Normal 5 8" xfId="3913"/>
    <cellStyle name="Normal 5 8 2" xfId="3914"/>
    <cellStyle name="Normal 5 8 2 2" xfId="4540"/>
    <cellStyle name="Normal 5 8 2 2 2" xfId="7708"/>
    <cellStyle name="Normal 5 8 2 2 2 2" xfId="10463"/>
    <cellStyle name="Normal 5 8 2 2 3" xfId="9101"/>
    <cellStyle name="Normal 5 8 2 3" xfId="7084"/>
    <cellStyle name="Normal 5 8 2 3 2" xfId="9839"/>
    <cellStyle name="Normal 5 8 2 4" xfId="8477"/>
    <cellStyle name="Normal 5 8 3" xfId="3915"/>
    <cellStyle name="Normal 5 8 3 2" xfId="4541"/>
    <cellStyle name="Normal 5 8 3 2 2" xfId="7709"/>
    <cellStyle name="Normal 5 8 3 2 2 2" xfId="10464"/>
    <cellStyle name="Normal 5 8 3 2 3" xfId="9102"/>
    <cellStyle name="Normal 5 8 3 3" xfId="7085"/>
    <cellStyle name="Normal 5 8 3 3 2" xfId="9840"/>
    <cellStyle name="Normal 5 8 3 4" xfId="8478"/>
    <cellStyle name="Normal 5 8 4" xfId="4539"/>
    <cellStyle name="Normal 5 8 4 2" xfId="7707"/>
    <cellStyle name="Normal 5 8 4 2 2" xfId="10462"/>
    <cellStyle name="Normal 5 8 4 3" xfId="9100"/>
    <cellStyle name="Normal 5 8 5" xfId="7083"/>
    <cellStyle name="Normal 5 8 5 2" xfId="9838"/>
    <cellStyle name="Normal 5 8 6" xfId="8476"/>
    <cellStyle name="Normal 5 9" xfId="3916"/>
    <cellStyle name="Normal 5 9 2" xfId="3917"/>
    <cellStyle name="Normal 5 9 2 2" xfId="4543"/>
    <cellStyle name="Normal 5 9 2 2 2" xfId="7711"/>
    <cellStyle name="Normal 5 9 2 2 2 2" xfId="10466"/>
    <cellStyle name="Normal 5 9 2 2 3" xfId="9104"/>
    <cellStyle name="Normal 5 9 2 3" xfId="7087"/>
    <cellStyle name="Normal 5 9 2 3 2" xfId="9842"/>
    <cellStyle name="Normal 5 9 2 4" xfId="8480"/>
    <cellStyle name="Normal 5 9 3" xfId="4542"/>
    <cellStyle name="Normal 5 9 3 2" xfId="7710"/>
    <cellStyle name="Normal 5 9 3 2 2" xfId="10465"/>
    <cellStyle name="Normal 5 9 3 3" xfId="9103"/>
    <cellStyle name="Normal 5 9 4" xfId="7086"/>
    <cellStyle name="Normal 5 9 4 2" xfId="9841"/>
    <cellStyle name="Normal 5 9 5" xfId="8479"/>
    <cellStyle name="Normal 6" xfId="989"/>
    <cellStyle name="Normal 6 10" xfId="3919"/>
    <cellStyle name="Normal 6 10 2" xfId="4545"/>
    <cellStyle name="Normal 6 10 2 2" xfId="7713"/>
    <cellStyle name="Normal 6 10 2 2 2" xfId="10468"/>
    <cellStyle name="Normal 6 10 2 3" xfId="9106"/>
    <cellStyle name="Normal 6 10 3" xfId="7089"/>
    <cellStyle name="Normal 6 10 3 2" xfId="9844"/>
    <cellStyle name="Normal 6 10 4" xfId="8482"/>
    <cellStyle name="Normal 6 11" xfId="3920"/>
    <cellStyle name="Normal 6 11 2" xfId="4546"/>
    <cellStyle name="Normal 6 11 2 2" xfId="7714"/>
    <cellStyle name="Normal 6 11 2 2 2" xfId="10469"/>
    <cellStyle name="Normal 6 11 2 3" xfId="9107"/>
    <cellStyle name="Normal 6 11 3" xfId="7090"/>
    <cellStyle name="Normal 6 11 3 2" xfId="9845"/>
    <cellStyle name="Normal 6 11 4" xfId="8483"/>
    <cellStyle name="Normal 6 12" xfId="3921"/>
    <cellStyle name="Normal 6 12 2" xfId="4547"/>
    <cellStyle name="Normal 6 12 2 2" xfId="7715"/>
    <cellStyle name="Normal 6 12 2 2 2" xfId="10470"/>
    <cellStyle name="Normal 6 12 2 3" xfId="9108"/>
    <cellStyle name="Normal 6 12 3" xfId="7091"/>
    <cellStyle name="Normal 6 12 3 2" xfId="9846"/>
    <cellStyle name="Normal 6 12 4" xfId="8484"/>
    <cellStyle name="Normal 6 13" xfId="3918"/>
    <cellStyle name="Normal 6 13 2" xfId="4544"/>
    <cellStyle name="Normal 6 13 2 2" xfId="7712"/>
    <cellStyle name="Normal 6 13 2 2 2" xfId="10467"/>
    <cellStyle name="Normal 6 13 2 3" xfId="9105"/>
    <cellStyle name="Normal 6 13 3" xfId="7088"/>
    <cellStyle name="Normal 6 13 3 2" xfId="9843"/>
    <cellStyle name="Normal 6 13 4" xfId="8481"/>
    <cellStyle name="Normal 6 14" xfId="4104"/>
    <cellStyle name="Normal 6 14 2" xfId="7272"/>
    <cellStyle name="Normal 6 14 2 2" xfId="10027"/>
    <cellStyle name="Normal 6 14 3" xfId="8665"/>
    <cellStyle name="Normal 6 15" xfId="3385"/>
    <cellStyle name="Normal 6 15 2" xfId="6653"/>
    <cellStyle name="Normal 6 15 2 2" xfId="9416"/>
    <cellStyle name="Normal 6 15 3" xfId="8045"/>
    <cellStyle name="Normal 6 16" xfId="6226"/>
    <cellStyle name="Normal 6 16 2" xfId="9342"/>
    <cellStyle name="Normal 6 17" xfId="7917"/>
    <cellStyle name="Normal 6 2" xfId="990"/>
    <cellStyle name="Normal 6 2 2" xfId="2620"/>
    <cellStyle name="Normal 6 2 2 2" xfId="3924"/>
    <cellStyle name="Normal 6 2 2 2 2" xfId="4550"/>
    <cellStyle name="Normal 6 2 2 2 2 2" xfId="7718"/>
    <cellStyle name="Normal 6 2 2 2 2 2 2" xfId="10473"/>
    <cellStyle name="Normal 6 2 2 2 2 3" xfId="9111"/>
    <cellStyle name="Normal 6 2 2 2 3" xfId="7094"/>
    <cellStyle name="Normal 6 2 2 2 3 2" xfId="9849"/>
    <cellStyle name="Normal 6 2 2 2 4" xfId="8487"/>
    <cellStyle name="Normal 6 2 2 3" xfId="3925"/>
    <cellStyle name="Normal 6 2 2 3 2" xfId="4551"/>
    <cellStyle name="Normal 6 2 2 3 2 2" xfId="7719"/>
    <cellStyle name="Normal 6 2 2 3 2 2 2" xfId="10474"/>
    <cellStyle name="Normal 6 2 2 3 2 3" xfId="9112"/>
    <cellStyle name="Normal 6 2 2 3 3" xfId="7095"/>
    <cellStyle name="Normal 6 2 2 3 3 2" xfId="9850"/>
    <cellStyle name="Normal 6 2 2 3 4" xfId="8488"/>
    <cellStyle name="Normal 6 2 2 4" xfId="3923"/>
    <cellStyle name="Normal 6 2 2 4 2" xfId="4549"/>
    <cellStyle name="Normal 6 2 2 4 2 2" xfId="7717"/>
    <cellStyle name="Normal 6 2 2 4 2 2 2" xfId="10472"/>
    <cellStyle name="Normal 6 2 2 4 2 3" xfId="9110"/>
    <cellStyle name="Normal 6 2 2 4 3" xfId="7093"/>
    <cellStyle name="Normal 6 2 2 4 3 2" xfId="9848"/>
    <cellStyle name="Normal 6 2 2 4 4" xfId="8486"/>
    <cellStyle name="Normal 6 2 2 5" xfId="4128"/>
    <cellStyle name="Normal 6 2 2 5 2" xfId="7296"/>
    <cellStyle name="Normal 6 2 2 5 2 2" xfId="10051"/>
    <cellStyle name="Normal 6 2 2 5 3" xfId="8689"/>
    <cellStyle name="Normal 6 2 2 6" xfId="3477"/>
    <cellStyle name="Normal 6 2 2 6 2" xfId="6685"/>
    <cellStyle name="Normal 6 2 2 6 2 2" xfId="9440"/>
    <cellStyle name="Normal 6 2 2 6 3" xfId="8073"/>
    <cellStyle name="Normal 6 2 3" xfId="3329"/>
    <cellStyle name="Normal 6 2 3 2" xfId="3926"/>
    <cellStyle name="Normal 6 2 3 2 2" xfId="4552"/>
    <cellStyle name="Normal 6 2 3 2 2 2" xfId="7720"/>
    <cellStyle name="Normal 6 2 3 2 2 2 2" xfId="10475"/>
    <cellStyle name="Normal 6 2 3 2 2 3" xfId="9113"/>
    <cellStyle name="Normal 6 2 3 2 3" xfId="7096"/>
    <cellStyle name="Normal 6 2 3 2 3 2" xfId="9851"/>
    <cellStyle name="Normal 6 2 3 2 4" xfId="8489"/>
    <cellStyle name="Normal 6 2 3 3" xfId="4144"/>
    <cellStyle name="Normal 6 2 3 3 2" xfId="7312"/>
    <cellStyle name="Normal 6 2 3 3 2 2" xfId="10067"/>
    <cellStyle name="Normal 6 2 3 3 3" xfId="8705"/>
    <cellStyle name="Normal 6 2 3 4" xfId="3493"/>
    <cellStyle name="Normal 6 2 3 4 2" xfId="6701"/>
    <cellStyle name="Normal 6 2 3 4 2 2" xfId="9456"/>
    <cellStyle name="Normal 6 2 3 4 3" xfId="8089"/>
    <cellStyle name="Normal 6 2 3 5" xfId="6633"/>
    <cellStyle name="Normal 6 2 3 5 2" xfId="9397"/>
    <cellStyle name="Normal 6 2 3 6" xfId="8026"/>
    <cellStyle name="Normal 6 2 4" xfId="3927"/>
    <cellStyle name="Normal 6 2 4 2" xfId="4553"/>
    <cellStyle name="Normal 6 2 4 2 2" xfId="7721"/>
    <cellStyle name="Normal 6 2 4 2 2 2" xfId="10476"/>
    <cellStyle name="Normal 6 2 4 2 3" xfId="9114"/>
    <cellStyle name="Normal 6 2 4 3" xfId="7097"/>
    <cellStyle name="Normal 6 2 4 3 2" xfId="9852"/>
    <cellStyle name="Normal 6 2 4 4" xfId="8490"/>
    <cellStyle name="Normal 6 2 5" xfId="3928"/>
    <cellStyle name="Normal 6 2 5 2" xfId="4554"/>
    <cellStyle name="Normal 6 2 5 2 2" xfId="7722"/>
    <cellStyle name="Normal 6 2 5 2 2 2" xfId="10477"/>
    <cellStyle name="Normal 6 2 5 2 3" xfId="9115"/>
    <cellStyle name="Normal 6 2 5 3" xfId="7098"/>
    <cellStyle name="Normal 6 2 5 3 2" xfId="9853"/>
    <cellStyle name="Normal 6 2 5 4" xfId="8491"/>
    <cellStyle name="Normal 6 2 6" xfId="3929"/>
    <cellStyle name="Normal 6 2 6 2" xfId="4555"/>
    <cellStyle name="Normal 6 2 6 2 2" xfId="7723"/>
    <cellStyle name="Normal 6 2 6 2 2 2" xfId="10478"/>
    <cellStyle name="Normal 6 2 6 2 3" xfId="9116"/>
    <cellStyle name="Normal 6 2 6 3" xfId="7099"/>
    <cellStyle name="Normal 6 2 6 3 2" xfId="9854"/>
    <cellStyle name="Normal 6 2 6 4" xfId="8492"/>
    <cellStyle name="Normal 6 2 7" xfId="3922"/>
    <cellStyle name="Normal 6 2 7 2" xfId="4548"/>
    <cellStyle name="Normal 6 2 7 2 2" xfId="7716"/>
    <cellStyle name="Normal 6 2 7 2 2 2" xfId="10471"/>
    <cellStyle name="Normal 6 2 7 2 3" xfId="9109"/>
    <cellStyle name="Normal 6 2 7 3" xfId="7092"/>
    <cellStyle name="Normal 6 2 7 3 2" xfId="9847"/>
    <cellStyle name="Normal 6 2 7 4" xfId="8485"/>
    <cellStyle name="Normal 6 2 8" xfId="4112"/>
    <cellStyle name="Normal 6 2 8 2" xfId="7280"/>
    <cellStyle name="Normal 6 2 8 2 2" xfId="10035"/>
    <cellStyle name="Normal 6 2 8 3" xfId="8673"/>
    <cellStyle name="Normal 6 2 9" xfId="3461"/>
    <cellStyle name="Normal 6 2 9 2" xfId="6669"/>
    <cellStyle name="Normal 6 2 9 2 2" xfId="9424"/>
    <cellStyle name="Normal 6 2 9 3" xfId="8057"/>
    <cellStyle name="Normal 6 3" xfId="2619"/>
    <cellStyle name="Normal 6 3 10" xfId="5673"/>
    <cellStyle name="Normal 6 3 10 2" xfId="9323"/>
    <cellStyle name="Normal 6 3 11" xfId="6595"/>
    <cellStyle name="Normal 6 3 11 2" xfId="9359"/>
    <cellStyle name="Normal 6 3 12" xfId="7971"/>
    <cellStyle name="Normal 6 3 2" xfId="3307"/>
    <cellStyle name="Normal 6 3 2 2" xfId="3932"/>
    <cellStyle name="Normal 6 3 2 2 2" xfId="4558"/>
    <cellStyle name="Normal 6 3 2 2 2 2" xfId="7726"/>
    <cellStyle name="Normal 6 3 2 2 2 2 2" xfId="10481"/>
    <cellStyle name="Normal 6 3 2 2 2 3" xfId="9119"/>
    <cellStyle name="Normal 6 3 2 2 3" xfId="7102"/>
    <cellStyle name="Normal 6 3 2 2 3 2" xfId="9857"/>
    <cellStyle name="Normal 6 3 2 2 4" xfId="8495"/>
    <cellStyle name="Normal 6 3 2 3" xfId="3933"/>
    <cellStyle name="Normal 6 3 2 3 2" xfId="4559"/>
    <cellStyle name="Normal 6 3 2 3 2 2" xfId="7727"/>
    <cellStyle name="Normal 6 3 2 3 2 2 2" xfId="10482"/>
    <cellStyle name="Normal 6 3 2 3 2 3" xfId="9120"/>
    <cellStyle name="Normal 6 3 2 3 3" xfId="7103"/>
    <cellStyle name="Normal 6 3 2 3 3 2" xfId="9858"/>
    <cellStyle name="Normal 6 3 2 3 4" xfId="8496"/>
    <cellStyle name="Normal 6 3 2 4" xfId="4557"/>
    <cellStyle name="Normal 6 3 2 4 2" xfId="7725"/>
    <cellStyle name="Normal 6 3 2 4 2 2" xfId="10480"/>
    <cellStyle name="Normal 6 3 2 4 3" xfId="9118"/>
    <cellStyle name="Normal 6 3 2 5" xfId="3931"/>
    <cellStyle name="Normal 6 3 2 5 2" xfId="7101"/>
    <cellStyle name="Normal 6 3 2 5 2 2" xfId="9856"/>
    <cellStyle name="Normal 6 3 2 5 3" xfId="8494"/>
    <cellStyle name="Normal 6 3 2 6" xfId="6616"/>
    <cellStyle name="Normal 6 3 2 6 2" xfId="9380"/>
    <cellStyle name="Normal 6 3 2 7" xfId="8009"/>
    <cellStyle name="Normal 6 3 3" xfId="3934"/>
    <cellStyle name="Normal 6 3 3 2" xfId="4560"/>
    <cellStyle name="Normal 6 3 3 2 2" xfId="7728"/>
    <cellStyle name="Normal 6 3 3 2 2 2" xfId="10483"/>
    <cellStyle name="Normal 6 3 3 2 3" xfId="9121"/>
    <cellStyle name="Normal 6 3 3 3" xfId="7104"/>
    <cellStyle name="Normal 6 3 3 3 2" xfId="9859"/>
    <cellStyle name="Normal 6 3 3 4" xfId="8497"/>
    <cellStyle name="Normal 6 3 4" xfId="3935"/>
    <cellStyle name="Normal 6 3 4 2" xfId="4561"/>
    <cellStyle name="Normal 6 3 4 2 2" xfId="7729"/>
    <cellStyle name="Normal 6 3 4 2 2 2" xfId="10484"/>
    <cellStyle name="Normal 6 3 4 2 3" xfId="9122"/>
    <cellStyle name="Normal 6 3 4 3" xfId="7105"/>
    <cellStyle name="Normal 6 3 4 3 2" xfId="9860"/>
    <cellStyle name="Normal 6 3 4 4" xfId="8498"/>
    <cellStyle name="Normal 6 3 5" xfId="3936"/>
    <cellStyle name="Normal 6 3 5 2" xfId="4562"/>
    <cellStyle name="Normal 6 3 5 2 2" xfId="7730"/>
    <cellStyle name="Normal 6 3 5 2 2 2" xfId="10485"/>
    <cellStyle name="Normal 6 3 5 2 3" xfId="9123"/>
    <cellStyle name="Normal 6 3 5 3" xfId="7106"/>
    <cellStyle name="Normal 6 3 5 3 2" xfId="9861"/>
    <cellStyle name="Normal 6 3 5 4" xfId="8499"/>
    <cellStyle name="Normal 6 3 6" xfId="3937"/>
    <cellStyle name="Normal 6 3 6 2" xfId="4563"/>
    <cellStyle name="Normal 6 3 6 2 2" xfId="7731"/>
    <cellStyle name="Normal 6 3 6 2 2 2" xfId="10486"/>
    <cellStyle name="Normal 6 3 6 2 3" xfId="9124"/>
    <cellStyle name="Normal 6 3 6 3" xfId="7107"/>
    <cellStyle name="Normal 6 3 6 3 2" xfId="9862"/>
    <cellStyle name="Normal 6 3 6 4" xfId="8500"/>
    <cellStyle name="Normal 6 3 7" xfId="3930"/>
    <cellStyle name="Normal 6 3 7 2" xfId="4556"/>
    <cellStyle name="Normal 6 3 7 2 2" xfId="7724"/>
    <cellStyle name="Normal 6 3 7 2 2 2" xfId="10479"/>
    <cellStyle name="Normal 6 3 7 2 3" xfId="9117"/>
    <cellStyle name="Normal 6 3 7 3" xfId="7100"/>
    <cellStyle name="Normal 6 3 7 3 2" xfId="9855"/>
    <cellStyle name="Normal 6 3 7 4" xfId="8493"/>
    <cellStyle name="Normal 6 3 8" xfId="4120"/>
    <cellStyle name="Normal 6 3 8 2" xfId="7288"/>
    <cellStyle name="Normal 6 3 8 2 2" xfId="10043"/>
    <cellStyle name="Normal 6 3 8 3" xfId="8681"/>
    <cellStyle name="Normal 6 3 9" xfId="3469"/>
    <cellStyle name="Normal 6 3 9 2" xfId="6677"/>
    <cellStyle name="Normal 6 3 9 2 2" xfId="9432"/>
    <cellStyle name="Normal 6 3 9 3" xfId="8065"/>
    <cellStyle name="Normal 6 4" xfId="3322"/>
    <cellStyle name="Normal 6 4 10" xfId="6629"/>
    <cellStyle name="Normal 6 4 10 2" xfId="9393"/>
    <cellStyle name="Normal 6 4 11" xfId="8022"/>
    <cellStyle name="Normal 6 4 2" xfId="3939"/>
    <cellStyle name="Normal 6 4 2 2" xfId="3940"/>
    <cellStyle name="Normal 6 4 2 2 2" xfId="4566"/>
    <cellStyle name="Normal 6 4 2 2 2 2" xfId="7734"/>
    <cellStyle name="Normal 6 4 2 2 2 2 2" xfId="10489"/>
    <cellStyle name="Normal 6 4 2 2 2 3" xfId="9127"/>
    <cellStyle name="Normal 6 4 2 2 3" xfId="7110"/>
    <cellStyle name="Normal 6 4 2 2 3 2" xfId="9865"/>
    <cellStyle name="Normal 6 4 2 2 4" xfId="8503"/>
    <cellStyle name="Normal 6 4 2 3" xfId="3941"/>
    <cellStyle name="Normal 6 4 2 3 2" xfId="4567"/>
    <cellStyle name="Normal 6 4 2 3 2 2" xfId="7735"/>
    <cellStyle name="Normal 6 4 2 3 2 2 2" xfId="10490"/>
    <cellStyle name="Normal 6 4 2 3 2 3" xfId="9128"/>
    <cellStyle name="Normal 6 4 2 3 3" xfId="7111"/>
    <cellStyle name="Normal 6 4 2 3 3 2" xfId="9866"/>
    <cellStyle name="Normal 6 4 2 3 4" xfId="8504"/>
    <cellStyle name="Normal 6 4 2 4" xfId="4565"/>
    <cellStyle name="Normal 6 4 2 4 2" xfId="7733"/>
    <cellStyle name="Normal 6 4 2 4 2 2" xfId="10488"/>
    <cellStyle name="Normal 6 4 2 4 3" xfId="9126"/>
    <cellStyle name="Normal 6 4 2 5" xfId="7109"/>
    <cellStyle name="Normal 6 4 2 5 2" xfId="9864"/>
    <cellStyle name="Normal 6 4 2 6" xfId="8502"/>
    <cellStyle name="Normal 6 4 3" xfId="3942"/>
    <cellStyle name="Normal 6 4 3 2" xfId="4568"/>
    <cellStyle name="Normal 6 4 3 2 2" xfId="7736"/>
    <cellStyle name="Normal 6 4 3 2 2 2" xfId="10491"/>
    <cellStyle name="Normal 6 4 3 2 3" xfId="9129"/>
    <cellStyle name="Normal 6 4 3 3" xfId="7112"/>
    <cellStyle name="Normal 6 4 3 3 2" xfId="9867"/>
    <cellStyle name="Normal 6 4 3 4" xfId="8505"/>
    <cellStyle name="Normal 6 4 4" xfId="3943"/>
    <cellStyle name="Normal 6 4 4 2" xfId="4569"/>
    <cellStyle name="Normal 6 4 4 2 2" xfId="7737"/>
    <cellStyle name="Normal 6 4 4 2 2 2" xfId="10492"/>
    <cellStyle name="Normal 6 4 4 2 3" xfId="9130"/>
    <cellStyle name="Normal 6 4 4 3" xfId="7113"/>
    <cellStyle name="Normal 6 4 4 3 2" xfId="9868"/>
    <cellStyle name="Normal 6 4 4 4" xfId="8506"/>
    <cellStyle name="Normal 6 4 5" xfId="3944"/>
    <cellStyle name="Normal 6 4 5 2" xfId="4570"/>
    <cellStyle name="Normal 6 4 5 2 2" xfId="7738"/>
    <cellStyle name="Normal 6 4 5 2 2 2" xfId="10493"/>
    <cellStyle name="Normal 6 4 5 2 3" xfId="9131"/>
    <cellStyle name="Normal 6 4 5 3" xfId="7114"/>
    <cellStyle name="Normal 6 4 5 3 2" xfId="9869"/>
    <cellStyle name="Normal 6 4 5 4" xfId="8507"/>
    <cellStyle name="Normal 6 4 6" xfId="3938"/>
    <cellStyle name="Normal 6 4 6 2" xfId="4564"/>
    <cellStyle name="Normal 6 4 6 2 2" xfId="7732"/>
    <cellStyle name="Normal 6 4 6 2 2 2" xfId="10487"/>
    <cellStyle name="Normal 6 4 6 2 3" xfId="9125"/>
    <cellStyle name="Normal 6 4 6 3" xfId="7108"/>
    <cellStyle name="Normal 6 4 6 3 2" xfId="9863"/>
    <cellStyle name="Normal 6 4 6 4" xfId="8501"/>
    <cellStyle name="Normal 6 4 7" xfId="4136"/>
    <cellStyle name="Normal 6 4 7 2" xfId="7304"/>
    <cellStyle name="Normal 6 4 7 2 2" xfId="10059"/>
    <cellStyle name="Normal 6 4 7 3" xfId="8697"/>
    <cellStyle name="Normal 6 4 8" xfId="3485"/>
    <cellStyle name="Normal 6 4 8 2" xfId="6693"/>
    <cellStyle name="Normal 6 4 8 2 2" xfId="9448"/>
    <cellStyle name="Normal 6 4 8 3" xfId="8081"/>
    <cellStyle name="Normal 6 4 9" xfId="5302"/>
    <cellStyle name="Normal 6 4 9 2" xfId="9309"/>
    <cellStyle name="Normal 6 5" xfId="3288"/>
    <cellStyle name="Normal 6 5 2" xfId="3946"/>
    <cellStyle name="Normal 6 5 2 2" xfId="3947"/>
    <cellStyle name="Normal 6 5 2 2 2" xfId="4573"/>
    <cellStyle name="Normal 6 5 2 2 2 2" xfId="7741"/>
    <cellStyle name="Normal 6 5 2 2 2 2 2" xfId="10496"/>
    <cellStyle name="Normal 6 5 2 2 2 3" xfId="9134"/>
    <cellStyle name="Normal 6 5 2 2 3" xfId="7117"/>
    <cellStyle name="Normal 6 5 2 2 3 2" xfId="9872"/>
    <cellStyle name="Normal 6 5 2 2 4" xfId="8510"/>
    <cellStyle name="Normal 6 5 2 3" xfId="3948"/>
    <cellStyle name="Normal 6 5 2 3 2" xfId="4574"/>
    <cellStyle name="Normal 6 5 2 3 2 2" xfId="7742"/>
    <cellStyle name="Normal 6 5 2 3 2 2 2" xfId="10497"/>
    <cellStyle name="Normal 6 5 2 3 2 3" xfId="9135"/>
    <cellStyle name="Normal 6 5 2 3 3" xfId="7118"/>
    <cellStyle name="Normal 6 5 2 3 3 2" xfId="9873"/>
    <cellStyle name="Normal 6 5 2 3 4" xfId="8511"/>
    <cellStyle name="Normal 6 5 2 4" xfId="4572"/>
    <cellStyle name="Normal 6 5 2 4 2" xfId="7740"/>
    <cellStyle name="Normal 6 5 2 4 2 2" xfId="10495"/>
    <cellStyle name="Normal 6 5 2 4 3" xfId="9133"/>
    <cellStyle name="Normal 6 5 2 5" xfId="7116"/>
    <cellStyle name="Normal 6 5 2 5 2" xfId="9871"/>
    <cellStyle name="Normal 6 5 2 6" xfId="8509"/>
    <cellStyle name="Normal 6 5 3" xfId="3949"/>
    <cellStyle name="Normal 6 5 3 2" xfId="4575"/>
    <cellStyle name="Normal 6 5 3 2 2" xfId="7743"/>
    <cellStyle name="Normal 6 5 3 2 2 2" xfId="10498"/>
    <cellStyle name="Normal 6 5 3 2 3" xfId="9136"/>
    <cellStyle name="Normal 6 5 3 3" xfId="7119"/>
    <cellStyle name="Normal 6 5 3 3 2" xfId="9874"/>
    <cellStyle name="Normal 6 5 3 4" xfId="8512"/>
    <cellStyle name="Normal 6 5 4" xfId="3950"/>
    <cellStyle name="Normal 6 5 4 2" xfId="4576"/>
    <cellStyle name="Normal 6 5 4 2 2" xfId="7744"/>
    <cellStyle name="Normal 6 5 4 2 2 2" xfId="10499"/>
    <cellStyle name="Normal 6 5 4 2 3" xfId="9137"/>
    <cellStyle name="Normal 6 5 4 3" xfId="7120"/>
    <cellStyle name="Normal 6 5 4 3 2" xfId="9875"/>
    <cellStyle name="Normal 6 5 4 4" xfId="8513"/>
    <cellStyle name="Normal 6 5 5" xfId="3951"/>
    <cellStyle name="Normal 6 5 5 2" xfId="4577"/>
    <cellStyle name="Normal 6 5 5 2 2" xfId="7745"/>
    <cellStyle name="Normal 6 5 5 2 2 2" xfId="10500"/>
    <cellStyle name="Normal 6 5 5 2 3" xfId="9138"/>
    <cellStyle name="Normal 6 5 5 3" xfId="7121"/>
    <cellStyle name="Normal 6 5 5 3 2" xfId="9876"/>
    <cellStyle name="Normal 6 5 5 4" xfId="8514"/>
    <cellStyle name="Normal 6 5 6" xfId="4571"/>
    <cellStyle name="Normal 6 5 6 2" xfId="7739"/>
    <cellStyle name="Normal 6 5 6 2 2" xfId="10494"/>
    <cellStyle name="Normal 6 5 6 3" xfId="9132"/>
    <cellStyle name="Normal 6 5 7" xfId="3945"/>
    <cellStyle name="Normal 6 5 7 2" xfId="7115"/>
    <cellStyle name="Normal 6 5 7 2 2" xfId="9870"/>
    <cellStyle name="Normal 6 5 7 3" xfId="8508"/>
    <cellStyle name="Normal 6 5 8" xfId="6606"/>
    <cellStyle name="Normal 6 5 8 2" xfId="9370"/>
    <cellStyle name="Normal 6 5 9" xfId="7999"/>
    <cellStyle name="Normal 6 6" xfId="3952"/>
    <cellStyle name="Normal 6 6 2" xfId="3953"/>
    <cellStyle name="Normal 6 6 2 2" xfId="3954"/>
    <cellStyle name="Normal 6 6 2 2 2" xfId="4580"/>
    <cellStyle name="Normal 6 6 2 2 2 2" xfId="7748"/>
    <cellStyle name="Normal 6 6 2 2 2 2 2" xfId="10503"/>
    <cellStyle name="Normal 6 6 2 2 2 3" xfId="9141"/>
    <cellStyle name="Normal 6 6 2 2 3" xfId="7124"/>
    <cellStyle name="Normal 6 6 2 2 3 2" xfId="9879"/>
    <cellStyle name="Normal 6 6 2 2 4" xfId="8517"/>
    <cellStyle name="Normal 6 6 2 3" xfId="3955"/>
    <cellStyle name="Normal 6 6 2 3 2" xfId="4581"/>
    <cellStyle name="Normal 6 6 2 3 2 2" xfId="7749"/>
    <cellStyle name="Normal 6 6 2 3 2 2 2" xfId="10504"/>
    <cellStyle name="Normal 6 6 2 3 2 3" xfId="9142"/>
    <cellStyle name="Normal 6 6 2 3 3" xfId="7125"/>
    <cellStyle name="Normal 6 6 2 3 3 2" xfId="9880"/>
    <cellStyle name="Normal 6 6 2 3 4" xfId="8518"/>
    <cellStyle name="Normal 6 6 2 4" xfId="4579"/>
    <cellStyle name="Normal 6 6 2 4 2" xfId="7747"/>
    <cellStyle name="Normal 6 6 2 4 2 2" xfId="10502"/>
    <cellStyle name="Normal 6 6 2 4 3" xfId="9140"/>
    <cellStyle name="Normal 6 6 2 5" xfId="7123"/>
    <cellStyle name="Normal 6 6 2 5 2" xfId="9878"/>
    <cellStyle name="Normal 6 6 2 6" xfId="8516"/>
    <cellStyle name="Normal 6 6 3" xfId="3956"/>
    <cellStyle name="Normal 6 6 3 2" xfId="4582"/>
    <cellStyle name="Normal 6 6 3 2 2" xfId="7750"/>
    <cellStyle name="Normal 6 6 3 2 2 2" xfId="10505"/>
    <cellStyle name="Normal 6 6 3 2 3" xfId="9143"/>
    <cellStyle name="Normal 6 6 3 3" xfId="7126"/>
    <cellStyle name="Normal 6 6 3 3 2" xfId="9881"/>
    <cellStyle name="Normal 6 6 3 4" xfId="8519"/>
    <cellStyle name="Normal 6 6 4" xfId="3957"/>
    <cellStyle name="Normal 6 6 4 2" xfId="4583"/>
    <cellStyle name="Normal 6 6 4 2 2" xfId="7751"/>
    <cellStyle name="Normal 6 6 4 2 2 2" xfId="10506"/>
    <cellStyle name="Normal 6 6 4 2 3" xfId="9144"/>
    <cellStyle name="Normal 6 6 4 3" xfId="7127"/>
    <cellStyle name="Normal 6 6 4 3 2" xfId="9882"/>
    <cellStyle name="Normal 6 6 4 4" xfId="8520"/>
    <cellStyle name="Normal 6 6 5" xfId="3958"/>
    <cellStyle name="Normal 6 6 5 2" xfId="4584"/>
    <cellStyle name="Normal 6 6 5 2 2" xfId="7752"/>
    <cellStyle name="Normal 6 6 5 2 2 2" xfId="10507"/>
    <cellStyle name="Normal 6 6 5 2 3" xfId="9145"/>
    <cellStyle name="Normal 6 6 5 3" xfId="7128"/>
    <cellStyle name="Normal 6 6 5 3 2" xfId="9883"/>
    <cellStyle name="Normal 6 6 5 4" xfId="8521"/>
    <cellStyle name="Normal 6 6 6" xfId="4578"/>
    <cellStyle name="Normal 6 6 6 2" xfId="7746"/>
    <cellStyle name="Normal 6 6 6 2 2" xfId="10501"/>
    <cellStyle name="Normal 6 6 6 3" xfId="9139"/>
    <cellStyle name="Normal 6 6 7" xfId="7122"/>
    <cellStyle name="Normal 6 6 7 2" xfId="9877"/>
    <cellStyle name="Normal 6 6 8" xfId="8515"/>
    <cellStyle name="Normal 6 7" xfId="3959"/>
    <cellStyle name="Normal 6 7 2" xfId="3960"/>
    <cellStyle name="Normal 6 7 2 2" xfId="3961"/>
    <cellStyle name="Normal 6 7 2 2 2" xfId="4587"/>
    <cellStyle name="Normal 6 7 2 2 2 2" xfId="7755"/>
    <cellStyle name="Normal 6 7 2 2 2 2 2" xfId="10510"/>
    <cellStyle name="Normal 6 7 2 2 2 3" xfId="9148"/>
    <cellStyle name="Normal 6 7 2 2 3" xfId="7131"/>
    <cellStyle name="Normal 6 7 2 2 3 2" xfId="9886"/>
    <cellStyle name="Normal 6 7 2 2 4" xfId="8524"/>
    <cellStyle name="Normal 6 7 2 3" xfId="3962"/>
    <cellStyle name="Normal 6 7 2 3 2" xfId="4588"/>
    <cellStyle name="Normal 6 7 2 3 2 2" xfId="7756"/>
    <cellStyle name="Normal 6 7 2 3 2 2 2" xfId="10511"/>
    <cellStyle name="Normal 6 7 2 3 2 3" xfId="9149"/>
    <cellStyle name="Normal 6 7 2 3 3" xfId="7132"/>
    <cellStyle name="Normal 6 7 2 3 3 2" xfId="9887"/>
    <cellStyle name="Normal 6 7 2 3 4" xfId="8525"/>
    <cellStyle name="Normal 6 7 2 4" xfId="4586"/>
    <cellStyle name="Normal 6 7 2 4 2" xfId="7754"/>
    <cellStyle name="Normal 6 7 2 4 2 2" xfId="10509"/>
    <cellStyle name="Normal 6 7 2 4 3" xfId="9147"/>
    <cellStyle name="Normal 6 7 2 5" xfId="7130"/>
    <cellStyle name="Normal 6 7 2 5 2" xfId="9885"/>
    <cellStyle name="Normal 6 7 2 6" xfId="8523"/>
    <cellStyle name="Normal 6 7 3" xfId="3963"/>
    <cellStyle name="Normal 6 7 3 2" xfId="4589"/>
    <cellStyle name="Normal 6 7 3 2 2" xfId="7757"/>
    <cellStyle name="Normal 6 7 3 2 2 2" xfId="10512"/>
    <cellStyle name="Normal 6 7 3 2 3" xfId="9150"/>
    <cellStyle name="Normal 6 7 3 3" xfId="7133"/>
    <cellStyle name="Normal 6 7 3 3 2" xfId="9888"/>
    <cellStyle name="Normal 6 7 3 4" xfId="8526"/>
    <cellStyle name="Normal 6 7 4" xfId="3964"/>
    <cellStyle name="Normal 6 7 4 2" xfId="4590"/>
    <cellStyle name="Normal 6 7 4 2 2" xfId="7758"/>
    <cellStyle name="Normal 6 7 4 2 2 2" xfId="10513"/>
    <cellStyle name="Normal 6 7 4 2 3" xfId="9151"/>
    <cellStyle name="Normal 6 7 4 3" xfId="7134"/>
    <cellStyle name="Normal 6 7 4 3 2" xfId="9889"/>
    <cellStyle name="Normal 6 7 4 4" xfId="8527"/>
    <cellStyle name="Normal 6 7 5" xfId="3965"/>
    <cellStyle name="Normal 6 7 5 2" xfId="4591"/>
    <cellStyle name="Normal 6 7 5 2 2" xfId="7759"/>
    <cellStyle name="Normal 6 7 5 2 2 2" xfId="10514"/>
    <cellStyle name="Normal 6 7 5 2 3" xfId="9152"/>
    <cellStyle name="Normal 6 7 5 3" xfId="7135"/>
    <cellStyle name="Normal 6 7 5 3 2" xfId="9890"/>
    <cellStyle name="Normal 6 7 5 4" xfId="8528"/>
    <cellStyle name="Normal 6 7 6" xfId="4585"/>
    <cellStyle name="Normal 6 7 6 2" xfId="7753"/>
    <cellStyle name="Normal 6 7 6 2 2" xfId="10508"/>
    <cellStyle name="Normal 6 7 6 3" xfId="9146"/>
    <cellStyle name="Normal 6 7 7" xfId="7129"/>
    <cellStyle name="Normal 6 7 7 2" xfId="9884"/>
    <cellStyle name="Normal 6 7 8" xfId="8522"/>
    <cellStyle name="Normal 6 8" xfId="3966"/>
    <cellStyle name="Normal 6 8 2" xfId="3967"/>
    <cellStyle name="Normal 6 8 2 2" xfId="4593"/>
    <cellStyle name="Normal 6 8 2 2 2" xfId="7761"/>
    <cellStyle name="Normal 6 8 2 2 2 2" xfId="10516"/>
    <cellStyle name="Normal 6 8 2 2 3" xfId="9154"/>
    <cellStyle name="Normal 6 8 2 3" xfId="7137"/>
    <cellStyle name="Normal 6 8 2 3 2" xfId="9892"/>
    <cellStyle name="Normal 6 8 2 4" xfId="8530"/>
    <cellStyle name="Normal 6 8 3" xfId="3968"/>
    <cellStyle name="Normal 6 8 3 2" xfId="4594"/>
    <cellStyle name="Normal 6 8 3 2 2" xfId="7762"/>
    <cellStyle name="Normal 6 8 3 2 2 2" xfId="10517"/>
    <cellStyle name="Normal 6 8 3 2 3" xfId="9155"/>
    <cellStyle name="Normal 6 8 3 3" xfId="7138"/>
    <cellStyle name="Normal 6 8 3 3 2" xfId="9893"/>
    <cellStyle name="Normal 6 8 3 4" xfId="8531"/>
    <cellStyle name="Normal 6 8 4" xfId="4592"/>
    <cellStyle name="Normal 6 8 4 2" xfId="7760"/>
    <cellStyle name="Normal 6 8 4 2 2" xfId="10515"/>
    <cellStyle name="Normal 6 8 4 3" xfId="9153"/>
    <cellStyle name="Normal 6 8 5" xfId="7136"/>
    <cellStyle name="Normal 6 8 5 2" xfId="9891"/>
    <cellStyle name="Normal 6 8 6" xfId="8529"/>
    <cellStyle name="Normal 6 9" xfId="3969"/>
    <cellStyle name="Normal 6 9 2" xfId="3970"/>
    <cellStyle name="Normal 6 9 2 2" xfId="4596"/>
    <cellStyle name="Normal 6 9 2 2 2" xfId="7764"/>
    <cellStyle name="Normal 6 9 2 2 2 2" xfId="10519"/>
    <cellStyle name="Normal 6 9 2 2 3" xfId="9157"/>
    <cellStyle name="Normal 6 9 2 3" xfId="7140"/>
    <cellStyle name="Normal 6 9 2 3 2" xfId="9895"/>
    <cellStyle name="Normal 6 9 2 4" xfId="8533"/>
    <cellStyle name="Normal 6 9 3" xfId="4595"/>
    <cellStyle name="Normal 6 9 3 2" xfId="7763"/>
    <cellStyle name="Normal 6 9 3 2 2" xfId="10518"/>
    <cellStyle name="Normal 6 9 3 3" xfId="9156"/>
    <cellStyle name="Normal 6 9 4" xfId="7139"/>
    <cellStyle name="Normal 6 9 4 2" xfId="9894"/>
    <cellStyle name="Normal 6 9 5" xfId="8532"/>
    <cellStyle name="Normal 7" xfId="991"/>
    <cellStyle name="Normal 7 10" xfId="3459"/>
    <cellStyle name="Normal 7 10 2" xfId="6667"/>
    <cellStyle name="Normal 7 10 2 2" xfId="9422"/>
    <cellStyle name="Normal 7 10 3" xfId="8055"/>
    <cellStyle name="Normal 7 2" xfId="992"/>
    <cellStyle name="Normal 7 2 2" xfId="3323"/>
    <cellStyle name="Normal 7 2 2 2" xfId="3973"/>
    <cellStyle name="Normal 7 2 2 3" xfId="4134"/>
    <cellStyle name="Normal 7 2 2 3 2" xfId="7302"/>
    <cellStyle name="Normal 7 2 2 3 2 2" xfId="10057"/>
    <cellStyle name="Normal 7 2 2 3 3" xfId="8695"/>
    <cellStyle name="Normal 7 2 2 4" xfId="3483"/>
    <cellStyle name="Normal 7 2 2 4 2" xfId="6691"/>
    <cellStyle name="Normal 7 2 2 4 2 2" xfId="9446"/>
    <cellStyle name="Normal 7 2 2 4 3" xfId="8079"/>
    <cellStyle name="Normal 7 2 3" xfId="3499"/>
    <cellStyle name="Normal 7 2 3 2" xfId="3974"/>
    <cellStyle name="Normal 7 2 3 2 2" xfId="4598"/>
    <cellStyle name="Normal 7 2 3 2 2 2" xfId="7766"/>
    <cellStyle name="Normal 7 2 3 2 2 2 2" xfId="10521"/>
    <cellStyle name="Normal 7 2 3 2 2 3" xfId="9159"/>
    <cellStyle name="Normal 7 2 3 2 3" xfId="7142"/>
    <cellStyle name="Normal 7 2 3 2 3 2" xfId="9897"/>
    <cellStyle name="Normal 7 2 3 2 4" xfId="8535"/>
    <cellStyle name="Normal 7 2 3 3" xfId="4150"/>
    <cellStyle name="Normal 7 2 3 3 2" xfId="7318"/>
    <cellStyle name="Normal 7 2 3 3 2 2" xfId="10073"/>
    <cellStyle name="Normal 7 2 3 3 3" xfId="8711"/>
    <cellStyle name="Normal 7 2 3 4" xfId="6707"/>
    <cellStyle name="Normal 7 2 3 4 2" xfId="9462"/>
    <cellStyle name="Normal 7 2 3 5" xfId="8095"/>
    <cellStyle name="Normal 7 2 4" xfId="3972"/>
    <cellStyle name="Normal 7 2 5" xfId="4118"/>
    <cellStyle name="Normal 7 2 5 2" xfId="7286"/>
    <cellStyle name="Normal 7 2 5 2 2" xfId="10041"/>
    <cellStyle name="Normal 7 2 5 3" xfId="8679"/>
    <cellStyle name="Normal 7 2 6" xfId="3467"/>
    <cellStyle name="Normal 7 2 6 2" xfId="6675"/>
    <cellStyle name="Normal 7 2 6 2 2" xfId="9430"/>
    <cellStyle name="Normal 7 2 6 3" xfId="8063"/>
    <cellStyle name="Normal 7 3" xfId="3475"/>
    <cellStyle name="Normal 7 3 2" xfId="3976"/>
    <cellStyle name="Normal 7 3 2 2" xfId="4600"/>
    <cellStyle name="Normal 7 3 2 2 2" xfId="7768"/>
    <cellStyle name="Normal 7 3 2 2 2 2" xfId="10523"/>
    <cellStyle name="Normal 7 3 2 2 3" xfId="9161"/>
    <cellStyle name="Normal 7 3 2 3" xfId="7144"/>
    <cellStyle name="Normal 7 3 2 3 2" xfId="9899"/>
    <cellStyle name="Normal 7 3 2 4" xfId="8537"/>
    <cellStyle name="Normal 7 3 3" xfId="3977"/>
    <cellStyle name="Normal 7 3 3 2" xfId="4601"/>
    <cellStyle name="Normal 7 3 3 2 2" xfId="7769"/>
    <cellStyle name="Normal 7 3 3 2 2 2" xfId="10524"/>
    <cellStyle name="Normal 7 3 3 2 3" xfId="9162"/>
    <cellStyle name="Normal 7 3 3 3" xfId="7145"/>
    <cellStyle name="Normal 7 3 3 3 2" xfId="9900"/>
    <cellStyle name="Normal 7 3 3 4" xfId="8538"/>
    <cellStyle name="Normal 7 3 4" xfId="3975"/>
    <cellStyle name="Normal 7 3 4 2" xfId="4599"/>
    <cellStyle name="Normal 7 3 4 2 2" xfId="7767"/>
    <cellStyle name="Normal 7 3 4 2 2 2" xfId="10522"/>
    <cellStyle name="Normal 7 3 4 2 3" xfId="9160"/>
    <cellStyle name="Normal 7 3 4 3" xfId="7143"/>
    <cellStyle name="Normal 7 3 4 3 2" xfId="9898"/>
    <cellStyle name="Normal 7 3 4 4" xfId="8536"/>
    <cellStyle name="Normal 7 3 5" xfId="4126"/>
    <cellStyle name="Normal 7 3 5 2" xfId="7294"/>
    <cellStyle name="Normal 7 3 5 2 2" xfId="10049"/>
    <cellStyle name="Normal 7 3 5 3" xfId="8687"/>
    <cellStyle name="Normal 7 3 6" xfId="6683"/>
    <cellStyle name="Normal 7 3 6 2" xfId="9438"/>
    <cellStyle name="Normal 7 3 7" xfId="8071"/>
    <cellStyle name="Normal 7 4" xfId="3491"/>
    <cellStyle name="Normal 7 4 2" xfId="3979"/>
    <cellStyle name="Normal 7 4 2 2" xfId="4603"/>
    <cellStyle name="Normal 7 4 2 2 2" xfId="7771"/>
    <cellStyle name="Normal 7 4 2 2 2 2" xfId="10526"/>
    <cellStyle name="Normal 7 4 2 2 3" xfId="9164"/>
    <cellStyle name="Normal 7 4 2 3" xfId="7147"/>
    <cellStyle name="Normal 7 4 2 3 2" xfId="9902"/>
    <cellStyle name="Normal 7 4 2 4" xfId="8540"/>
    <cellStyle name="Normal 7 4 3" xfId="3978"/>
    <cellStyle name="Normal 7 4 3 2" xfId="4602"/>
    <cellStyle name="Normal 7 4 3 2 2" xfId="7770"/>
    <cellStyle name="Normal 7 4 3 2 2 2" xfId="10525"/>
    <cellStyle name="Normal 7 4 3 2 3" xfId="9163"/>
    <cellStyle name="Normal 7 4 3 3" xfId="7146"/>
    <cellStyle name="Normal 7 4 3 3 2" xfId="9901"/>
    <cellStyle name="Normal 7 4 3 4" xfId="8539"/>
    <cellStyle name="Normal 7 4 4" xfId="4142"/>
    <cellStyle name="Normal 7 4 4 2" xfId="7310"/>
    <cellStyle name="Normal 7 4 4 2 2" xfId="10065"/>
    <cellStyle name="Normal 7 4 4 3" xfId="8703"/>
    <cellStyle name="Normal 7 4 5" xfId="6699"/>
    <cellStyle name="Normal 7 4 5 2" xfId="9454"/>
    <cellStyle name="Normal 7 4 6" xfId="8087"/>
    <cellStyle name="Normal 7 5" xfId="3980"/>
    <cellStyle name="Normal 7 5 2" xfId="4604"/>
    <cellStyle name="Normal 7 5 2 2" xfId="7772"/>
    <cellStyle name="Normal 7 5 2 2 2" xfId="10527"/>
    <cellStyle name="Normal 7 5 2 3" xfId="9165"/>
    <cellStyle name="Normal 7 5 3" xfId="7148"/>
    <cellStyle name="Normal 7 5 3 2" xfId="9903"/>
    <cellStyle name="Normal 7 5 4" xfId="8541"/>
    <cellStyle name="Normal 7 6" xfId="3981"/>
    <cellStyle name="Normal 7 6 2" xfId="4605"/>
    <cellStyle name="Normal 7 6 2 2" xfId="7773"/>
    <cellStyle name="Normal 7 6 2 2 2" xfId="10528"/>
    <cellStyle name="Normal 7 6 2 3" xfId="9166"/>
    <cellStyle name="Normal 7 6 3" xfId="7149"/>
    <cellStyle name="Normal 7 6 3 2" xfId="9904"/>
    <cellStyle name="Normal 7 6 4" xfId="8542"/>
    <cellStyle name="Normal 7 7" xfId="3982"/>
    <cellStyle name="Normal 7 7 2" xfId="4606"/>
    <cellStyle name="Normal 7 7 2 2" xfId="7774"/>
    <cellStyle name="Normal 7 7 2 2 2" xfId="10529"/>
    <cellStyle name="Normal 7 7 2 3" xfId="9167"/>
    <cellStyle name="Normal 7 7 3" xfId="7150"/>
    <cellStyle name="Normal 7 7 3 2" xfId="9905"/>
    <cellStyle name="Normal 7 7 4" xfId="8543"/>
    <cellStyle name="Normal 7 8" xfId="3971"/>
    <cellStyle name="Normal 7 8 2" xfId="4597"/>
    <cellStyle name="Normal 7 8 2 2" xfId="7765"/>
    <cellStyle name="Normal 7 8 2 2 2" xfId="10520"/>
    <cellStyle name="Normal 7 8 2 3" xfId="9158"/>
    <cellStyle name="Normal 7 8 3" xfId="7141"/>
    <cellStyle name="Normal 7 8 3 2" xfId="9896"/>
    <cellStyle name="Normal 7 8 4" xfId="8534"/>
    <cellStyle name="Normal 7 9" xfId="4110"/>
    <cellStyle name="Normal 7 9 2" xfId="7278"/>
    <cellStyle name="Normal 7 9 2 2" xfId="10033"/>
    <cellStyle name="Normal 7 9 3" xfId="8671"/>
    <cellStyle name="Normal 8" xfId="993"/>
    <cellStyle name="Normal 8 2" xfId="994"/>
    <cellStyle name="Normal 8 2 2" xfId="2621"/>
    <cellStyle name="Normal 8 2 2 2" xfId="3308"/>
    <cellStyle name="Normal 8 2 2 2 2" xfId="4609"/>
    <cellStyle name="Normal 8 2 2 2 2 2" xfId="7777"/>
    <cellStyle name="Normal 8 2 2 2 2 2 2" xfId="10532"/>
    <cellStyle name="Normal 8 2 2 2 2 3" xfId="9170"/>
    <cellStyle name="Normal 8 2 2 2 3" xfId="6617"/>
    <cellStyle name="Normal 8 2 2 2 3 2" xfId="9381"/>
    <cellStyle name="Normal 8 2 2 2 4" xfId="8010"/>
    <cellStyle name="Normal 8 2 2 3" xfId="3985"/>
    <cellStyle name="Normal 8 2 2 3 2" xfId="7153"/>
    <cellStyle name="Normal 8 2 2 3 2 2" xfId="9908"/>
    <cellStyle name="Normal 8 2 2 3 3" xfId="8546"/>
    <cellStyle name="Normal 8 2 2 4" xfId="5674"/>
    <cellStyle name="Normal 8 2 2 4 2" xfId="9324"/>
    <cellStyle name="Normal 8 2 2 5" xfId="6596"/>
    <cellStyle name="Normal 8 2 2 5 2" xfId="9360"/>
    <cellStyle name="Normal 8 2 2 6" xfId="7972"/>
    <cellStyle name="Normal 8 2 3" xfId="3289"/>
    <cellStyle name="Normal 8 2 3 2" xfId="4610"/>
    <cellStyle name="Normal 8 2 3 2 2" xfId="7778"/>
    <cellStyle name="Normal 8 2 3 2 2 2" xfId="10533"/>
    <cellStyle name="Normal 8 2 3 2 3" xfId="9171"/>
    <cellStyle name="Normal 8 2 3 3" xfId="3986"/>
    <cellStyle name="Normal 8 2 3 3 2" xfId="7154"/>
    <cellStyle name="Normal 8 2 3 3 2 2" xfId="9909"/>
    <cellStyle name="Normal 8 2 3 3 3" xfId="8547"/>
    <cellStyle name="Normal 8 2 3 4" xfId="6607"/>
    <cellStyle name="Normal 8 2 3 4 2" xfId="9371"/>
    <cellStyle name="Normal 8 2 3 5" xfId="8000"/>
    <cellStyle name="Normal 8 2 4" xfId="3987"/>
    <cellStyle name="Normal 8 2 4 2" xfId="4611"/>
    <cellStyle name="Normal 8 2 4 2 2" xfId="7779"/>
    <cellStyle name="Normal 8 2 4 2 2 2" xfId="10534"/>
    <cellStyle name="Normal 8 2 4 2 3" xfId="9172"/>
    <cellStyle name="Normal 8 2 4 3" xfId="7155"/>
    <cellStyle name="Normal 8 2 4 3 2" xfId="9910"/>
    <cellStyle name="Normal 8 2 4 4" xfId="8548"/>
    <cellStyle name="Normal 8 2 5" xfId="4608"/>
    <cellStyle name="Normal 8 2 5 2" xfId="7776"/>
    <cellStyle name="Normal 8 2 5 2 2" xfId="10531"/>
    <cellStyle name="Normal 8 2 5 3" xfId="9169"/>
    <cellStyle name="Normal 8 2 6" xfId="3984"/>
    <cellStyle name="Normal 8 2 6 2" xfId="7152"/>
    <cellStyle name="Normal 8 2 6 2 2" xfId="9907"/>
    <cellStyle name="Normal 8 2 6 3" xfId="8545"/>
    <cellStyle name="Normal 8 2 7" xfId="5303"/>
    <cellStyle name="Normal 8 2 7 2" xfId="9310"/>
    <cellStyle name="Normal 8 2 8" xfId="6227"/>
    <cellStyle name="Normal 8 2 8 2" xfId="9343"/>
    <cellStyle name="Normal 8 2 9" xfId="7918"/>
    <cellStyle name="Normal 8 3" xfId="3324"/>
    <cellStyle name="Normal 8 3 2" xfId="3989"/>
    <cellStyle name="Normal 8 3 2 2" xfId="4613"/>
    <cellStyle name="Normal 8 3 2 2 2" xfId="7781"/>
    <cellStyle name="Normal 8 3 2 2 2 2" xfId="10536"/>
    <cellStyle name="Normal 8 3 2 2 3" xfId="9174"/>
    <cellStyle name="Normal 8 3 2 3" xfId="7157"/>
    <cellStyle name="Normal 8 3 2 3 2" xfId="9912"/>
    <cellStyle name="Normal 8 3 2 4" xfId="8550"/>
    <cellStyle name="Normal 8 3 3" xfId="3990"/>
    <cellStyle name="Normal 8 3 3 2" xfId="4614"/>
    <cellStyle name="Normal 8 3 3 2 2" xfId="7782"/>
    <cellStyle name="Normal 8 3 3 2 2 2" xfId="10537"/>
    <cellStyle name="Normal 8 3 3 2 3" xfId="9175"/>
    <cellStyle name="Normal 8 3 3 3" xfId="7158"/>
    <cellStyle name="Normal 8 3 3 3 2" xfId="9913"/>
    <cellStyle name="Normal 8 3 3 4" xfId="8551"/>
    <cellStyle name="Normal 8 3 4" xfId="4612"/>
    <cellStyle name="Normal 8 3 4 2" xfId="7780"/>
    <cellStyle name="Normal 8 3 4 2 2" xfId="10535"/>
    <cellStyle name="Normal 8 3 4 3" xfId="9173"/>
    <cellStyle name="Normal 8 3 5" xfId="3988"/>
    <cellStyle name="Normal 8 3 5 2" xfId="7156"/>
    <cellStyle name="Normal 8 3 5 2 2" xfId="9911"/>
    <cellStyle name="Normal 8 3 5 3" xfId="8549"/>
    <cellStyle name="Normal 8 4" xfId="3991"/>
    <cellStyle name="Normal 8 4 2" xfId="4615"/>
    <cellStyle name="Normal 8 4 2 2" xfId="7783"/>
    <cellStyle name="Normal 8 4 2 2 2" xfId="10538"/>
    <cellStyle name="Normal 8 4 2 3" xfId="9176"/>
    <cellStyle name="Normal 8 4 3" xfId="7159"/>
    <cellStyle name="Normal 8 4 3 2" xfId="9914"/>
    <cellStyle name="Normal 8 4 4" xfId="8552"/>
    <cellStyle name="Normal 8 5" xfId="3992"/>
    <cellStyle name="Normal 8 5 2" xfId="4616"/>
    <cellStyle name="Normal 8 5 2 2" xfId="7784"/>
    <cellStyle name="Normal 8 5 2 2 2" xfId="10539"/>
    <cellStyle name="Normal 8 5 2 3" xfId="9177"/>
    <cellStyle name="Normal 8 5 3" xfId="7160"/>
    <cellStyle name="Normal 8 5 3 2" xfId="9915"/>
    <cellStyle name="Normal 8 5 4" xfId="8553"/>
    <cellStyle name="Normal 8 6" xfId="3993"/>
    <cellStyle name="Normal 8 6 2" xfId="4617"/>
    <cellStyle name="Normal 8 6 2 2" xfId="7785"/>
    <cellStyle name="Normal 8 6 2 2 2" xfId="10540"/>
    <cellStyle name="Normal 8 6 2 3" xfId="9178"/>
    <cellStyle name="Normal 8 6 3" xfId="7161"/>
    <cellStyle name="Normal 8 6 3 2" xfId="9916"/>
    <cellStyle name="Normal 8 6 4" xfId="8554"/>
    <cellStyle name="Normal 8 7" xfId="3983"/>
    <cellStyle name="Normal 8 7 2" xfId="4607"/>
    <cellStyle name="Normal 8 7 2 2" xfId="7775"/>
    <cellStyle name="Normal 8 7 2 2 2" xfId="10530"/>
    <cellStyle name="Normal 8 7 2 3" xfId="9168"/>
    <cellStyle name="Normal 8 7 3" xfId="7151"/>
    <cellStyle name="Normal 8 7 3 2" xfId="9906"/>
    <cellStyle name="Normal 8 7 4" xfId="8544"/>
    <cellStyle name="Normal 8 8" xfId="3500"/>
    <cellStyle name="Normal 9" xfId="995"/>
    <cellStyle name="Normal 9 2" xfId="3325"/>
    <cellStyle name="Normal 9 2 2" xfId="3996"/>
    <cellStyle name="Normal 9 2 2 2" xfId="4620"/>
    <cellStyle name="Normal 9 2 2 2 2" xfId="7788"/>
    <cellStyle name="Normal 9 2 2 2 2 2" xfId="10543"/>
    <cellStyle name="Normal 9 2 2 2 3" xfId="9181"/>
    <cellStyle name="Normal 9 2 2 3" xfId="7164"/>
    <cellStyle name="Normal 9 2 2 3 2" xfId="9919"/>
    <cellStyle name="Normal 9 2 2 4" xfId="8557"/>
    <cellStyle name="Normal 9 2 3" xfId="3997"/>
    <cellStyle name="Normal 9 2 3 2" xfId="4621"/>
    <cellStyle name="Normal 9 2 3 2 2" xfId="7789"/>
    <cellStyle name="Normal 9 2 3 2 2 2" xfId="10544"/>
    <cellStyle name="Normal 9 2 3 2 3" xfId="9182"/>
    <cellStyle name="Normal 9 2 3 3" xfId="7165"/>
    <cellStyle name="Normal 9 2 3 3 2" xfId="9920"/>
    <cellStyle name="Normal 9 2 3 4" xfId="8558"/>
    <cellStyle name="Normal 9 2 4" xfId="4619"/>
    <cellStyle name="Normal 9 2 4 2" xfId="7787"/>
    <cellStyle name="Normal 9 2 4 2 2" xfId="10542"/>
    <cellStyle name="Normal 9 2 4 3" xfId="9180"/>
    <cellStyle name="Normal 9 2 5" xfId="3995"/>
    <cellStyle name="Normal 9 2 5 2" xfId="7163"/>
    <cellStyle name="Normal 9 2 5 2 2" xfId="9918"/>
    <cellStyle name="Normal 9 2 5 3" xfId="8556"/>
    <cellStyle name="Normal 9 3" xfId="3998"/>
    <cellStyle name="Normal 9 3 2" xfId="4622"/>
    <cellStyle name="Normal 9 3 2 2" xfId="7790"/>
    <cellStyle name="Normal 9 3 2 2 2" xfId="10545"/>
    <cellStyle name="Normal 9 3 2 3" xfId="9183"/>
    <cellStyle name="Normal 9 3 3" xfId="7166"/>
    <cellStyle name="Normal 9 3 3 2" xfId="9921"/>
    <cellStyle name="Normal 9 3 4" xfId="8559"/>
    <cellStyle name="Normal 9 4" xfId="3999"/>
    <cellStyle name="Normal 9 4 2" xfId="4623"/>
    <cellStyle name="Normal 9 4 2 2" xfId="7791"/>
    <cellStyle name="Normal 9 4 2 2 2" xfId="10546"/>
    <cellStyle name="Normal 9 4 2 3" xfId="9184"/>
    <cellStyle name="Normal 9 4 3" xfId="7167"/>
    <cellStyle name="Normal 9 4 3 2" xfId="9922"/>
    <cellStyle name="Normal 9 4 4" xfId="8560"/>
    <cellStyle name="Normal 9 5" xfId="4000"/>
    <cellStyle name="Normal 9 5 2" xfId="4624"/>
    <cellStyle name="Normal 9 5 2 2" xfId="7792"/>
    <cellStyle name="Normal 9 5 2 2 2" xfId="10547"/>
    <cellStyle name="Normal 9 5 2 3" xfId="9185"/>
    <cellStyle name="Normal 9 5 3" xfId="7168"/>
    <cellStyle name="Normal 9 5 3 2" xfId="9923"/>
    <cellStyle name="Normal 9 5 4" xfId="8561"/>
    <cellStyle name="Normal 9 6" xfId="4618"/>
    <cellStyle name="Normal 9 6 2" xfId="7786"/>
    <cellStyle name="Normal 9 6 2 2" xfId="10541"/>
    <cellStyle name="Normal 9 6 3" xfId="9179"/>
    <cellStyle name="Normal 9 7" xfId="3994"/>
    <cellStyle name="Normal 9 7 2" xfId="7162"/>
    <cellStyle name="Normal 9 7 2 2" xfId="9917"/>
    <cellStyle name="Normal 9 7 3" xfId="8555"/>
    <cellStyle name="Normal GHG Numbers (0.00)" xfId="996"/>
    <cellStyle name="Normal GHG Numbers (0.00) 2" xfId="7919"/>
    <cellStyle name="Normal GHG Numbers (0.00) 3" xfId="7941"/>
    <cellStyle name="Normal GHG Numbers (0.00) 4" xfId="9289"/>
    <cellStyle name="Normal GHG Numbers (0.00) 5" xfId="9336"/>
    <cellStyle name="Normal GHG Numbers (0.00) 6" xfId="10683"/>
    <cellStyle name="Normal GHG Textfiels Bold" xfId="997"/>
    <cellStyle name="Normal GHG-Shade" xfId="998"/>
    <cellStyle name="Normal GHG-Shade 2" xfId="2622"/>
    <cellStyle name="Normale 10" xfId="999"/>
    <cellStyle name="Normale 10 2" xfId="1000"/>
    <cellStyle name="Normale 10 2 2" xfId="2624"/>
    <cellStyle name="Normale 10 3" xfId="1001"/>
    <cellStyle name="Normale 10 3 2" xfId="2625"/>
    <cellStyle name="Normale 10 4" xfId="2623"/>
    <cellStyle name="Normale 10_EDEN industria 2008 rev" xfId="1002"/>
    <cellStyle name="Normale 11" xfId="1003"/>
    <cellStyle name="Normale 11 2" xfId="1004"/>
    <cellStyle name="Normale 11 2 2" xfId="2627"/>
    <cellStyle name="Normale 11 3" xfId="1005"/>
    <cellStyle name="Normale 11 3 2" xfId="2628"/>
    <cellStyle name="Normale 11 4" xfId="2626"/>
    <cellStyle name="Normale 11_EDEN industria 2008 rev" xfId="1006"/>
    <cellStyle name="Normale 12" xfId="1007"/>
    <cellStyle name="Normale 12 2" xfId="1008"/>
    <cellStyle name="Normale 12 2 2" xfId="2630"/>
    <cellStyle name="Normale 12 3" xfId="1009"/>
    <cellStyle name="Normale 12 3 2" xfId="2631"/>
    <cellStyle name="Normale 12 4" xfId="2629"/>
    <cellStyle name="Normale 12_EDEN industria 2008 rev" xfId="1010"/>
    <cellStyle name="Normale 13" xfId="1011"/>
    <cellStyle name="Normale 13 2" xfId="1012"/>
    <cellStyle name="Normale 13 2 2" xfId="2633"/>
    <cellStyle name="Normale 13 3" xfId="1013"/>
    <cellStyle name="Normale 13 3 2" xfId="2634"/>
    <cellStyle name="Normale 13 4" xfId="2632"/>
    <cellStyle name="Normale 13_EDEN industria 2008 rev" xfId="1014"/>
    <cellStyle name="Normale 14" xfId="1015"/>
    <cellStyle name="Normale 14 2" xfId="1016"/>
    <cellStyle name="Normale 14 2 2" xfId="2636"/>
    <cellStyle name="Normale 14 3" xfId="1017"/>
    <cellStyle name="Normale 14 3 2" xfId="2637"/>
    <cellStyle name="Normale 14 4" xfId="2635"/>
    <cellStyle name="Normale 14_EDEN industria 2008 rev" xfId="1018"/>
    <cellStyle name="Normale 15" xfId="1019"/>
    <cellStyle name="Normale 15 2" xfId="1020"/>
    <cellStyle name="Normale 15 2 2" xfId="2639"/>
    <cellStyle name="Normale 15 3" xfId="1021"/>
    <cellStyle name="Normale 15 3 2" xfId="2640"/>
    <cellStyle name="Normale 15 4" xfId="2638"/>
    <cellStyle name="Normale 15_EDEN industria 2008 rev" xfId="1022"/>
    <cellStyle name="Normale 16" xfId="1023"/>
    <cellStyle name="Normale 16 2" xfId="2641"/>
    <cellStyle name="Normale 17" xfId="1024"/>
    <cellStyle name="Normale 17 2" xfId="2642"/>
    <cellStyle name="Normale 18" xfId="1025"/>
    <cellStyle name="Normale 19" xfId="1026"/>
    <cellStyle name="Normale 2" xfId="1027"/>
    <cellStyle name="Normale 2 2" xfId="1028"/>
    <cellStyle name="Normale 2 2 2" xfId="2644"/>
    <cellStyle name="Normale 2 3" xfId="2643"/>
    <cellStyle name="Normale 2_EDEN industria 2008 rev" xfId="1029"/>
    <cellStyle name="Normale 20" xfId="1030"/>
    <cellStyle name="Normale 20 2" xfId="2645"/>
    <cellStyle name="Normale 21" xfId="1031"/>
    <cellStyle name="Normale 21 2" xfId="2646"/>
    <cellStyle name="Normale 22" xfId="1032"/>
    <cellStyle name="Normale 22 2" xfId="2647"/>
    <cellStyle name="Normale 23" xfId="1033"/>
    <cellStyle name="Normale 23 2" xfId="2648"/>
    <cellStyle name="Normale 24" xfId="1034"/>
    <cellStyle name="Normale 24 2" xfId="2649"/>
    <cellStyle name="Normale 25" xfId="1035"/>
    <cellStyle name="Normale 25 2" xfId="2650"/>
    <cellStyle name="Normale 26" xfId="1036"/>
    <cellStyle name="Normale 26 2" xfId="2651"/>
    <cellStyle name="Normale 27" xfId="1037"/>
    <cellStyle name="Normale 27 2" xfId="2652"/>
    <cellStyle name="Normale 28" xfId="1038"/>
    <cellStyle name="Normale 28 2" xfId="2653"/>
    <cellStyle name="Normale 29" xfId="1039"/>
    <cellStyle name="Normale 29 2" xfId="2654"/>
    <cellStyle name="Normale 3" xfId="1040"/>
    <cellStyle name="Normale 3 2" xfId="1041"/>
    <cellStyle name="Normale 3 2 2" xfId="2656"/>
    <cellStyle name="Normale 3 3" xfId="1042"/>
    <cellStyle name="Normale 3 3 2" xfId="2657"/>
    <cellStyle name="Normale 3 4" xfId="2655"/>
    <cellStyle name="Normale 3_EDEN industria 2008 rev" xfId="1043"/>
    <cellStyle name="Normale 30" xfId="1044"/>
    <cellStyle name="Normale 30 2" xfId="2658"/>
    <cellStyle name="Normale 31" xfId="1045"/>
    <cellStyle name="Normale 31 2" xfId="2659"/>
    <cellStyle name="Normale 32" xfId="1046"/>
    <cellStyle name="Normale 32 2" xfId="2660"/>
    <cellStyle name="Normale 33" xfId="1047"/>
    <cellStyle name="Normale 33 2" xfId="2661"/>
    <cellStyle name="Normale 34" xfId="1048"/>
    <cellStyle name="Normale 34 2" xfId="2662"/>
    <cellStyle name="Normale 35" xfId="1049"/>
    <cellStyle name="Normale 35 2" xfId="2663"/>
    <cellStyle name="Normale 36" xfId="1050"/>
    <cellStyle name="Normale 36 2" xfId="2664"/>
    <cellStyle name="Normale 37" xfId="1051"/>
    <cellStyle name="Normale 37 2" xfId="2665"/>
    <cellStyle name="Normale 38" xfId="1052"/>
    <cellStyle name="Normale 38 2" xfId="2666"/>
    <cellStyle name="Normale 39" xfId="1053"/>
    <cellStyle name="Normale 39 2" xfId="2667"/>
    <cellStyle name="Normale 4" xfId="1054"/>
    <cellStyle name="Normale 4 2" xfId="1055"/>
    <cellStyle name="Normale 4 2 2" xfId="2669"/>
    <cellStyle name="Normale 4 3" xfId="1056"/>
    <cellStyle name="Normale 4 3 2" xfId="2670"/>
    <cellStyle name="Normale 4 4" xfId="2668"/>
    <cellStyle name="Normale 4_EDEN industria 2008 rev" xfId="1057"/>
    <cellStyle name="Normale 40" xfId="1058"/>
    <cellStyle name="Normale 40 2" xfId="2671"/>
    <cellStyle name="Normale 41" xfId="1059"/>
    <cellStyle name="Normale 41 2" xfId="2672"/>
    <cellStyle name="Normale 42" xfId="1060"/>
    <cellStyle name="Normale 42 2" xfId="2673"/>
    <cellStyle name="Normale 43" xfId="1061"/>
    <cellStyle name="Normale 43 2" xfId="2674"/>
    <cellStyle name="Normale 44" xfId="1062"/>
    <cellStyle name="Normale 44 2" xfId="2675"/>
    <cellStyle name="Normale 45" xfId="1063"/>
    <cellStyle name="Normale 45 2" xfId="2676"/>
    <cellStyle name="Normale 46" xfId="1064"/>
    <cellStyle name="Normale 46 2" xfId="2677"/>
    <cellStyle name="Normale 47" xfId="1065"/>
    <cellStyle name="Normale 47 2" xfId="2678"/>
    <cellStyle name="Normale 48" xfId="1066"/>
    <cellStyle name="Normale 48 2" xfId="2679"/>
    <cellStyle name="Normale 49" xfId="1067"/>
    <cellStyle name="Normale 49 2" xfId="2680"/>
    <cellStyle name="Normale 5" xfId="1068"/>
    <cellStyle name="Normale 5 2" xfId="1069"/>
    <cellStyle name="Normale 5 2 2" xfId="2682"/>
    <cellStyle name="Normale 5 3" xfId="1070"/>
    <cellStyle name="Normale 5 3 2" xfId="2683"/>
    <cellStyle name="Normale 5 4" xfId="2681"/>
    <cellStyle name="Normale 5_EDEN industria 2008 rev" xfId="1071"/>
    <cellStyle name="Normale 50" xfId="1072"/>
    <cellStyle name="Normale 50 2" xfId="2684"/>
    <cellStyle name="Normale 51" xfId="1073"/>
    <cellStyle name="Normale 51 2" xfId="2685"/>
    <cellStyle name="Normale 52" xfId="1074"/>
    <cellStyle name="Normale 52 2" xfId="2686"/>
    <cellStyle name="Normale 53" xfId="1075"/>
    <cellStyle name="Normale 53 2" xfId="2687"/>
    <cellStyle name="Normale 54" xfId="1076"/>
    <cellStyle name="Normale 54 2" xfId="2688"/>
    <cellStyle name="Normale 55" xfId="1077"/>
    <cellStyle name="Normale 55 2" xfId="2689"/>
    <cellStyle name="Normale 56" xfId="1078"/>
    <cellStyle name="Normale 56 2" xfId="2690"/>
    <cellStyle name="Normale 57" xfId="1079"/>
    <cellStyle name="Normale 57 2" xfId="2691"/>
    <cellStyle name="Normale 58" xfId="1080"/>
    <cellStyle name="Normale 58 2" xfId="2692"/>
    <cellStyle name="Normale 59" xfId="1081"/>
    <cellStyle name="Normale 59 2" xfId="2693"/>
    <cellStyle name="Normale 6" xfId="1082"/>
    <cellStyle name="Normale 6 2" xfId="1083"/>
    <cellStyle name="Normale 6 2 2" xfId="2695"/>
    <cellStyle name="Normale 6 3" xfId="1084"/>
    <cellStyle name="Normale 6 3 2" xfId="2696"/>
    <cellStyle name="Normale 6 4" xfId="2694"/>
    <cellStyle name="Normale 6_EDEN industria 2008 rev" xfId="1085"/>
    <cellStyle name="Normale 60" xfId="1086"/>
    <cellStyle name="Normale 60 2" xfId="2697"/>
    <cellStyle name="Normale 61" xfId="1087"/>
    <cellStyle name="Normale 61 2" xfId="2698"/>
    <cellStyle name="Normale 62" xfId="1088"/>
    <cellStyle name="Normale 62 2" xfId="2699"/>
    <cellStyle name="Normale 63" xfId="1089"/>
    <cellStyle name="Normale 63 2" xfId="2700"/>
    <cellStyle name="Normale 64" xfId="1090"/>
    <cellStyle name="Normale 64 2" xfId="2701"/>
    <cellStyle name="Normale 65" xfId="1091"/>
    <cellStyle name="Normale 65 2" xfId="2702"/>
    <cellStyle name="Normale 7" xfId="1092"/>
    <cellStyle name="Normale 7 2" xfId="1093"/>
    <cellStyle name="Normale 7 2 2" xfId="2704"/>
    <cellStyle name="Normale 7 3" xfId="1094"/>
    <cellStyle name="Normale 7 3 2" xfId="2705"/>
    <cellStyle name="Normale 7 4" xfId="2703"/>
    <cellStyle name="Normale 7_EDEN industria 2008 rev" xfId="1095"/>
    <cellStyle name="Normale 8" xfId="1096"/>
    <cellStyle name="Normale 8 2" xfId="1097"/>
    <cellStyle name="Normale 8 2 2" xfId="2707"/>
    <cellStyle name="Normale 8 3" xfId="1098"/>
    <cellStyle name="Normale 8 3 2" xfId="2708"/>
    <cellStyle name="Normale 8 4" xfId="2706"/>
    <cellStyle name="Normale 8_EDEN industria 2008 rev" xfId="1099"/>
    <cellStyle name="Normale 9" xfId="1100"/>
    <cellStyle name="Normale 9 2" xfId="1101"/>
    <cellStyle name="Normale 9 2 2" xfId="2710"/>
    <cellStyle name="Normale 9 3" xfId="1102"/>
    <cellStyle name="Normale 9 3 2" xfId="2711"/>
    <cellStyle name="Normale 9 4" xfId="2709"/>
    <cellStyle name="Normale 9_EDEN industria 2008 rev" xfId="1103"/>
    <cellStyle name="Normale_B2020" xfId="1104"/>
    <cellStyle name="Nota" xfId="1105"/>
    <cellStyle name="Nota 10" xfId="9338"/>
    <cellStyle name="Nota 2" xfId="1106"/>
    <cellStyle name="Nota 2 2" xfId="2712"/>
    <cellStyle name="Nota 2 2 2" xfId="7978"/>
    <cellStyle name="Nota 2 2 3" xfId="9304"/>
    <cellStyle name="Nota 2 2 4" xfId="10674"/>
    <cellStyle name="Nota 2 2 5" xfId="7949"/>
    <cellStyle name="Nota 2 2 6" xfId="7960"/>
    <cellStyle name="Nota 2 3" xfId="7926"/>
    <cellStyle name="Nota 2 4" xfId="7938"/>
    <cellStyle name="Nota 2 5" xfId="7966"/>
    <cellStyle name="Nota 2 6" xfId="7965"/>
    <cellStyle name="Nota 2 7" xfId="7910"/>
    <cellStyle name="Nota 3" xfId="1107"/>
    <cellStyle name="Nota 3 2" xfId="1108"/>
    <cellStyle name="Nota 3 2 2" xfId="7928"/>
    <cellStyle name="Nota 3 2 3" xfId="7937"/>
    <cellStyle name="Nota 3 2 4" xfId="7974"/>
    <cellStyle name="Nota 3 2 5" xfId="7984"/>
    <cellStyle name="Nota 3 2 6" xfId="7975"/>
    <cellStyle name="Nota 3 3" xfId="1109"/>
    <cellStyle name="Nota 3 3 2" xfId="2714"/>
    <cellStyle name="Nota 3 3 2 2" xfId="7980"/>
    <cellStyle name="Nota 3 3 2 3" xfId="9320"/>
    <cellStyle name="Nota 3 3 2 4" xfId="7902"/>
    <cellStyle name="Nota 3 3 2 5" xfId="7944"/>
    <cellStyle name="Nota 3 3 2 6" xfId="9306"/>
    <cellStyle name="Nota 3 3 3" xfId="7929"/>
    <cellStyle name="Nota 3 3 4" xfId="7936"/>
    <cellStyle name="Nota 3 3 5" xfId="9302"/>
    <cellStyle name="Nota 3 3 6" xfId="10667"/>
    <cellStyle name="Nota 3 3 7" xfId="7948"/>
    <cellStyle name="Nota 3 4" xfId="2713"/>
    <cellStyle name="Nota 3 4 2" xfId="7979"/>
    <cellStyle name="Nota 3 4 3" xfId="9354"/>
    <cellStyle name="Nota 3 4 4" xfId="10684"/>
    <cellStyle name="Nota 3 4 5" xfId="10668"/>
    <cellStyle name="Nota 3 4 6" xfId="9355"/>
    <cellStyle name="Nota 3 5" xfId="7927"/>
    <cellStyle name="Nota 3 6" xfId="7987"/>
    <cellStyle name="Nota 3 7" xfId="7921"/>
    <cellStyle name="Nota 3 8" xfId="7983"/>
    <cellStyle name="Nota 3 9" xfId="7923"/>
    <cellStyle name="Nota 4" xfId="1110"/>
    <cellStyle name="Nota 4 2" xfId="1111"/>
    <cellStyle name="Nota 4 2 2" xfId="2716"/>
    <cellStyle name="Nota 4 2 2 2" xfId="7982"/>
    <cellStyle name="Nota 4 2 2 3" xfId="9337"/>
    <cellStyle name="Nota 4 2 2 4" xfId="10673"/>
    <cellStyle name="Nota 4 2 2 5" xfId="9339"/>
    <cellStyle name="Nota 4 2 2 6" xfId="7901"/>
    <cellStyle name="Nota 4 2 3" xfId="7931"/>
    <cellStyle name="Nota 4 2 4" xfId="7985"/>
    <cellStyle name="Nota 4 2 5" xfId="7973"/>
    <cellStyle name="Nota 4 2 6" xfId="7967"/>
    <cellStyle name="Nota 4 2 7" xfId="7903"/>
    <cellStyle name="Nota 4 3" xfId="2715"/>
    <cellStyle name="Nota 4 3 2" xfId="7981"/>
    <cellStyle name="Nota 4 3 3" xfId="7968"/>
    <cellStyle name="Nota 4 3 4" xfId="9332"/>
    <cellStyle name="Nota 4 3 5" xfId="10658"/>
    <cellStyle name="Nota 4 3 6" xfId="10659"/>
    <cellStyle name="Nota 4 4" xfId="7930"/>
    <cellStyle name="Nota 4 5" xfId="7935"/>
    <cellStyle name="Nota 4 6" xfId="9352"/>
    <cellStyle name="Nota 4 7" xfId="10681"/>
    <cellStyle name="Nota 4 8" xfId="10669"/>
    <cellStyle name="Nota 5" xfId="1112"/>
    <cellStyle name="Nota 5 2" xfId="7932"/>
    <cellStyle name="Nota 5 3" xfId="7986"/>
    <cellStyle name="Nota 5 4" xfId="7922"/>
    <cellStyle name="Nota 5 5" xfId="7933"/>
    <cellStyle name="Nota 5 6" xfId="7924"/>
    <cellStyle name="Nota 6" xfId="7925"/>
    <cellStyle name="Nota 7" xfId="7939"/>
    <cellStyle name="Nota 8" xfId="9319"/>
    <cellStyle name="Nota 9" xfId="9299"/>
    <cellStyle name="Note 2" xfId="3450"/>
    <cellStyle name="Note 2 2" xfId="3522"/>
    <cellStyle name="Note 2 2 2" xfId="8106"/>
    <cellStyle name="Note 2 2 3" xfId="7964"/>
    <cellStyle name="Note 2 2 4" xfId="10672"/>
    <cellStyle name="Note 2 2 5" xfId="7989"/>
    <cellStyle name="Note 2 2 6" xfId="10685"/>
    <cellStyle name="Note 2 3" xfId="8052"/>
    <cellStyle name="Note 2 4" xfId="7911"/>
    <cellStyle name="Note 2 5" xfId="7963"/>
    <cellStyle name="Note 2 6" xfId="7900"/>
    <cellStyle name="Note 2 7" xfId="9364"/>
    <cellStyle name="Nuovo" xfId="1113"/>
    <cellStyle name="Nuovo 10" xfId="1114"/>
    <cellStyle name="Nuovo 10 2" xfId="1115"/>
    <cellStyle name="Nuovo 10 2 2" xfId="2717"/>
    <cellStyle name="Nuovo 10 3" xfId="1116"/>
    <cellStyle name="Nuovo 10 3 2" xfId="1117"/>
    <cellStyle name="Nuovo 10 3 3" xfId="1118"/>
    <cellStyle name="Nuovo 10 3 3 2" xfId="2719"/>
    <cellStyle name="Nuovo 10 3 4" xfId="2718"/>
    <cellStyle name="Nuovo 10 4" xfId="1119"/>
    <cellStyle name="Nuovo 10 4 2" xfId="1120"/>
    <cellStyle name="Nuovo 10 4 2 2" xfId="2721"/>
    <cellStyle name="Nuovo 10 4 3" xfId="2720"/>
    <cellStyle name="Nuovo 10 5" xfId="1121"/>
    <cellStyle name="Nuovo 11" xfId="1122"/>
    <cellStyle name="Nuovo 11 2" xfId="1123"/>
    <cellStyle name="Nuovo 11 2 2" xfId="2722"/>
    <cellStyle name="Nuovo 11 3" xfId="1124"/>
    <cellStyle name="Nuovo 11 3 2" xfId="1125"/>
    <cellStyle name="Nuovo 11 3 3" xfId="1126"/>
    <cellStyle name="Nuovo 11 3 3 2" xfId="2724"/>
    <cellStyle name="Nuovo 11 3 4" xfId="2723"/>
    <cellStyle name="Nuovo 11 4" xfId="1127"/>
    <cellStyle name="Nuovo 11 4 2" xfId="1128"/>
    <cellStyle name="Nuovo 11 4 2 2" xfId="2726"/>
    <cellStyle name="Nuovo 11 4 3" xfId="2725"/>
    <cellStyle name="Nuovo 11 5" xfId="1129"/>
    <cellStyle name="Nuovo 12" xfId="1130"/>
    <cellStyle name="Nuovo 12 2" xfId="1131"/>
    <cellStyle name="Nuovo 12 2 2" xfId="2727"/>
    <cellStyle name="Nuovo 12 3" xfId="1132"/>
    <cellStyle name="Nuovo 12 3 2" xfId="1133"/>
    <cellStyle name="Nuovo 12 3 3" xfId="1134"/>
    <cellStyle name="Nuovo 12 3 3 2" xfId="2729"/>
    <cellStyle name="Nuovo 12 3 4" xfId="2728"/>
    <cellStyle name="Nuovo 12 4" xfId="1135"/>
    <cellStyle name="Nuovo 12 4 2" xfId="1136"/>
    <cellStyle name="Nuovo 12 4 2 2" xfId="2731"/>
    <cellStyle name="Nuovo 12 4 3" xfId="2730"/>
    <cellStyle name="Nuovo 12 5" xfId="1137"/>
    <cellStyle name="Nuovo 13" xfId="1138"/>
    <cellStyle name="Nuovo 13 2" xfId="1139"/>
    <cellStyle name="Nuovo 13 2 2" xfId="2732"/>
    <cellStyle name="Nuovo 13 3" xfId="1140"/>
    <cellStyle name="Nuovo 13 3 2" xfId="1141"/>
    <cellStyle name="Nuovo 13 3 3" xfId="1142"/>
    <cellStyle name="Nuovo 13 3 3 2" xfId="2734"/>
    <cellStyle name="Nuovo 13 3 4" xfId="2733"/>
    <cellStyle name="Nuovo 13 4" xfId="1143"/>
    <cellStyle name="Nuovo 13 4 2" xfId="1144"/>
    <cellStyle name="Nuovo 13 4 2 2" xfId="2736"/>
    <cellStyle name="Nuovo 13 4 3" xfId="2735"/>
    <cellStyle name="Nuovo 13 5" xfId="1145"/>
    <cellStyle name="Nuovo 14" xfId="1146"/>
    <cellStyle name="Nuovo 14 2" xfId="1147"/>
    <cellStyle name="Nuovo 14 2 2" xfId="2737"/>
    <cellStyle name="Nuovo 14 3" xfId="1148"/>
    <cellStyle name="Nuovo 14 3 2" xfId="1149"/>
    <cellStyle name="Nuovo 14 3 3" xfId="1150"/>
    <cellStyle name="Nuovo 14 3 3 2" xfId="2739"/>
    <cellStyle name="Nuovo 14 3 4" xfId="2738"/>
    <cellStyle name="Nuovo 14 4" xfId="1151"/>
    <cellStyle name="Nuovo 14 4 2" xfId="1152"/>
    <cellStyle name="Nuovo 14 4 2 2" xfId="2741"/>
    <cellStyle name="Nuovo 14 4 3" xfId="2740"/>
    <cellStyle name="Nuovo 14 5" xfId="1153"/>
    <cellStyle name="Nuovo 15" xfId="1154"/>
    <cellStyle name="Nuovo 15 2" xfId="1155"/>
    <cellStyle name="Nuovo 15 2 2" xfId="2742"/>
    <cellStyle name="Nuovo 15 3" xfId="1156"/>
    <cellStyle name="Nuovo 15 3 2" xfId="1157"/>
    <cellStyle name="Nuovo 15 3 3" xfId="1158"/>
    <cellStyle name="Nuovo 15 3 3 2" xfId="2744"/>
    <cellStyle name="Nuovo 15 3 4" xfId="2743"/>
    <cellStyle name="Nuovo 15 4" xfId="1159"/>
    <cellStyle name="Nuovo 15 4 2" xfId="1160"/>
    <cellStyle name="Nuovo 15 4 2 2" xfId="2746"/>
    <cellStyle name="Nuovo 15 4 3" xfId="2745"/>
    <cellStyle name="Nuovo 15 5" xfId="1161"/>
    <cellStyle name="Nuovo 16" xfId="1162"/>
    <cellStyle name="Nuovo 16 2" xfId="1163"/>
    <cellStyle name="Nuovo 16 2 2" xfId="2747"/>
    <cellStyle name="Nuovo 16 3" xfId="1164"/>
    <cellStyle name="Nuovo 16 3 2" xfId="1165"/>
    <cellStyle name="Nuovo 16 3 3" xfId="1166"/>
    <cellStyle name="Nuovo 16 3 3 2" xfId="2749"/>
    <cellStyle name="Nuovo 16 3 4" xfId="2748"/>
    <cellStyle name="Nuovo 16 4" xfId="1167"/>
    <cellStyle name="Nuovo 16 4 2" xfId="1168"/>
    <cellStyle name="Nuovo 16 4 2 2" xfId="2751"/>
    <cellStyle name="Nuovo 16 4 3" xfId="2750"/>
    <cellStyle name="Nuovo 16 5" xfId="1169"/>
    <cellStyle name="Nuovo 17" xfId="1170"/>
    <cellStyle name="Nuovo 17 2" xfId="1171"/>
    <cellStyle name="Nuovo 17 2 2" xfId="2752"/>
    <cellStyle name="Nuovo 17 3" xfId="1172"/>
    <cellStyle name="Nuovo 17 3 2" xfId="1173"/>
    <cellStyle name="Nuovo 17 3 3" xfId="1174"/>
    <cellStyle name="Nuovo 17 3 3 2" xfId="2754"/>
    <cellStyle name="Nuovo 17 3 4" xfId="2753"/>
    <cellStyle name="Nuovo 17 4" xfId="1175"/>
    <cellStyle name="Nuovo 17 4 2" xfId="1176"/>
    <cellStyle name="Nuovo 17 4 2 2" xfId="2756"/>
    <cellStyle name="Nuovo 17 4 3" xfId="2755"/>
    <cellStyle name="Nuovo 17 5" xfId="1177"/>
    <cellStyle name="Nuovo 18" xfId="1178"/>
    <cellStyle name="Nuovo 18 2" xfId="1179"/>
    <cellStyle name="Nuovo 18 2 2" xfId="2757"/>
    <cellStyle name="Nuovo 18 3" xfId="1180"/>
    <cellStyle name="Nuovo 18 3 2" xfId="1181"/>
    <cellStyle name="Nuovo 18 3 3" xfId="1182"/>
    <cellStyle name="Nuovo 18 3 3 2" xfId="2759"/>
    <cellStyle name="Nuovo 18 3 4" xfId="2758"/>
    <cellStyle name="Nuovo 18 4" xfId="1183"/>
    <cellStyle name="Nuovo 18 4 2" xfId="1184"/>
    <cellStyle name="Nuovo 18 4 2 2" xfId="2761"/>
    <cellStyle name="Nuovo 18 4 3" xfId="2760"/>
    <cellStyle name="Nuovo 18 5" xfId="1185"/>
    <cellStyle name="Nuovo 19" xfId="1186"/>
    <cellStyle name="Nuovo 19 2" xfId="1187"/>
    <cellStyle name="Nuovo 19 2 2" xfId="2762"/>
    <cellStyle name="Nuovo 19 3" xfId="1188"/>
    <cellStyle name="Nuovo 19 3 2" xfId="1189"/>
    <cellStyle name="Nuovo 19 3 3" xfId="1190"/>
    <cellStyle name="Nuovo 19 3 3 2" xfId="2764"/>
    <cellStyle name="Nuovo 19 3 4" xfId="2763"/>
    <cellStyle name="Nuovo 19 4" xfId="1191"/>
    <cellStyle name="Nuovo 19 4 2" xfId="1192"/>
    <cellStyle name="Nuovo 19 4 2 2" xfId="2766"/>
    <cellStyle name="Nuovo 19 4 3" xfId="2765"/>
    <cellStyle name="Nuovo 19 5" xfId="1193"/>
    <cellStyle name="Nuovo 2" xfId="1194"/>
    <cellStyle name="Nuovo 2 2" xfId="1195"/>
    <cellStyle name="Nuovo 2 2 2" xfId="2767"/>
    <cellStyle name="Nuovo 2 3" xfId="1196"/>
    <cellStyle name="Nuovo 2 3 2" xfId="1197"/>
    <cellStyle name="Nuovo 2 3 3" xfId="1198"/>
    <cellStyle name="Nuovo 2 3 3 2" xfId="2769"/>
    <cellStyle name="Nuovo 2 3 4" xfId="2768"/>
    <cellStyle name="Nuovo 2 4" xfId="1199"/>
    <cellStyle name="Nuovo 2 4 2" xfId="1200"/>
    <cellStyle name="Nuovo 2 4 2 2" xfId="2771"/>
    <cellStyle name="Nuovo 2 4 3" xfId="2770"/>
    <cellStyle name="Nuovo 2 5" xfId="1201"/>
    <cellStyle name="Nuovo 20" xfId="1202"/>
    <cellStyle name="Nuovo 20 2" xfId="1203"/>
    <cellStyle name="Nuovo 20 2 2" xfId="2772"/>
    <cellStyle name="Nuovo 20 3" xfId="1204"/>
    <cellStyle name="Nuovo 20 3 2" xfId="1205"/>
    <cellStyle name="Nuovo 20 3 3" xfId="1206"/>
    <cellStyle name="Nuovo 20 3 3 2" xfId="2774"/>
    <cellStyle name="Nuovo 20 3 4" xfId="2773"/>
    <cellStyle name="Nuovo 20 4" xfId="1207"/>
    <cellStyle name="Nuovo 20 4 2" xfId="1208"/>
    <cellStyle name="Nuovo 20 4 2 2" xfId="2776"/>
    <cellStyle name="Nuovo 20 4 3" xfId="2775"/>
    <cellStyle name="Nuovo 20 5" xfId="1209"/>
    <cellStyle name="Nuovo 21" xfId="1210"/>
    <cellStyle name="Nuovo 21 2" xfId="1211"/>
    <cellStyle name="Nuovo 21 2 2" xfId="2777"/>
    <cellStyle name="Nuovo 21 3" xfId="1212"/>
    <cellStyle name="Nuovo 21 3 2" xfId="1213"/>
    <cellStyle name="Nuovo 21 3 3" xfId="1214"/>
    <cellStyle name="Nuovo 21 3 3 2" xfId="2779"/>
    <cellStyle name="Nuovo 21 3 4" xfId="2778"/>
    <cellStyle name="Nuovo 21 4" xfId="1215"/>
    <cellStyle name="Nuovo 21 4 2" xfId="1216"/>
    <cellStyle name="Nuovo 21 4 2 2" xfId="2781"/>
    <cellStyle name="Nuovo 21 4 3" xfId="2780"/>
    <cellStyle name="Nuovo 21 5" xfId="1217"/>
    <cellStyle name="Nuovo 22" xfId="1218"/>
    <cellStyle name="Nuovo 22 2" xfId="1219"/>
    <cellStyle name="Nuovo 22 2 2" xfId="2782"/>
    <cellStyle name="Nuovo 22 3" xfId="1220"/>
    <cellStyle name="Nuovo 22 3 2" xfId="1221"/>
    <cellStyle name="Nuovo 22 3 3" xfId="1222"/>
    <cellStyle name="Nuovo 22 3 3 2" xfId="2784"/>
    <cellStyle name="Nuovo 22 3 4" xfId="2783"/>
    <cellStyle name="Nuovo 22 4" xfId="1223"/>
    <cellStyle name="Nuovo 22 4 2" xfId="1224"/>
    <cellStyle name="Nuovo 22 4 2 2" xfId="2786"/>
    <cellStyle name="Nuovo 22 4 3" xfId="2785"/>
    <cellStyle name="Nuovo 22 5" xfId="1225"/>
    <cellStyle name="Nuovo 23" xfId="1226"/>
    <cellStyle name="Nuovo 23 2" xfId="1227"/>
    <cellStyle name="Nuovo 23 2 2" xfId="2787"/>
    <cellStyle name="Nuovo 23 3" xfId="1228"/>
    <cellStyle name="Nuovo 23 3 2" xfId="1229"/>
    <cellStyle name="Nuovo 23 3 3" xfId="1230"/>
    <cellStyle name="Nuovo 23 3 3 2" xfId="2789"/>
    <cellStyle name="Nuovo 23 3 4" xfId="2788"/>
    <cellStyle name="Nuovo 23 4" xfId="1231"/>
    <cellStyle name="Nuovo 23 4 2" xfId="1232"/>
    <cellStyle name="Nuovo 23 4 2 2" xfId="2791"/>
    <cellStyle name="Nuovo 23 4 3" xfId="2790"/>
    <cellStyle name="Nuovo 23 5" xfId="1233"/>
    <cellStyle name="Nuovo 24" xfId="1234"/>
    <cellStyle name="Nuovo 24 2" xfId="1235"/>
    <cellStyle name="Nuovo 24 2 2" xfId="2792"/>
    <cellStyle name="Nuovo 24 3" xfId="1236"/>
    <cellStyle name="Nuovo 24 3 2" xfId="1237"/>
    <cellStyle name="Nuovo 24 3 3" xfId="1238"/>
    <cellStyle name="Nuovo 24 3 3 2" xfId="2794"/>
    <cellStyle name="Nuovo 24 3 4" xfId="2793"/>
    <cellStyle name="Nuovo 24 4" xfId="1239"/>
    <cellStyle name="Nuovo 24 4 2" xfId="1240"/>
    <cellStyle name="Nuovo 24 4 2 2" xfId="2796"/>
    <cellStyle name="Nuovo 24 4 3" xfId="2795"/>
    <cellStyle name="Nuovo 24 5" xfId="1241"/>
    <cellStyle name="Nuovo 25" xfId="1242"/>
    <cellStyle name="Nuovo 25 2" xfId="1243"/>
    <cellStyle name="Nuovo 25 2 2" xfId="2797"/>
    <cellStyle name="Nuovo 25 3" xfId="1244"/>
    <cellStyle name="Nuovo 25 3 2" xfId="1245"/>
    <cellStyle name="Nuovo 25 3 3" xfId="1246"/>
    <cellStyle name="Nuovo 25 3 3 2" xfId="2799"/>
    <cellStyle name="Nuovo 25 3 4" xfId="2798"/>
    <cellStyle name="Nuovo 25 4" xfId="1247"/>
    <cellStyle name="Nuovo 25 4 2" xfId="1248"/>
    <cellStyle name="Nuovo 25 4 2 2" xfId="2801"/>
    <cellStyle name="Nuovo 25 4 3" xfId="2800"/>
    <cellStyle name="Nuovo 25 5" xfId="1249"/>
    <cellStyle name="Nuovo 26" xfId="1250"/>
    <cellStyle name="Nuovo 26 2" xfId="1251"/>
    <cellStyle name="Nuovo 26 2 2" xfId="2802"/>
    <cellStyle name="Nuovo 26 3" xfId="1252"/>
    <cellStyle name="Nuovo 26 3 2" xfId="1253"/>
    <cellStyle name="Nuovo 26 3 3" xfId="1254"/>
    <cellStyle name="Nuovo 26 3 3 2" xfId="2804"/>
    <cellStyle name="Nuovo 26 3 4" xfId="2803"/>
    <cellStyle name="Nuovo 26 4" xfId="1255"/>
    <cellStyle name="Nuovo 26 4 2" xfId="1256"/>
    <cellStyle name="Nuovo 26 4 2 2" xfId="2806"/>
    <cellStyle name="Nuovo 26 4 3" xfId="2805"/>
    <cellStyle name="Nuovo 26 5" xfId="1257"/>
    <cellStyle name="Nuovo 27" xfId="1258"/>
    <cellStyle name="Nuovo 27 2" xfId="1259"/>
    <cellStyle name="Nuovo 27 2 2" xfId="2807"/>
    <cellStyle name="Nuovo 27 3" xfId="1260"/>
    <cellStyle name="Nuovo 27 3 2" xfId="1261"/>
    <cellStyle name="Nuovo 27 3 3" xfId="1262"/>
    <cellStyle name="Nuovo 27 3 3 2" xfId="2809"/>
    <cellStyle name="Nuovo 27 3 4" xfId="2808"/>
    <cellStyle name="Nuovo 27 4" xfId="1263"/>
    <cellStyle name="Nuovo 27 4 2" xfId="1264"/>
    <cellStyle name="Nuovo 27 4 2 2" xfId="2811"/>
    <cellStyle name="Nuovo 27 4 3" xfId="2810"/>
    <cellStyle name="Nuovo 27 5" xfId="1265"/>
    <cellStyle name="Nuovo 28" xfId="1266"/>
    <cellStyle name="Nuovo 28 2" xfId="1267"/>
    <cellStyle name="Nuovo 28 2 2" xfId="2812"/>
    <cellStyle name="Nuovo 28 3" xfId="1268"/>
    <cellStyle name="Nuovo 28 3 2" xfId="1269"/>
    <cellStyle name="Nuovo 28 3 3" xfId="1270"/>
    <cellStyle name="Nuovo 28 3 3 2" xfId="2814"/>
    <cellStyle name="Nuovo 28 3 4" xfId="2813"/>
    <cellStyle name="Nuovo 28 4" xfId="1271"/>
    <cellStyle name="Nuovo 28 4 2" xfId="1272"/>
    <cellStyle name="Nuovo 28 4 2 2" xfId="2816"/>
    <cellStyle name="Nuovo 28 4 3" xfId="2815"/>
    <cellStyle name="Nuovo 28 5" xfId="1273"/>
    <cellStyle name="Nuovo 29" xfId="1274"/>
    <cellStyle name="Nuovo 29 2" xfId="1275"/>
    <cellStyle name="Nuovo 29 2 2" xfId="2817"/>
    <cellStyle name="Nuovo 29 3" xfId="1276"/>
    <cellStyle name="Nuovo 29 3 2" xfId="1277"/>
    <cellStyle name="Nuovo 29 3 3" xfId="1278"/>
    <cellStyle name="Nuovo 29 3 3 2" xfId="2819"/>
    <cellStyle name="Nuovo 29 3 4" xfId="2818"/>
    <cellStyle name="Nuovo 29 4" xfId="1279"/>
    <cellStyle name="Nuovo 29 4 2" xfId="1280"/>
    <cellStyle name="Nuovo 29 4 2 2" xfId="2821"/>
    <cellStyle name="Nuovo 29 4 3" xfId="2820"/>
    <cellStyle name="Nuovo 29 5" xfId="1281"/>
    <cellStyle name="Nuovo 3" xfId="1282"/>
    <cellStyle name="Nuovo 3 2" xfId="1283"/>
    <cellStyle name="Nuovo 3 2 2" xfId="2822"/>
    <cellStyle name="Nuovo 3 3" xfId="1284"/>
    <cellStyle name="Nuovo 3 3 2" xfId="1285"/>
    <cellStyle name="Nuovo 3 3 3" xfId="1286"/>
    <cellStyle name="Nuovo 3 3 3 2" xfId="2824"/>
    <cellStyle name="Nuovo 3 3 4" xfId="2823"/>
    <cellStyle name="Nuovo 3 4" xfId="1287"/>
    <cellStyle name="Nuovo 3 4 2" xfId="1288"/>
    <cellStyle name="Nuovo 3 4 2 2" xfId="2826"/>
    <cellStyle name="Nuovo 3 4 3" xfId="2825"/>
    <cellStyle name="Nuovo 3 5" xfId="1289"/>
    <cellStyle name="Nuovo 30" xfId="1290"/>
    <cellStyle name="Nuovo 30 2" xfId="1291"/>
    <cellStyle name="Nuovo 30 2 2" xfId="2827"/>
    <cellStyle name="Nuovo 30 3" xfId="1292"/>
    <cellStyle name="Nuovo 30 3 2" xfId="1293"/>
    <cellStyle name="Nuovo 30 3 3" xfId="1294"/>
    <cellStyle name="Nuovo 30 3 3 2" xfId="2829"/>
    <cellStyle name="Nuovo 30 3 4" xfId="2828"/>
    <cellStyle name="Nuovo 30 4" xfId="1295"/>
    <cellStyle name="Nuovo 30 4 2" xfId="1296"/>
    <cellStyle name="Nuovo 30 4 2 2" xfId="2831"/>
    <cellStyle name="Nuovo 30 4 3" xfId="2830"/>
    <cellStyle name="Nuovo 30 5" xfId="1297"/>
    <cellStyle name="Nuovo 31" xfId="1298"/>
    <cellStyle name="Nuovo 31 2" xfId="1299"/>
    <cellStyle name="Nuovo 31 2 2" xfId="2832"/>
    <cellStyle name="Nuovo 31 3" xfId="1300"/>
    <cellStyle name="Nuovo 31 3 2" xfId="1301"/>
    <cellStyle name="Nuovo 31 3 3" xfId="1302"/>
    <cellStyle name="Nuovo 31 3 3 2" xfId="2834"/>
    <cellStyle name="Nuovo 31 3 4" xfId="2833"/>
    <cellStyle name="Nuovo 31 4" xfId="1303"/>
    <cellStyle name="Nuovo 31 4 2" xfId="1304"/>
    <cellStyle name="Nuovo 31 4 2 2" xfId="2836"/>
    <cellStyle name="Nuovo 31 4 3" xfId="2835"/>
    <cellStyle name="Nuovo 31 5" xfId="1305"/>
    <cellStyle name="Nuovo 32" xfId="1306"/>
    <cellStyle name="Nuovo 32 2" xfId="1307"/>
    <cellStyle name="Nuovo 32 2 2" xfId="2837"/>
    <cellStyle name="Nuovo 32 3" xfId="1308"/>
    <cellStyle name="Nuovo 32 3 2" xfId="1309"/>
    <cellStyle name="Nuovo 32 3 3" xfId="1310"/>
    <cellStyle name="Nuovo 32 3 3 2" xfId="2839"/>
    <cellStyle name="Nuovo 32 3 4" xfId="2838"/>
    <cellStyle name="Nuovo 32 4" xfId="1311"/>
    <cellStyle name="Nuovo 32 4 2" xfId="1312"/>
    <cellStyle name="Nuovo 32 4 2 2" xfId="2841"/>
    <cellStyle name="Nuovo 32 4 3" xfId="2840"/>
    <cellStyle name="Nuovo 32 5" xfId="1313"/>
    <cellStyle name="Nuovo 33" xfId="1314"/>
    <cellStyle name="Nuovo 33 2" xfId="1315"/>
    <cellStyle name="Nuovo 33 2 2" xfId="2842"/>
    <cellStyle name="Nuovo 33 3" xfId="1316"/>
    <cellStyle name="Nuovo 33 3 2" xfId="1317"/>
    <cellStyle name="Nuovo 33 3 3" xfId="1318"/>
    <cellStyle name="Nuovo 33 3 3 2" xfId="2844"/>
    <cellStyle name="Nuovo 33 3 4" xfId="2843"/>
    <cellStyle name="Nuovo 33 4" xfId="1319"/>
    <cellStyle name="Nuovo 33 4 2" xfId="1320"/>
    <cellStyle name="Nuovo 33 4 2 2" xfId="2846"/>
    <cellStyle name="Nuovo 33 4 3" xfId="2845"/>
    <cellStyle name="Nuovo 33 5" xfId="1321"/>
    <cellStyle name="Nuovo 34" xfId="1322"/>
    <cellStyle name="Nuovo 34 2" xfId="1323"/>
    <cellStyle name="Nuovo 34 2 2" xfId="2847"/>
    <cellStyle name="Nuovo 34 3" xfId="1324"/>
    <cellStyle name="Nuovo 34 3 2" xfId="1325"/>
    <cellStyle name="Nuovo 34 3 3" xfId="1326"/>
    <cellStyle name="Nuovo 34 3 3 2" xfId="2849"/>
    <cellStyle name="Nuovo 34 3 4" xfId="2848"/>
    <cellStyle name="Nuovo 34 4" xfId="1327"/>
    <cellStyle name="Nuovo 34 4 2" xfId="1328"/>
    <cellStyle name="Nuovo 34 4 2 2" xfId="2851"/>
    <cellStyle name="Nuovo 34 4 3" xfId="2850"/>
    <cellStyle name="Nuovo 34 5" xfId="1329"/>
    <cellStyle name="Nuovo 35" xfId="1330"/>
    <cellStyle name="Nuovo 35 2" xfId="1331"/>
    <cellStyle name="Nuovo 35 2 2" xfId="2852"/>
    <cellStyle name="Nuovo 35 3" xfId="1332"/>
    <cellStyle name="Nuovo 35 3 2" xfId="1333"/>
    <cellStyle name="Nuovo 35 3 3" xfId="1334"/>
    <cellStyle name="Nuovo 35 3 3 2" xfId="2854"/>
    <cellStyle name="Nuovo 35 3 4" xfId="2853"/>
    <cellStyle name="Nuovo 35 4" xfId="1335"/>
    <cellStyle name="Nuovo 35 4 2" xfId="1336"/>
    <cellStyle name="Nuovo 35 4 2 2" xfId="2856"/>
    <cellStyle name="Nuovo 35 4 3" xfId="2855"/>
    <cellStyle name="Nuovo 35 5" xfId="1337"/>
    <cellStyle name="Nuovo 36" xfId="1338"/>
    <cellStyle name="Nuovo 36 2" xfId="1339"/>
    <cellStyle name="Nuovo 36 2 2" xfId="2857"/>
    <cellStyle name="Nuovo 36 3" xfId="1340"/>
    <cellStyle name="Nuovo 36 3 2" xfId="1341"/>
    <cellStyle name="Nuovo 36 3 3" xfId="1342"/>
    <cellStyle name="Nuovo 36 3 3 2" xfId="2859"/>
    <cellStyle name="Nuovo 36 3 4" xfId="2858"/>
    <cellStyle name="Nuovo 36 4" xfId="1343"/>
    <cellStyle name="Nuovo 36 4 2" xfId="1344"/>
    <cellStyle name="Nuovo 36 4 2 2" xfId="2861"/>
    <cellStyle name="Nuovo 36 4 3" xfId="2860"/>
    <cellStyle name="Nuovo 36 5" xfId="1345"/>
    <cellStyle name="Nuovo 37" xfId="1346"/>
    <cellStyle name="Nuovo 37 2" xfId="1347"/>
    <cellStyle name="Nuovo 37 2 2" xfId="2862"/>
    <cellStyle name="Nuovo 37 3" xfId="1348"/>
    <cellStyle name="Nuovo 37 3 2" xfId="1349"/>
    <cellStyle name="Nuovo 37 3 3" xfId="1350"/>
    <cellStyle name="Nuovo 37 3 3 2" xfId="2864"/>
    <cellStyle name="Nuovo 37 3 4" xfId="2863"/>
    <cellStyle name="Nuovo 37 4" xfId="1351"/>
    <cellStyle name="Nuovo 37 4 2" xfId="1352"/>
    <cellStyle name="Nuovo 37 4 2 2" xfId="2866"/>
    <cellStyle name="Nuovo 37 4 3" xfId="2865"/>
    <cellStyle name="Nuovo 37 5" xfId="1353"/>
    <cellStyle name="Nuovo 38" xfId="1354"/>
    <cellStyle name="Nuovo 38 2" xfId="1355"/>
    <cellStyle name="Nuovo 38 2 2" xfId="2867"/>
    <cellStyle name="Nuovo 38 3" xfId="1356"/>
    <cellStyle name="Nuovo 38 3 2" xfId="1357"/>
    <cellStyle name="Nuovo 38 3 3" xfId="1358"/>
    <cellStyle name="Nuovo 38 3 3 2" xfId="2869"/>
    <cellStyle name="Nuovo 38 3 4" xfId="2868"/>
    <cellStyle name="Nuovo 38 4" xfId="1359"/>
    <cellStyle name="Nuovo 38 4 2" xfId="1360"/>
    <cellStyle name="Nuovo 38 4 2 2" xfId="2871"/>
    <cellStyle name="Nuovo 38 4 3" xfId="2870"/>
    <cellStyle name="Nuovo 38 5" xfId="1361"/>
    <cellStyle name="Nuovo 39" xfId="1362"/>
    <cellStyle name="Nuovo 39 2" xfId="1363"/>
    <cellStyle name="Nuovo 39 2 2" xfId="2872"/>
    <cellStyle name="Nuovo 39 3" xfId="1364"/>
    <cellStyle name="Nuovo 39 3 2" xfId="1365"/>
    <cellStyle name="Nuovo 39 3 3" xfId="1366"/>
    <cellStyle name="Nuovo 39 3 3 2" xfId="2874"/>
    <cellStyle name="Nuovo 39 3 4" xfId="2873"/>
    <cellStyle name="Nuovo 39 4" xfId="1367"/>
    <cellStyle name="Nuovo 39 4 2" xfId="1368"/>
    <cellStyle name="Nuovo 39 4 2 2" xfId="2876"/>
    <cellStyle name="Nuovo 39 4 3" xfId="2875"/>
    <cellStyle name="Nuovo 39 5" xfId="1369"/>
    <cellStyle name="Nuovo 4" xfId="1370"/>
    <cellStyle name="Nuovo 4 2" xfId="1371"/>
    <cellStyle name="Nuovo 4 2 2" xfId="2877"/>
    <cellStyle name="Nuovo 4 3" xfId="1372"/>
    <cellStyle name="Nuovo 4 3 2" xfId="1373"/>
    <cellStyle name="Nuovo 4 3 3" xfId="1374"/>
    <cellStyle name="Nuovo 4 3 3 2" xfId="2879"/>
    <cellStyle name="Nuovo 4 3 4" xfId="2878"/>
    <cellStyle name="Nuovo 4 4" xfId="1375"/>
    <cellStyle name="Nuovo 4 4 2" xfId="1376"/>
    <cellStyle name="Nuovo 4 4 2 2" xfId="2881"/>
    <cellStyle name="Nuovo 4 4 3" xfId="2880"/>
    <cellStyle name="Nuovo 4 5" xfId="1377"/>
    <cellStyle name="Nuovo 40" xfId="1378"/>
    <cellStyle name="Nuovo 40 2" xfId="1379"/>
    <cellStyle name="Nuovo 40 2 2" xfId="2882"/>
    <cellStyle name="Nuovo 40 3" xfId="1380"/>
    <cellStyle name="Nuovo 40 3 2" xfId="1381"/>
    <cellStyle name="Nuovo 40 3 3" xfId="1382"/>
    <cellStyle name="Nuovo 40 3 3 2" xfId="2884"/>
    <cellStyle name="Nuovo 40 3 4" xfId="2883"/>
    <cellStyle name="Nuovo 40 4" xfId="1383"/>
    <cellStyle name="Nuovo 40 4 2" xfId="1384"/>
    <cellStyle name="Nuovo 40 4 2 2" xfId="2886"/>
    <cellStyle name="Nuovo 40 4 3" xfId="2885"/>
    <cellStyle name="Nuovo 40 5" xfId="1385"/>
    <cellStyle name="Nuovo 41" xfId="1386"/>
    <cellStyle name="Nuovo 41 2" xfId="1387"/>
    <cellStyle name="Nuovo 41 2 2" xfId="2887"/>
    <cellStyle name="Nuovo 41 3" xfId="1388"/>
    <cellStyle name="Nuovo 41 3 2" xfId="1389"/>
    <cellStyle name="Nuovo 41 3 3" xfId="1390"/>
    <cellStyle name="Nuovo 41 3 3 2" xfId="2889"/>
    <cellStyle name="Nuovo 41 3 4" xfId="2888"/>
    <cellStyle name="Nuovo 41 4" xfId="1391"/>
    <cellStyle name="Nuovo 41 4 2" xfId="1392"/>
    <cellStyle name="Nuovo 41 4 2 2" xfId="2891"/>
    <cellStyle name="Nuovo 41 4 3" xfId="2890"/>
    <cellStyle name="Nuovo 41 5" xfId="1393"/>
    <cellStyle name="Nuovo 42" xfId="1394"/>
    <cellStyle name="Nuovo 42 2" xfId="1395"/>
    <cellStyle name="Nuovo 42 2 2" xfId="2892"/>
    <cellStyle name="Nuovo 42 3" xfId="1396"/>
    <cellStyle name="Nuovo 42 3 2" xfId="1397"/>
    <cellStyle name="Nuovo 42 3 3" xfId="1398"/>
    <cellStyle name="Nuovo 42 3 3 2" xfId="2894"/>
    <cellStyle name="Nuovo 42 3 4" xfId="2893"/>
    <cellStyle name="Nuovo 42 4" xfId="1399"/>
    <cellStyle name="Nuovo 42 4 2" xfId="1400"/>
    <cellStyle name="Nuovo 42 4 2 2" xfId="2896"/>
    <cellStyle name="Nuovo 42 4 3" xfId="2895"/>
    <cellStyle name="Nuovo 42 5" xfId="1401"/>
    <cellStyle name="Nuovo 43" xfId="1402"/>
    <cellStyle name="Nuovo 43 2" xfId="1403"/>
    <cellStyle name="Nuovo 43 2 2" xfId="2897"/>
    <cellStyle name="Nuovo 43 3" xfId="1404"/>
    <cellStyle name="Nuovo 43 3 2" xfId="1405"/>
    <cellStyle name="Nuovo 43 3 3" xfId="1406"/>
    <cellStyle name="Nuovo 43 3 3 2" xfId="2899"/>
    <cellStyle name="Nuovo 43 3 4" xfId="2898"/>
    <cellStyle name="Nuovo 43 4" xfId="1407"/>
    <cellStyle name="Nuovo 43 4 2" xfId="1408"/>
    <cellStyle name="Nuovo 43 4 2 2" xfId="2901"/>
    <cellStyle name="Nuovo 43 4 3" xfId="2900"/>
    <cellStyle name="Nuovo 43 5" xfId="1409"/>
    <cellStyle name="Nuovo 44" xfId="1410"/>
    <cellStyle name="Nuovo 44 2" xfId="1411"/>
    <cellStyle name="Nuovo 44 2 2" xfId="2902"/>
    <cellStyle name="Nuovo 44 3" xfId="1412"/>
    <cellStyle name="Nuovo 44 3 2" xfId="1413"/>
    <cellStyle name="Nuovo 44 3 3" xfId="1414"/>
    <cellStyle name="Nuovo 44 3 3 2" xfId="2904"/>
    <cellStyle name="Nuovo 44 3 4" xfId="2903"/>
    <cellStyle name="Nuovo 44 4" xfId="1415"/>
    <cellStyle name="Nuovo 44 4 2" xfId="1416"/>
    <cellStyle name="Nuovo 44 4 2 2" xfId="2906"/>
    <cellStyle name="Nuovo 44 4 3" xfId="2905"/>
    <cellStyle name="Nuovo 44 5" xfId="1417"/>
    <cellStyle name="Nuovo 45" xfId="1418"/>
    <cellStyle name="Nuovo 45 2" xfId="2907"/>
    <cellStyle name="Nuovo 46" xfId="1419"/>
    <cellStyle name="Nuovo 46 2" xfId="1420"/>
    <cellStyle name="Nuovo 46 3" xfId="1421"/>
    <cellStyle name="Nuovo 46 3 2" xfId="2909"/>
    <cellStyle name="Nuovo 46 4" xfId="2908"/>
    <cellStyle name="Nuovo 47" xfId="1422"/>
    <cellStyle name="Nuovo 47 2" xfId="1423"/>
    <cellStyle name="Nuovo 47 2 2" xfId="2911"/>
    <cellStyle name="Nuovo 47 3" xfId="2910"/>
    <cellStyle name="Nuovo 48" xfId="1424"/>
    <cellStyle name="Nuovo 5" xfId="1425"/>
    <cellStyle name="Nuovo 5 2" xfId="1426"/>
    <cellStyle name="Nuovo 5 2 2" xfId="2912"/>
    <cellStyle name="Nuovo 5 3" xfId="1427"/>
    <cellStyle name="Nuovo 5 3 2" xfId="1428"/>
    <cellStyle name="Nuovo 5 3 3" xfId="1429"/>
    <cellStyle name="Nuovo 5 3 3 2" xfId="2914"/>
    <cellStyle name="Nuovo 5 3 4" xfId="2913"/>
    <cellStyle name="Nuovo 5 4" xfId="1430"/>
    <cellStyle name="Nuovo 5 4 2" xfId="1431"/>
    <cellStyle name="Nuovo 5 4 2 2" xfId="2916"/>
    <cellStyle name="Nuovo 5 4 3" xfId="2915"/>
    <cellStyle name="Nuovo 5 5" xfId="1432"/>
    <cellStyle name="Nuovo 6" xfId="1433"/>
    <cellStyle name="Nuovo 6 2" xfId="1434"/>
    <cellStyle name="Nuovo 6 2 2" xfId="2917"/>
    <cellStyle name="Nuovo 6 3" xfId="1435"/>
    <cellStyle name="Nuovo 6 3 2" xfId="1436"/>
    <cellStyle name="Nuovo 6 3 3" xfId="1437"/>
    <cellStyle name="Nuovo 6 3 3 2" xfId="2919"/>
    <cellStyle name="Nuovo 6 3 4" xfId="2918"/>
    <cellStyle name="Nuovo 6 4" xfId="1438"/>
    <cellStyle name="Nuovo 6 4 2" xfId="1439"/>
    <cellStyle name="Nuovo 6 4 2 2" xfId="2921"/>
    <cellStyle name="Nuovo 6 4 3" xfId="2920"/>
    <cellStyle name="Nuovo 6 5" xfId="1440"/>
    <cellStyle name="Nuovo 7" xfId="1441"/>
    <cellStyle name="Nuovo 7 2" xfId="1442"/>
    <cellStyle name="Nuovo 7 2 2" xfId="2922"/>
    <cellStyle name="Nuovo 7 3" xfId="1443"/>
    <cellStyle name="Nuovo 7 3 2" xfId="1444"/>
    <cellStyle name="Nuovo 7 3 3" xfId="1445"/>
    <cellStyle name="Nuovo 7 3 3 2" xfId="2924"/>
    <cellStyle name="Nuovo 7 3 4" xfId="2923"/>
    <cellStyle name="Nuovo 7 4" xfId="1446"/>
    <cellStyle name="Nuovo 7 4 2" xfId="1447"/>
    <cellStyle name="Nuovo 7 4 2 2" xfId="2926"/>
    <cellStyle name="Nuovo 7 4 3" xfId="2925"/>
    <cellStyle name="Nuovo 7 5" xfId="1448"/>
    <cellStyle name="Nuovo 8" xfId="1449"/>
    <cellStyle name="Nuovo 8 2" xfId="1450"/>
    <cellStyle name="Nuovo 8 2 2" xfId="2927"/>
    <cellStyle name="Nuovo 8 3" xfId="1451"/>
    <cellStyle name="Nuovo 8 3 2" xfId="1452"/>
    <cellStyle name="Nuovo 8 3 3" xfId="1453"/>
    <cellStyle name="Nuovo 8 3 3 2" xfId="2929"/>
    <cellStyle name="Nuovo 8 3 4" xfId="2928"/>
    <cellStyle name="Nuovo 8 4" xfId="1454"/>
    <cellStyle name="Nuovo 8 4 2" xfId="1455"/>
    <cellStyle name="Nuovo 8 4 2 2" xfId="2931"/>
    <cellStyle name="Nuovo 8 4 3" xfId="2930"/>
    <cellStyle name="Nuovo 8 5" xfId="1456"/>
    <cellStyle name="Nuovo 9" xfId="1457"/>
    <cellStyle name="Nuovo 9 2" xfId="1458"/>
    <cellStyle name="Nuovo 9 2 2" xfId="2932"/>
    <cellStyle name="Nuovo 9 3" xfId="1459"/>
    <cellStyle name="Nuovo 9 3 2" xfId="1460"/>
    <cellStyle name="Nuovo 9 3 3" xfId="1461"/>
    <cellStyle name="Nuovo 9 3 3 2" xfId="2934"/>
    <cellStyle name="Nuovo 9 3 4" xfId="2933"/>
    <cellStyle name="Nuovo 9 4" xfId="1462"/>
    <cellStyle name="Nuovo 9 4 2" xfId="1463"/>
    <cellStyle name="Nuovo 9 4 2 2" xfId="2936"/>
    <cellStyle name="Nuovo 9 4 3" xfId="2935"/>
    <cellStyle name="Nuovo 9 5" xfId="1464"/>
    <cellStyle name="Output" xfId="1465" builtinId="21" customBuiltin="1"/>
    <cellStyle name="Output 2" xfId="1466"/>
    <cellStyle name="Output 2 2" xfId="3523"/>
    <cellStyle name="Output 2 2 2" xfId="8107"/>
    <cellStyle name="Output 2 2 3" xfId="9334"/>
    <cellStyle name="Output 2 2 4" xfId="10679"/>
    <cellStyle name="Output 2 2 5" xfId="9291"/>
    <cellStyle name="Output 2 2 6" xfId="10663"/>
    <cellStyle name="Output 2 3" xfId="7943"/>
    <cellStyle name="Output 2 4" xfId="7977"/>
    <cellStyle name="Output 2 5" xfId="9353"/>
    <cellStyle name="Output 2 6" xfId="7904"/>
    <cellStyle name="Output 2 7" xfId="10661"/>
    <cellStyle name="Output 3" xfId="1467"/>
    <cellStyle name="Output 4" xfId="7942"/>
    <cellStyle name="Output 5" xfId="7976"/>
    <cellStyle name="Output 6" xfId="9303"/>
    <cellStyle name="Output 7" xfId="10682"/>
    <cellStyle name="Output 8" xfId="10670"/>
    <cellStyle name="Overskrift 1" xfId="418" builtinId="16"/>
    <cellStyle name="Overskrift 1 2" xfId="1468"/>
    <cellStyle name="Overskrift 1 2 2" xfId="3525"/>
    <cellStyle name="Overskrift 2" xfId="419" builtinId="17"/>
    <cellStyle name="Overskrift 2 2" xfId="1469"/>
    <cellStyle name="Overskrift 2 2 2" xfId="3526"/>
    <cellStyle name="Overskrift 3 2" xfId="1470"/>
    <cellStyle name="Overskrift 3 2 2" xfId="3527"/>
    <cellStyle name="Overskrift 4" xfId="420" builtinId="19"/>
    <cellStyle name="Overskrift 4 2" xfId="1471"/>
    <cellStyle name="Overskrift 4 2 2" xfId="3528"/>
    <cellStyle name="Percen - Type1" xfId="1472"/>
    <cellStyle name="Percent 2" xfId="1474"/>
    <cellStyle name="Percent 2 2" xfId="2937"/>
    <cellStyle name="Percent 2 2 2" xfId="3451"/>
    <cellStyle name="Percent 2 2 2 2" xfId="6665"/>
    <cellStyle name="Percent 3" xfId="1475"/>
    <cellStyle name="Percent 3 2" xfId="1476"/>
    <cellStyle name="Percent 3 2 2" xfId="5305"/>
    <cellStyle name="Percent 3 2 3" xfId="4924"/>
    <cellStyle name="Percent 3 3" xfId="1477"/>
    <cellStyle name="Percent 3 3 2" xfId="1478"/>
    <cellStyle name="Percent 3 3 3" xfId="1479"/>
    <cellStyle name="Percent 3 3 3 2" xfId="2939"/>
    <cellStyle name="Percent 3 3 4" xfId="2938"/>
    <cellStyle name="Percent 3 4" xfId="1480"/>
    <cellStyle name="Percent 3 5" xfId="1481"/>
    <cellStyle name="Percent 3 5 2" xfId="2940"/>
    <cellStyle name="Percent 3 6" xfId="5304"/>
    <cellStyle name="Percent 4" xfId="1482"/>
    <cellStyle name="Percent 4 2" xfId="1483"/>
    <cellStyle name="Percent 4 2 2" xfId="2942"/>
    <cellStyle name="Percent 4 3" xfId="2941"/>
    <cellStyle name="Percent 5" xfId="1484"/>
    <cellStyle name="Percent 5 2" xfId="3382"/>
    <cellStyle name="Percent 6" xfId="4860"/>
    <cellStyle name="Percent 6 2" xfId="10653"/>
    <cellStyle name="Percent 6 3" xfId="9293"/>
    <cellStyle name="Percentuale 10" xfId="1485"/>
    <cellStyle name="Percentuale 10 2" xfId="1486"/>
    <cellStyle name="Percentuale 10 2 2" xfId="2943"/>
    <cellStyle name="Percentuale 10 3" xfId="1487"/>
    <cellStyle name="Percentuale 10 3 2" xfId="1488"/>
    <cellStyle name="Percentuale 10 3 3" xfId="1489"/>
    <cellStyle name="Percentuale 10 3 3 2" xfId="2945"/>
    <cellStyle name="Percentuale 10 3 4" xfId="2944"/>
    <cellStyle name="Percentuale 10 4" xfId="1490"/>
    <cellStyle name="Percentuale 10 4 2" xfId="1491"/>
    <cellStyle name="Percentuale 10 4 2 2" xfId="2947"/>
    <cellStyle name="Percentuale 10 4 3" xfId="2946"/>
    <cellStyle name="Percentuale 10 5" xfId="1492"/>
    <cellStyle name="Percentuale 11" xfId="1493"/>
    <cellStyle name="Percentuale 11 2" xfId="1494"/>
    <cellStyle name="Percentuale 11 2 2" xfId="2948"/>
    <cellStyle name="Percentuale 11 3" xfId="1495"/>
    <cellStyle name="Percentuale 11 3 2" xfId="1496"/>
    <cellStyle name="Percentuale 11 3 3" xfId="1497"/>
    <cellStyle name="Percentuale 11 3 3 2" xfId="2950"/>
    <cellStyle name="Percentuale 11 3 4" xfId="2949"/>
    <cellStyle name="Percentuale 11 4" xfId="1498"/>
    <cellStyle name="Percentuale 11 4 2" xfId="1499"/>
    <cellStyle name="Percentuale 11 4 2 2" xfId="2952"/>
    <cellStyle name="Percentuale 11 4 3" xfId="2951"/>
    <cellStyle name="Percentuale 11 5" xfId="1500"/>
    <cellStyle name="Percentuale 12" xfId="1501"/>
    <cellStyle name="Percentuale 12 2" xfId="1502"/>
    <cellStyle name="Percentuale 12 2 2" xfId="2953"/>
    <cellStyle name="Percentuale 12 3" xfId="1503"/>
    <cellStyle name="Percentuale 12 3 2" xfId="1504"/>
    <cellStyle name="Percentuale 12 3 3" xfId="1505"/>
    <cellStyle name="Percentuale 12 3 3 2" xfId="2955"/>
    <cellStyle name="Percentuale 12 3 4" xfId="2954"/>
    <cellStyle name="Percentuale 12 4" xfId="1506"/>
    <cellStyle name="Percentuale 12 4 2" xfId="1507"/>
    <cellStyle name="Percentuale 12 4 2 2" xfId="2957"/>
    <cellStyle name="Percentuale 12 4 3" xfId="2956"/>
    <cellStyle name="Percentuale 12 5" xfId="1508"/>
    <cellStyle name="Percentuale 13" xfId="1509"/>
    <cellStyle name="Percentuale 13 2" xfId="1510"/>
    <cellStyle name="Percentuale 13 2 2" xfId="2958"/>
    <cellStyle name="Percentuale 13 3" xfId="1511"/>
    <cellStyle name="Percentuale 13 3 2" xfId="1512"/>
    <cellStyle name="Percentuale 13 3 3" xfId="1513"/>
    <cellStyle name="Percentuale 13 3 3 2" xfId="2960"/>
    <cellStyle name="Percentuale 13 3 4" xfId="2959"/>
    <cellStyle name="Percentuale 13 4" xfId="1514"/>
    <cellStyle name="Percentuale 13 4 2" xfId="1515"/>
    <cellStyle name="Percentuale 13 4 2 2" xfId="2962"/>
    <cellStyle name="Percentuale 13 4 3" xfId="2961"/>
    <cellStyle name="Percentuale 13 5" xfId="1516"/>
    <cellStyle name="Percentuale 14" xfId="1517"/>
    <cellStyle name="Percentuale 14 2" xfId="1518"/>
    <cellStyle name="Percentuale 14 2 2" xfId="2963"/>
    <cellStyle name="Percentuale 14 3" xfId="1519"/>
    <cellStyle name="Percentuale 14 3 2" xfId="1520"/>
    <cellStyle name="Percentuale 14 3 3" xfId="1521"/>
    <cellStyle name="Percentuale 14 3 3 2" xfId="2965"/>
    <cellStyle name="Percentuale 14 3 4" xfId="2964"/>
    <cellStyle name="Percentuale 14 4" xfId="1522"/>
    <cellStyle name="Percentuale 14 4 2" xfId="1523"/>
    <cellStyle name="Percentuale 14 4 2 2" xfId="2967"/>
    <cellStyle name="Percentuale 14 4 3" xfId="2966"/>
    <cellStyle name="Percentuale 14 5" xfId="1524"/>
    <cellStyle name="Percentuale 15" xfId="1525"/>
    <cellStyle name="Percentuale 15 2" xfId="1526"/>
    <cellStyle name="Percentuale 15 2 2" xfId="2968"/>
    <cellStyle name="Percentuale 15 3" xfId="1527"/>
    <cellStyle name="Percentuale 15 3 2" xfId="1528"/>
    <cellStyle name="Percentuale 15 3 3" xfId="1529"/>
    <cellStyle name="Percentuale 15 3 3 2" xfId="2970"/>
    <cellStyle name="Percentuale 15 3 4" xfId="2969"/>
    <cellStyle name="Percentuale 15 4" xfId="1530"/>
    <cellStyle name="Percentuale 15 4 2" xfId="1531"/>
    <cellStyle name="Percentuale 15 4 2 2" xfId="2972"/>
    <cellStyle name="Percentuale 15 4 3" xfId="2971"/>
    <cellStyle name="Percentuale 15 5" xfId="1532"/>
    <cellStyle name="Percentuale 16" xfId="1533"/>
    <cellStyle name="Percentuale 16 2" xfId="1534"/>
    <cellStyle name="Percentuale 16 2 2" xfId="2973"/>
    <cellStyle name="Percentuale 16 3" xfId="1535"/>
    <cellStyle name="Percentuale 16 3 2" xfId="1536"/>
    <cellStyle name="Percentuale 16 3 3" xfId="1537"/>
    <cellStyle name="Percentuale 16 3 3 2" xfId="2975"/>
    <cellStyle name="Percentuale 16 3 4" xfId="2974"/>
    <cellStyle name="Percentuale 16 4" xfId="1538"/>
    <cellStyle name="Percentuale 16 4 2" xfId="1539"/>
    <cellStyle name="Percentuale 16 4 2 2" xfId="2977"/>
    <cellStyle name="Percentuale 16 4 3" xfId="2976"/>
    <cellStyle name="Percentuale 16 5" xfId="1540"/>
    <cellStyle name="Percentuale 17" xfId="1541"/>
    <cellStyle name="Percentuale 17 2" xfId="1542"/>
    <cellStyle name="Percentuale 17 2 2" xfId="2978"/>
    <cellStyle name="Percentuale 17 3" xfId="1543"/>
    <cellStyle name="Percentuale 17 3 2" xfId="1544"/>
    <cellStyle name="Percentuale 17 3 3" xfId="1545"/>
    <cellStyle name="Percentuale 17 3 3 2" xfId="2980"/>
    <cellStyle name="Percentuale 17 3 4" xfId="2979"/>
    <cellStyle name="Percentuale 17 4" xfId="1546"/>
    <cellStyle name="Percentuale 17 4 2" xfId="1547"/>
    <cellStyle name="Percentuale 17 4 2 2" xfId="2982"/>
    <cellStyle name="Percentuale 17 4 3" xfId="2981"/>
    <cellStyle name="Percentuale 17 5" xfId="1548"/>
    <cellStyle name="Percentuale 18" xfId="1549"/>
    <cellStyle name="Percentuale 18 2" xfId="1550"/>
    <cellStyle name="Percentuale 18 2 2" xfId="2983"/>
    <cellStyle name="Percentuale 18 3" xfId="1551"/>
    <cellStyle name="Percentuale 18 3 2" xfId="1552"/>
    <cellStyle name="Percentuale 18 3 3" xfId="1553"/>
    <cellStyle name="Percentuale 18 3 3 2" xfId="2985"/>
    <cellStyle name="Percentuale 18 3 4" xfId="2984"/>
    <cellStyle name="Percentuale 18 4" xfId="1554"/>
    <cellStyle name="Percentuale 18 4 2" xfId="1555"/>
    <cellStyle name="Percentuale 18 4 2 2" xfId="2987"/>
    <cellStyle name="Percentuale 18 4 3" xfId="2986"/>
    <cellStyle name="Percentuale 18 5" xfId="1556"/>
    <cellStyle name="Percentuale 19" xfId="1557"/>
    <cellStyle name="Percentuale 19 2" xfId="1558"/>
    <cellStyle name="Percentuale 19 2 2" xfId="2988"/>
    <cellStyle name="Percentuale 19 3" xfId="1559"/>
    <cellStyle name="Percentuale 19 3 2" xfId="1560"/>
    <cellStyle name="Percentuale 19 3 3" xfId="1561"/>
    <cellStyle name="Percentuale 19 3 3 2" xfId="2990"/>
    <cellStyle name="Percentuale 19 3 4" xfId="2989"/>
    <cellStyle name="Percentuale 19 4" xfId="1562"/>
    <cellStyle name="Percentuale 19 4 2" xfId="1563"/>
    <cellStyle name="Percentuale 19 4 2 2" xfId="2992"/>
    <cellStyle name="Percentuale 19 4 3" xfId="2991"/>
    <cellStyle name="Percentuale 19 5" xfId="1564"/>
    <cellStyle name="Percentuale 2" xfId="1565"/>
    <cellStyle name="Percentuale 2 2" xfId="1566"/>
    <cellStyle name="Percentuale 2 2 2" xfId="2993"/>
    <cellStyle name="Percentuale 2 3" xfId="1567"/>
    <cellStyle name="Percentuale 2 3 2" xfId="1568"/>
    <cellStyle name="Percentuale 2 3 3" xfId="1569"/>
    <cellStyle name="Percentuale 2 3 3 2" xfId="2995"/>
    <cellStyle name="Percentuale 2 3 4" xfId="2994"/>
    <cellStyle name="Percentuale 2 4" xfId="1570"/>
    <cellStyle name="Percentuale 2 4 2" xfId="1571"/>
    <cellStyle name="Percentuale 2 4 2 2" xfId="2997"/>
    <cellStyle name="Percentuale 2 4 3" xfId="2996"/>
    <cellStyle name="Percentuale 2 5" xfId="1572"/>
    <cellStyle name="Percentuale 20" xfId="1573"/>
    <cellStyle name="Percentuale 20 2" xfId="1574"/>
    <cellStyle name="Percentuale 20 2 2" xfId="2998"/>
    <cellStyle name="Percentuale 20 3" xfId="1575"/>
    <cellStyle name="Percentuale 20 3 2" xfId="1576"/>
    <cellStyle name="Percentuale 20 3 3" xfId="1577"/>
    <cellStyle name="Percentuale 20 3 3 2" xfId="3000"/>
    <cellStyle name="Percentuale 20 3 4" xfId="2999"/>
    <cellStyle name="Percentuale 20 4" xfId="1578"/>
    <cellStyle name="Percentuale 20 4 2" xfId="1579"/>
    <cellStyle name="Percentuale 20 4 2 2" xfId="3002"/>
    <cellStyle name="Percentuale 20 4 3" xfId="3001"/>
    <cellStyle name="Percentuale 20 5" xfId="1580"/>
    <cellStyle name="Percentuale 21" xfId="1581"/>
    <cellStyle name="Percentuale 21 2" xfId="1582"/>
    <cellStyle name="Percentuale 21 2 2" xfId="3003"/>
    <cellStyle name="Percentuale 21 3" xfId="1583"/>
    <cellStyle name="Percentuale 21 3 2" xfId="1584"/>
    <cellStyle name="Percentuale 21 3 3" xfId="1585"/>
    <cellStyle name="Percentuale 21 3 3 2" xfId="3005"/>
    <cellStyle name="Percentuale 21 3 4" xfId="3004"/>
    <cellStyle name="Percentuale 21 4" xfId="1586"/>
    <cellStyle name="Percentuale 21 4 2" xfId="1587"/>
    <cellStyle name="Percentuale 21 4 2 2" xfId="3007"/>
    <cellStyle name="Percentuale 21 4 3" xfId="3006"/>
    <cellStyle name="Percentuale 21 5" xfId="1588"/>
    <cellStyle name="Percentuale 22" xfId="1589"/>
    <cellStyle name="Percentuale 22 2" xfId="1590"/>
    <cellStyle name="Percentuale 22 2 2" xfId="3008"/>
    <cellStyle name="Percentuale 22 3" xfId="1591"/>
    <cellStyle name="Percentuale 22 3 2" xfId="1592"/>
    <cellStyle name="Percentuale 22 3 3" xfId="1593"/>
    <cellStyle name="Percentuale 22 3 3 2" xfId="3010"/>
    <cellStyle name="Percentuale 22 3 4" xfId="3009"/>
    <cellStyle name="Percentuale 22 4" xfId="1594"/>
    <cellStyle name="Percentuale 22 4 2" xfId="1595"/>
    <cellStyle name="Percentuale 22 4 2 2" xfId="3012"/>
    <cellStyle name="Percentuale 22 4 3" xfId="3011"/>
    <cellStyle name="Percentuale 22 5" xfId="1596"/>
    <cellStyle name="Percentuale 23" xfId="1597"/>
    <cellStyle name="Percentuale 23 2" xfId="1598"/>
    <cellStyle name="Percentuale 23 2 2" xfId="3013"/>
    <cellStyle name="Percentuale 23 3" xfId="1599"/>
    <cellStyle name="Percentuale 23 3 2" xfId="1600"/>
    <cellStyle name="Percentuale 23 3 3" xfId="1601"/>
    <cellStyle name="Percentuale 23 3 3 2" xfId="3015"/>
    <cellStyle name="Percentuale 23 3 4" xfId="3014"/>
    <cellStyle name="Percentuale 23 4" xfId="1602"/>
    <cellStyle name="Percentuale 23 4 2" xfId="1603"/>
    <cellStyle name="Percentuale 23 4 2 2" xfId="3017"/>
    <cellStyle name="Percentuale 23 4 3" xfId="3016"/>
    <cellStyle name="Percentuale 23 5" xfId="1604"/>
    <cellStyle name="Percentuale 24" xfId="1605"/>
    <cellStyle name="Percentuale 24 2" xfId="1606"/>
    <cellStyle name="Percentuale 24 2 2" xfId="3018"/>
    <cellStyle name="Percentuale 24 3" xfId="1607"/>
    <cellStyle name="Percentuale 24 3 2" xfId="1608"/>
    <cellStyle name="Percentuale 24 3 3" xfId="1609"/>
    <cellStyle name="Percentuale 24 3 3 2" xfId="3020"/>
    <cellStyle name="Percentuale 24 3 4" xfId="3019"/>
    <cellStyle name="Percentuale 24 4" xfId="1610"/>
    <cellStyle name="Percentuale 24 4 2" xfId="1611"/>
    <cellStyle name="Percentuale 24 4 2 2" xfId="3022"/>
    <cellStyle name="Percentuale 24 4 3" xfId="3021"/>
    <cellStyle name="Percentuale 24 5" xfId="1612"/>
    <cellStyle name="Percentuale 25" xfId="1613"/>
    <cellStyle name="Percentuale 25 2" xfId="1614"/>
    <cellStyle name="Percentuale 25 2 2" xfId="3023"/>
    <cellStyle name="Percentuale 25 3" xfId="1615"/>
    <cellStyle name="Percentuale 25 3 2" xfId="1616"/>
    <cellStyle name="Percentuale 25 3 3" xfId="1617"/>
    <cellStyle name="Percentuale 25 3 3 2" xfId="3025"/>
    <cellStyle name="Percentuale 25 3 4" xfId="3024"/>
    <cellStyle name="Percentuale 25 4" xfId="1618"/>
    <cellStyle name="Percentuale 25 4 2" xfId="1619"/>
    <cellStyle name="Percentuale 25 4 2 2" xfId="3027"/>
    <cellStyle name="Percentuale 25 4 3" xfId="3026"/>
    <cellStyle name="Percentuale 25 5" xfId="1620"/>
    <cellStyle name="Percentuale 26" xfId="1621"/>
    <cellStyle name="Percentuale 26 2" xfId="1622"/>
    <cellStyle name="Percentuale 26 2 2" xfId="3028"/>
    <cellStyle name="Percentuale 26 3" xfId="1623"/>
    <cellStyle name="Percentuale 26 3 2" xfId="1624"/>
    <cellStyle name="Percentuale 26 3 3" xfId="1625"/>
    <cellStyle name="Percentuale 26 3 3 2" xfId="3030"/>
    <cellStyle name="Percentuale 26 3 4" xfId="3029"/>
    <cellStyle name="Percentuale 26 4" xfId="1626"/>
    <cellStyle name="Percentuale 26 4 2" xfId="1627"/>
    <cellStyle name="Percentuale 26 4 2 2" xfId="3032"/>
    <cellStyle name="Percentuale 26 4 3" xfId="3031"/>
    <cellStyle name="Percentuale 26 5" xfId="1628"/>
    <cellStyle name="Percentuale 27" xfId="1629"/>
    <cellStyle name="Percentuale 27 2" xfId="1630"/>
    <cellStyle name="Percentuale 27 2 2" xfId="3033"/>
    <cellStyle name="Percentuale 27 3" xfId="1631"/>
    <cellStyle name="Percentuale 27 3 2" xfId="1632"/>
    <cellStyle name="Percentuale 27 3 3" xfId="1633"/>
    <cellStyle name="Percentuale 27 3 3 2" xfId="3035"/>
    <cellStyle name="Percentuale 27 3 4" xfId="3034"/>
    <cellStyle name="Percentuale 27 4" xfId="1634"/>
    <cellStyle name="Percentuale 27 4 2" xfId="1635"/>
    <cellStyle name="Percentuale 27 4 2 2" xfId="3037"/>
    <cellStyle name="Percentuale 27 4 3" xfId="3036"/>
    <cellStyle name="Percentuale 27 5" xfId="1636"/>
    <cellStyle name="Percentuale 28" xfId="1637"/>
    <cellStyle name="Percentuale 28 2" xfId="1638"/>
    <cellStyle name="Percentuale 28 2 2" xfId="3038"/>
    <cellStyle name="Percentuale 28 3" xfId="1639"/>
    <cellStyle name="Percentuale 28 3 2" xfId="1640"/>
    <cellStyle name="Percentuale 28 3 3" xfId="1641"/>
    <cellStyle name="Percentuale 28 3 3 2" xfId="3040"/>
    <cellStyle name="Percentuale 28 3 4" xfId="3039"/>
    <cellStyle name="Percentuale 28 4" xfId="1642"/>
    <cellStyle name="Percentuale 28 4 2" xfId="1643"/>
    <cellStyle name="Percentuale 28 4 2 2" xfId="3042"/>
    <cellStyle name="Percentuale 28 4 3" xfId="3041"/>
    <cellStyle name="Percentuale 28 5" xfId="1644"/>
    <cellStyle name="Percentuale 29" xfId="1645"/>
    <cellStyle name="Percentuale 29 2" xfId="1646"/>
    <cellStyle name="Percentuale 29 2 2" xfId="3043"/>
    <cellStyle name="Percentuale 29 3" xfId="1647"/>
    <cellStyle name="Percentuale 29 3 2" xfId="1648"/>
    <cellStyle name="Percentuale 29 3 3" xfId="1649"/>
    <cellStyle name="Percentuale 29 3 3 2" xfId="3045"/>
    <cellStyle name="Percentuale 29 3 4" xfId="3044"/>
    <cellStyle name="Percentuale 29 4" xfId="1650"/>
    <cellStyle name="Percentuale 29 4 2" xfId="1651"/>
    <cellStyle name="Percentuale 29 4 2 2" xfId="3047"/>
    <cellStyle name="Percentuale 29 4 3" xfId="3046"/>
    <cellStyle name="Percentuale 29 5" xfId="1652"/>
    <cellStyle name="Percentuale 3" xfId="1653"/>
    <cellStyle name="Percentuale 3 2" xfId="1654"/>
    <cellStyle name="Percentuale 3 2 2" xfId="3048"/>
    <cellStyle name="Percentuale 3 3" xfId="1655"/>
    <cellStyle name="Percentuale 3 3 2" xfId="1656"/>
    <cellStyle name="Percentuale 3 3 3" xfId="1657"/>
    <cellStyle name="Percentuale 3 3 3 2" xfId="3050"/>
    <cellStyle name="Percentuale 3 3 4" xfId="3049"/>
    <cellStyle name="Percentuale 3 4" xfId="1658"/>
    <cellStyle name="Percentuale 3 4 2" xfId="1659"/>
    <cellStyle name="Percentuale 3 4 2 2" xfId="3052"/>
    <cellStyle name="Percentuale 3 4 3" xfId="3051"/>
    <cellStyle name="Percentuale 3 5" xfId="1660"/>
    <cellStyle name="Percentuale 30" xfId="1661"/>
    <cellStyle name="Percentuale 30 2" xfId="1662"/>
    <cellStyle name="Percentuale 30 2 2" xfId="3053"/>
    <cellStyle name="Percentuale 30 3" xfId="1663"/>
    <cellStyle name="Percentuale 30 3 2" xfId="1664"/>
    <cellStyle name="Percentuale 30 3 3" xfId="1665"/>
    <cellStyle name="Percentuale 30 3 3 2" xfId="3055"/>
    <cellStyle name="Percentuale 30 3 4" xfId="3054"/>
    <cellStyle name="Percentuale 30 4" xfId="1666"/>
    <cellStyle name="Percentuale 30 4 2" xfId="1667"/>
    <cellStyle name="Percentuale 30 4 2 2" xfId="3057"/>
    <cellStyle name="Percentuale 30 4 3" xfId="3056"/>
    <cellStyle name="Percentuale 30 5" xfId="1668"/>
    <cellStyle name="Percentuale 31" xfId="1669"/>
    <cellStyle name="Percentuale 31 2" xfId="1670"/>
    <cellStyle name="Percentuale 31 2 2" xfId="3058"/>
    <cellStyle name="Percentuale 31 3" xfId="1671"/>
    <cellStyle name="Percentuale 31 3 2" xfId="1672"/>
    <cellStyle name="Percentuale 31 3 3" xfId="1673"/>
    <cellStyle name="Percentuale 31 3 3 2" xfId="3060"/>
    <cellStyle name="Percentuale 31 3 4" xfId="3059"/>
    <cellStyle name="Percentuale 31 4" xfId="1674"/>
    <cellStyle name="Percentuale 31 4 2" xfId="1675"/>
    <cellStyle name="Percentuale 31 4 2 2" xfId="3062"/>
    <cellStyle name="Percentuale 31 4 3" xfId="3061"/>
    <cellStyle name="Percentuale 31 5" xfId="1676"/>
    <cellStyle name="Percentuale 32" xfId="1677"/>
    <cellStyle name="Percentuale 32 2" xfId="1678"/>
    <cellStyle name="Percentuale 32 2 2" xfId="3063"/>
    <cellStyle name="Percentuale 32 3" xfId="1679"/>
    <cellStyle name="Percentuale 32 3 2" xfId="1680"/>
    <cellStyle name="Percentuale 32 3 3" xfId="1681"/>
    <cellStyle name="Percentuale 32 3 3 2" xfId="3065"/>
    <cellStyle name="Percentuale 32 3 4" xfId="3064"/>
    <cellStyle name="Percentuale 32 4" xfId="1682"/>
    <cellStyle name="Percentuale 32 4 2" xfId="1683"/>
    <cellStyle name="Percentuale 32 4 2 2" xfId="3067"/>
    <cellStyle name="Percentuale 32 4 3" xfId="3066"/>
    <cellStyle name="Percentuale 32 5" xfId="1684"/>
    <cellStyle name="Percentuale 33" xfId="1685"/>
    <cellStyle name="Percentuale 33 2" xfId="1686"/>
    <cellStyle name="Percentuale 33 2 2" xfId="3068"/>
    <cellStyle name="Percentuale 33 3" xfId="1687"/>
    <cellStyle name="Percentuale 33 3 2" xfId="1688"/>
    <cellStyle name="Percentuale 33 3 3" xfId="1689"/>
    <cellStyle name="Percentuale 33 3 3 2" xfId="3070"/>
    <cellStyle name="Percentuale 33 3 4" xfId="3069"/>
    <cellStyle name="Percentuale 33 4" xfId="1690"/>
    <cellStyle name="Percentuale 33 4 2" xfId="1691"/>
    <cellStyle name="Percentuale 33 4 2 2" xfId="3072"/>
    <cellStyle name="Percentuale 33 4 3" xfId="3071"/>
    <cellStyle name="Percentuale 33 5" xfId="1692"/>
    <cellStyle name="Percentuale 34" xfId="1693"/>
    <cellStyle name="Percentuale 34 2" xfId="1694"/>
    <cellStyle name="Percentuale 34 2 2" xfId="3073"/>
    <cellStyle name="Percentuale 34 3" xfId="1695"/>
    <cellStyle name="Percentuale 34 3 2" xfId="1696"/>
    <cellStyle name="Percentuale 34 3 3" xfId="1697"/>
    <cellStyle name="Percentuale 34 3 3 2" xfId="3075"/>
    <cellStyle name="Percentuale 34 3 4" xfId="3074"/>
    <cellStyle name="Percentuale 34 4" xfId="1698"/>
    <cellStyle name="Percentuale 34 4 2" xfId="1699"/>
    <cellStyle name="Percentuale 34 4 2 2" xfId="3077"/>
    <cellStyle name="Percentuale 34 4 3" xfId="3076"/>
    <cellStyle name="Percentuale 34 5" xfId="1700"/>
    <cellStyle name="Percentuale 35" xfId="1701"/>
    <cellStyle name="Percentuale 35 2" xfId="1702"/>
    <cellStyle name="Percentuale 35 2 2" xfId="3078"/>
    <cellStyle name="Percentuale 35 3" xfId="1703"/>
    <cellStyle name="Percentuale 35 3 2" xfId="1704"/>
    <cellStyle name="Percentuale 35 3 3" xfId="1705"/>
    <cellStyle name="Percentuale 35 3 3 2" xfId="3080"/>
    <cellStyle name="Percentuale 35 3 4" xfId="3079"/>
    <cellStyle name="Percentuale 35 4" xfId="1706"/>
    <cellStyle name="Percentuale 35 4 2" xfId="1707"/>
    <cellStyle name="Percentuale 35 4 2 2" xfId="3082"/>
    <cellStyle name="Percentuale 35 4 3" xfId="3081"/>
    <cellStyle name="Percentuale 35 5" xfId="1708"/>
    <cellStyle name="Percentuale 36" xfId="1709"/>
    <cellStyle name="Percentuale 36 2" xfId="1710"/>
    <cellStyle name="Percentuale 36 2 2" xfId="3083"/>
    <cellStyle name="Percentuale 36 3" xfId="1711"/>
    <cellStyle name="Percentuale 36 3 2" xfId="1712"/>
    <cellStyle name="Percentuale 36 3 3" xfId="1713"/>
    <cellStyle name="Percentuale 36 3 3 2" xfId="3085"/>
    <cellStyle name="Percentuale 36 3 4" xfId="3084"/>
    <cellStyle name="Percentuale 36 4" xfId="1714"/>
    <cellStyle name="Percentuale 36 4 2" xfId="1715"/>
    <cellStyle name="Percentuale 36 4 2 2" xfId="3087"/>
    <cellStyle name="Percentuale 36 4 3" xfId="3086"/>
    <cellStyle name="Percentuale 36 5" xfId="1716"/>
    <cellStyle name="Percentuale 37" xfId="1717"/>
    <cellStyle name="Percentuale 37 2" xfId="1718"/>
    <cellStyle name="Percentuale 37 2 2" xfId="3088"/>
    <cellStyle name="Percentuale 37 3" xfId="1719"/>
    <cellStyle name="Percentuale 37 3 2" xfId="1720"/>
    <cellStyle name="Percentuale 37 3 3" xfId="1721"/>
    <cellStyle name="Percentuale 37 3 3 2" xfId="3090"/>
    <cellStyle name="Percentuale 37 3 4" xfId="3089"/>
    <cellStyle name="Percentuale 37 4" xfId="1722"/>
    <cellStyle name="Percentuale 37 4 2" xfId="1723"/>
    <cellStyle name="Percentuale 37 4 2 2" xfId="3092"/>
    <cellStyle name="Percentuale 37 4 3" xfId="3091"/>
    <cellStyle name="Percentuale 37 5" xfId="1724"/>
    <cellStyle name="Percentuale 38" xfId="1725"/>
    <cellStyle name="Percentuale 38 2" xfId="1726"/>
    <cellStyle name="Percentuale 38 2 2" xfId="3093"/>
    <cellStyle name="Percentuale 38 3" xfId="1727"/>
    <cellStyle name="Percentuale 38 3 2" xfId="1728"/>
    <cellStyle name="Percentuale 38 3 3" xfId="1729"/>
    <cellStyle name="Percentuale 38 3 3 2" xfId="3095"/>
    <cellStyle name="Percentuale 38 3 4" xfId="3094"/>
    <cellStyle name="Percentuale 38 4" xfId="1730"/>
    <cellStyle name="Percentuale 38 4 2" xfId="1731"/>
    <cellStyle name="Percentuale 38 4 2 2" xfId="3097"/>
    <cellStyle name="Percentuale 38 4 3" xfId="3096"/>
    <cellStyle name="Percentuale 38 5" xfId="1732"/>
    <cellStyle name="Percentuale 39" xfId="1733"/>
    <cellStyle name="Percentuale 39 2" xfId="1734"/>
    <cellStyle name="Percentuale 39 2 2" xfId="3098"/>
    <cellStyle name="Percentuale 39 3" xfId="1735"/>
    <cellStyle name="Percentuale 39 3 2" xfId="1736"/>
    <cellStyle name="Percentuale 39 3 3" xfId="1737"/>
    <cellStyle name="Percentuale 39 3 3 2" xfId="3100"/>
    <cellStyle name="Percentuale 39 3 4" xfId="3099"/>
    <cellStyle name="Percentuale 39 4" xfId="1738"/>
    <cellStyle name="Percentuale 39 4 2" xfId="1739"/>
    <cellStyle name="Percentuale 39 4 2 2" xfId="3102"/>
    <cellStyle name="Percentuale 39 4 3" xfId="3101"/>
    <cellStyle name="Percentuale 39 5" xfId="1740"/>
    <cellStyle name="Percentuale 4" xfId="1741"/>
    <cellStyle name="Percentuale 4 2" xfId="1742"/>
    <cellStyle name="Percentuale 4 2 2" xfId="3103"/>
    <cellStyle name="Percentuale 4 3" xfId="1743"/>
    <cellStyle name="Percentuale 4 3 2" xfId="1744"/>
    <cellStyle name="Percentuale 4 3 3" xfId="1745"/>
    <cellStyle name="Percentuale 4 3 3 2" xfId="3105"/>
    <cellStyle name="Percentuale 4 3 4" xfId="3104"/>
    <cellStyle name="Percentuale 4 4" xfId="1746"/>
    <cellStyle name="Percentuale 4 4 2" xfId="1747"/>
    <cellStyle name="Percentuale 4 4 2 2" xfId="3107"/>
    <cellStyle name="Percentuale 4 4 3" xfId="3106"/>
    <cellStyle name="Percentuale 4 5" xfId="1748"/>
    <cellStyle name="Percentuale 40" xfId="1749"/>
    <cellStyle name="Percentuale 40 2" xfId="1750"/>
    <cellStyle name="Percentuale 40 2 2" xfId="3108"/>
    <cellStyle name="Percentuale 40 3" xfId="1751"/>
    <cellStyle name="Percentuale 40 3 2" xfId="1752"/>
    <cellStyle name="Percentuale 40 3 3" xfId="1753"/>
    <cellStyle name="Percentuale 40 3 3 2" xfId="3110"/>
    <cellStyle name="Percentuale 40 3 4" xfId="3109"/>
    <cellStyle name="Percentuale 40 4" xfId="1754"/>
    <cellStyle name="Percentuale 40 4 2" xfId="1755"/>
    <cellStyle name="Percentuale 40 4 2 2" xfId="3112"/>
    <cellStyle name="Percentuale 40 4 3" xfId="3111"/>
    <cellStyle name="Percentuale 40 5" xfId="1756"/>
    <cellStyle name="Percentuale 41" xfId="1757"/>
    <cellStyle name="Percentuale 41 2" xfId="1758"/>
    <cellStyle name="Percentuale 41 2 2" xfId="3113"/>
    <cellStyle name="Percentuale 41 3" xfId="1759"/>
    <cellStyle name="Percentuale 41 3 2" xfId="1760"/>
    <cellStyle name="Percentuale 41 3 3" xfId="1761"/>
    <cellStyle name="Percentuale 41 3 3 2" xfId="3115"/>
    <cellStyle name="Percentuale 41 3 4" xfId="3114"/>
    <cellStyle name="Percentuale 41 4" xfId="1762"/>
    <cellStyle name="Percentuale 41 4 2" xfId="1763"/>
    <cellStyle name="Percentuale 41 4 2 2" xfId="3117"/>
    <cellStyle name="Percentuale 41 4 3" xfId="3116"/>
    <cellStyle name="Percentuale 41 5" xfId="1764"/>
    <cellStyle name="Percentuale 42" xfId="1765"/>
    <cellStyle name="Percentuale 42 2" xfId="1766"/>
    <cellStyle name="Percentuale 42 2 2" xfId="3118"/>
    <cellStyle name="Percentuale 42 3" xfId="1767"/>
    <cellStyle name="Percentuale 42 3 2" xfId="1768"/>
    <cellStyle name="Percentuale 42 3 3" xfId="1769"/>
    <cellStyle name="Percentuale 42 3 3 2" xfId="3120"/>
    <cellStyle name="Percentuale 42 3 4" xfId="3119"/>
    <cellStyle name="Percentuale 42 4" xfId="1770"/>
    <cellStyle name="Percentuale 42 4 2" xfId="1771"/>
    <cellStyle name="Percentuale 42 4 2 2" xfId="3122"/>
    <cellStyle name="Percentuale 42 4 3" xfId="3121"/>
    <cellStyle name="Percentuale 42 5" xfId="1772"/>
    <cellStyle name="Percentuale 43" xfId="1773"/>
    <cellStyle name="Percentuale 43 2" xfId="1774"/>
    <cellStyle name="Percentuale 43 2 2" xfId="3123"/>
    <cellStyle name="Percentuale 43 3" xfId="1775"/>
    <cellStyle name="Percentuale 43 3 2" xfId="1776"/>
    <cellStyle name="Percentuale 43 3 3" xfId="1777"/>
    <cellStyle name="Percentuale 43 3 3 2" xfId="3125"/>
    <cellStyle name="Percentuale 43 3 4" xfId="3124"/>
    <cellStyle name="Percentuale 43 4" xfId="1778"/>
    <cellStyle name="Percentuale 43 4 2" xfId="1779"/>
    <cellStyle name="Percentuale 43 4 2 2" xfId="3127"/>
    <cellStyle name="Percentuale 43 4 3" xfId="3126"/>
    <cellStyle name="Percentuale 43 5" xfId="1780"/>
    <cellStyle name="Percentuale 44" xfId="1781"/>
    <cellStyle name="Percentuale 44 2" xfId="1782"/>
    <cellStyle name="Percentuale 44 2 2" xfId="3128"/>
    <cellStyle name="Percentuale 44 3" xfId="1783"/>
    <cellStyle name="Percentuale 44 3 2" xfId="1784"/>
    <cellStyle name="Percentuale 44 3 3" xfId="1785"/>
    <cellStyle name="Percentuale 44 3 3 2" xfId="3130"/>
    <cellStyle name="Percentuale 44 3 4" xfId="3129"/>
    <cellStyle name="Percentuale 44 4" xfId="1786"/>
    <cellStyle name="Percentuale 44 4 2" xfId="1787"/>
    <cellStyle name="Percentuale 44 4 2 2" xfId="3132"/>
    <cellStyle name="Percentuale 44 4 3" xfId="3131"/>
    <cellStyle name="Percentuale 44 5" xfId="1788"/>
    <cellStyle name="Percentuale 45" xfId="1789"/>
    <cellStyle name="Percentuale 45 2" xfId="1790"/>
    <cellStyle name="Percentuale 45 2 2" xfId="3133"/>
    <cellStyle name="Percentuale 45 3" xfId="1791"/>
    <cellStyle name="Percentuale 45 3 2" xfId="1792"/>
    <cellStyle name="Percentuale 45 3 3" xfId="1793"/>
    <cellStyle name="Percentuale 45 3 3 2" xfId="3135"/>
    <cellStyle name="Percentuale 45 3 4" xfId="3134"/>
    <cellStyle name="Percentuale 45 4" xfId="1794"/>
    <cellStyle name="Percentuale 45 4 2" xfId="1795"/>
    <cellStyle name="Percentuale 45 4 2 2" xfId="3137"/>
    <cellStyle name="Percentuale 45 4 3" xfId="3136"/>
    <cellStyle name="Percentuale 45 5" xfId="1796"/>
    <cellStyle name="Percentuale 46" xfId="1797"/>
    <cellStyle name="Percentuale 46 2" xfId="1798"/>
    <cellStyle name="Percentuale 46 2 2" xfId="3138"/>
    <cellStyle name="Percentuale 46 3" xfId="1799"/>
    <cellStyle name="Percentuale 46 3 2" xfId="1800"/>
    <cellStyle name="Percentuale 46 3 3" xfId="1801"/>
    <cellStyle name="Percentuale 46 3 3 2" xfId="3140"/>
    <cellStyle name="Percentuale 46 3 4" xfId="3139"/>
    <cellStyle name="Percentuale 46 4" xfId="1802"/>
    <cellStyle name="Percentuale 46 4 2" xfId="1803"/>
    <cellStyle name="Percentuale 46 4 2 2" xfId="3142"/>
    <cellStyle name="Percentuale 46 4 3" xfId="3141"/>
    <cellStyle name="Percentuale 46 5" xfId="1804"/>
    <cellStyle name="Percentuale 47" xfId="1805"/>
    <cellStyle name="Percentuale 47 2" xfId="1806"/>
    <cellStyle name="Percentuale 47 2 2" xfId="3143"/>
    <cellStyle name="Percentuale 47 3" xfId="1807"/>
    <cellStyle name="Percentuale 47 3 2" xfId="1808"/>
    <cellStyle name="Percentuale 47 3 3" xfId="1809"/>
    <cellStyle name="Percentuale 47 3 3 2" xfId="3145"/>
    <cellStyle name="Percentuale 47 3 4" xfId="3144"/>
    <cellStyle name="Percentuale 47 4" xfId="1810"/>
    <cellStyle name="Percentuale 47 4 2" xfId="1811"/>
    <cellStyle name="Percentuale 47 4 2 2" xfId="3147"/>
    <cellStyle name="Percentuale 47 4 3" xfId="3146"/>
    <cellStyle name="Percentuale 47 5" xfId="1812"/>
    <cellStyle name="Percentuale 48" xfId="1813"/>
    <cellStyle name="Percentuale 48 2" xfId="1814"/>
    <cellStyle name="Percentuale 48 2 2" xfId="3148"/>
    <cellStyle name="Percentuale 48 3" xfId="1815"/>
    <cellStyle name="Percentuale 48 3 2" xfId="1816"/>
    <cellStyle name="Percentuale 48 3 3" xfId="1817"/>
    <cellStyle name="Percentuale 48 3 3 2" xfId="3150"/>
    <cellStyle name="Percentuale 48 3 4" xfId="3149"/>
    <cellStyle name="Percentuale 48 4" xfId="1818"/>
    <cellStyle name="Percentuale 48 4 2" xfId="1819"/>
    <cellStyle name="Percentuale 48 4 2 2" xfId="3152"/>
    <cellStyle name="Percentuale 48 4 3" xfId="3151"/>
    <cellStyle name="Percentuale 48 5" xfId="1820"/>
    <cellStyle name="Percentuale 49" xfId="1821"/>
    <cellStyle name="Percentuale 49 2" xfId="1822"/>
    <cellStyle name="Percentuale 49 2 2" xfId="3153"/>
    <cellStyle name="Percentuale 49 3" xfId="1823"/>
    <cellStyle name="Percentuale 49 3 2" xfId="1824"/>
    <cellStyle name="Percentuale 49 3 3" xfId="1825"/>
    <cellStyle name="Percentuale 49 3 3 2" xfId="3155"/>
    <cellStyle name="Percentuale 49 3 4" xfId="3154"/>
    <cellStyle name="Percentuale 49 4" xfId="1826"/>
    <cellStyle name="Percentuale 49 4 2" xfId="1827"/>
    <cellStyle name="Percentuale 49 4 2 2" xfId="3157"/>
    <cellStyle name="Percentuale 49 4 3" xfId="3156"/>
    <cellStyle name="Percentuale 49 5" xfId="1828"/>
    <cellStyle name="Percentuale 5" xfId="1829"/>
    <cellStyle name="Percentuale 5 2" xfId="1830"/>
    <cellStyle name="Percentuale 5 2 2" xfId="3158"/>
    <cellStyle name="Percentuale 5 3" xfId="1831"/>
    <cellStyle name="Percentuale 5 3 2" xfId="1832"/>
    <cellStyle name="Percentuale 5 3 3" xfId="1833"/>
    <cellStyle name="Percentuale 5 3 3 2" xfId="3160"/>
    <cellStyle name="Percentuale 5 3 4" xfId="3159"/>
    <cellStyle name="Percentuale 5 4" xfId="1834"/>
    <cellStyle name="Percentuale 5 4 2" xfId="1835"/>
    <cellStyle name="Percentuale 5 4 2 2" xfId="3162"/>
    <cellStyle name="Percentuale 5 4 3" xfId="3161"/>
    <cellStyle name="Percentuale 5 5" xfId="1836"/>
    <cellStyle name="Percentuale 50" xfId="1837"/>
    <cellStyle name="Percentuale 50 2" xfId="1838"/>
    <cellStyle name="Percentuale 50 2 2" xfId="3163"/>
    <cellStyle name="Percentuale 50 3" xfId="1839"/>
    <cellStyle name="Percentuale 50 3 2" xfId="1840"/>
    <cellStyle name="Percentuale 50 3 3" xfId="1841"/>
    <cellStyle name="Percentuale 50 3 3 2" xfId="3165"/>
    <cellStyle name="Percentuale 50 3 4" xfId="3164"/>
    <cellStyle name="Percentuale 50 4" xfId="1842"/>
    <cellStyle name="Percentuale 50 4 2" xfId="1843"/>
    <cellStyle name="Percentuale 50 4 2 2" xfId="3167"/>
    <cellStyle name="Percentuale 50 4 3" xfId="3166"/>
    <cellStyle name="Percentuale 50 5" xfId="1844"/>
    <cellStyle name="Percentuale 51" xfId="1845"/>
    <cellStyle name="Percentuale 51 2" xfId="1846"/>
    <cellStyle name="Percentuale 51 2 2" xfId="3168"/>
    <cellStyle name="Percentuale 51 3" xfId="1847"/>
    <cellStyle name="Percentuale 51 3 2" xfId="1848"/>
    <cellStyle name="Percentuale 51 3 3" xfId="1849"/>
    <cellStyle name="Percentuale 51 3 3 2" xfId="3170"/>
    <cellStyle name="Percentuale 51 3 4" xfId="3169"/>
    <cellStyle name="Percentuale 51 4" xfId="1850"/>
    <cellStyle name="Percentuale 51 4 2" xfId="1851"/>
    <cellStyle name="Percentuale 51 4 2 2" xfId="3172"/>
    <cellStyle name="Percentuale 51 4 3" xfId="3171"/>
    <cellStyle name="Percentuale 51 5" xfId="1852"/>
    <cellStyle name="Percentuale 52" xfId="1853"/>
    <cellStyle name="Percentuale 52 2" xfId="1854"/>
    <cellStyle name="Percentuale 52 2 2" xfId="3173"/>
    <cellStyle name="Percentuale 52 3" xfId="1855"/>
    <cellStyle name="Percentuale 52 3 2" xfId="1856"/>
    <cellStyle name="Percentuale 52 3 3" xfId="1857"/>
    <cellStyle name="Percentuale 52 3 3 2" xfId="3175"/>
    <cellStyle name="Percentuale 52 3 4" xfId="3174"/>
    <cellStyle name="Percentuale 52 4" xfId="1858"/>
    <cellStyle name="Percentuale 52 4 2" xfId="1859"/>
    <cellStyle name="Percentuale 52 4 2 2" xfId="3177"/>
    <cellStyle name="Percentuale 52 4 3" xfId="3176"/>
    <cellStyle name="Percentuale 52 5" xfId="1860"/>
    <cellStyle name="Percentuale 53" xfId="1861"/>
    <cellStyle name="Percentuale 53 2" xfId="1862"/>
    <cellStyle name="Percentuale 53 2 2" xfId="3178"/>
    <cellStyle name="Percentuale 53 3" xfId="1863"/>
    <cellStyle name="Percentuale 53 3 2" xfId="1864"/>
    <cellStyle name="Percentuale 53 3 3" xfId="1865"/>
    <cellStyle name="Percentuale 53 3 3 2" xfId="3180"/>
    <cellStyle name="Percentuale 53 3 4" xfId="3179"/>
    <cellStyle name="Percentuale 53 4" xfId="1866"/>
    <cellStyle name="Percentuale 53 4 2" xfId="1867"/>
    <cellStyle name="Percentuale 53 4 2 2" xfId="3182"/>
    <cellStyle name="Percentuale 53 4 3" xfId="3181"/>
    <cellStyle name="Percentuale 53 5" xfId="1868"/>
    <cellStyle name="Percentuale 54" xfId="1869"/>
    <cellStyle name="Percentuale 54 2" xfId="1870"/>
    <cellStyle name="Percentuale 54 2 2" xfId="3183"/>
    <cellStyle name="Percentuale 54 3" xfId="1871"/>
    <cellStyle name="Percentuale 54 3 2" xfId="1872"/>
    <cellStyle name="Percentuale 54 3 3" xfId="1873"/>
    <cellStyle name="Percentuale 54 3 3 2" xfId="3185"/>
    <cellStyle name="Percentuale 54 3 4" xfId="3184"/>
    <cellStyle name="Percentuale 54 4" xfId="1874"/>
    <cellStyle name="Percentuale 54 4 2" xfId="1875"/>
    <cellStyle name="Percentuale 54 4 2 2" xfId="3187"/>
    <cellStyle name="Percentuale 54 4 3" xfId="3186"/>
    <cellStyle name="Percentuale 54 5" xfId="1876"/>
    <cellStyle name="Percentuale 55" xfId="1877"/>
    <cellStyle name="Percentuale 55 2" xfId="1878"/>
    <cellStyle name="Percentuale 55 2 2" xfId="3188"/>
    <cellStyle name="Percentuale 55 3" xfId="1879"/>
    <cellStyle name="Percentuale 55 3 2" xfId="1880"/>
    <cellStyle name="Percentuale 55 3 3" xfId="1881"/>
    <cellStyle name="Percentuale 55 3 3 2" xfId="3190"/>
    <cellStyle name="Percentuale 55 3 4" xfId="3189"/>
    <cellStyle name="Percentuale 55 4" xfId="1882"/>
    <cellStyle name="Percentuale 55 4 2" xfId="1883"/>
    <cellStyle name="Percentuale 55 4 2 2" xfId="3192"/>
    <cellStyle name="Percentuale 55 4 3" xfId="3191"/>
    <cellStyle name="Percentuale 55 5" xfId="1884"/>
    <cellStyle name="Percentuale 56" xfId="1885"/>
    <cellStyle name="Percentuale 56 2" xfId="1886"/>
    <cellStyle name="Percentuale 56 2 2" xfId="3193"/>
    <cellStyle name="Percentuale 56 3" xfId="1887"/>
    <cellStyle name="Percentuale 56 3 2" xfId="1888"/>
    <cellStyle name="Percentuale 56 3 3" xfId="1889"/>
    <cellStyle name="Percentuale 56 3 3 2" xfId="3195"/>
    <cellStyle name="Percentuale 56 3 4" xfId="3194"/>
    <cellStyle name="Percentuale 56 4" xfId="1890"/>
    <cellStyle name="Percentuale 56 4 2" xfId="1891"/>
    <cellStyle name="Percentuale 56 4 2 2" xfId="3197"/>
    <cellStyle name="Percentuale 56 4 3" xfId="3196"/>
    <cellStyle name="Percentuale 56 5" xfId="1892"/>
    <cellStyle name="Percentuale 57" xfId="1893"/>
    <cellStyle name="Percentuale 57 2" xfId="1894"/>
    <cellStyle name="Percentuale 57 2 2" xfId="3198"/>
    <cellStyle name="Percentuale 57 3" xfId="1895"/>
    <cellStyle name="Percentuale 57 3 2" xfId="1896"/>
    <cellStyle name="Percentuale 57 3 3" xfId="1897"/>
    <cellStyle name="Percentuale 57 3 3 2" xfId="3200"/>
    <cellStyle name="Percentuale 57 3 4" xfId="3199"/>
    <cellStyle name="Percentuale 57 4" xfId="1898"/>
    <cellStyle name="Percentuale 57 4 2" xfId="1899"/>
    <cellStyle name="Percentuale 57 4 2 2" xfId="3202"/>
    <cellStyle name="Percentuale 57 4 3" xfId="3201"/>
    <cellStyle name="Percentuale 57 5" xfId="1900"/>
    <cellStyle name="Percentuale 58" xfId="1901"/>
    <cellStyle name="Percentuale 58 2" xfId="1902"/>
    <cellStyle name="Percentuale 58 2 2" xfId="3203"/>
    <cellStyle name="Percentuale 58 3" xfId="1903"/>
    <cellStyle name="Percentuale 58 3 2" xfId="1904"/>
    <cellStyle name="Percentuale 58 3 3" xfId="1905"/>
    <cellStyle name="Percentuale 58 3 3 2" xfId="3205"/>
    <cellStyle name="Percentuale 58 3 4" xfId="3204"/>
    <cellStyle name="Percentuale 58 4" xfId="1906"/>
    <cellStyle name="Percentuale 58 4 2" xfId="1907"/>
    <cellStyle name="Percentuale 58 4 2 2" xfId="3207"/>
    <cellStyle name="Percentuale 58 4 3" xfId="3206"/>
    <cellStyle name="Percentuale 58 5" xfId="1908"/>
    <cellStyle name="Percentuale 59" xfId="1909"/>
    <cellStyle name="Percentuale 59 2" xfId="1910"/>
    <cellStyle name="Percentuale 59 2 2" xfId="3208"/>
    <cellStyle name="Percentuale 59 3" xfId="1911"/>
    <cellStyle name="Percentuale 59 3 2" xfId="1912"/>
    <cellStyle name="Percentuale 59 3 3" xfId="1913"/>
    <cellStyle name="Percentuale 59 3 3 2" xfId="3210"/>
    <cellStyle name="Percentuale 59 3 4" xfId="3209"/>
    <cellStyle name="Percentuale 59 4" xfId="1914"/>
    <cellStyle name="Percentuale 59 4 2" xfId="1915"/>
    <cellStyle name="Percentuale 59 4 2 2" xfId="3212"/>
    <cellStyle name="Percentuale 59 4 3" xfId="3211"/>
    <cellStyle name="Percentuale 59 5" xfId="1916"/>
    <cellStyle name="Percentuale 6" xfId="1917"/>
    <cellStyle name="Percentuale 6 2" xfId="1918"/>
    <cellStyle name="Percentuale 6 2 2" xfId="3213"/>
    <cellStyle name="Percentuale 6 3" xfId="1919"/>
    <cellStyle name="Percentuale 6 3 2" xfId="1920"/>
    <cellStyle name="Percentuale 6 3 3" xfId="1921"/>
    <cellStyle name="Percentuale 6 3 3 2" xfId="3215"/>
    <cellStyle name="Percentuale 6 3 4" xfId="3214"/>
    <cellStyle name="Percentuale 6 4" xfId="1922"/>
    <cellStyle name="Percentuale 6 4 2" xfId="1923"/>
    <cellStyle name="Percentuale 6 4 2 2" xfId="3217"/>
    <cellStyle name="Percentuale 6 4 3" xfId="3216"/>
    <cellStyle name="Percentuale 6 5" xfId="1924"/>
    <cellStyle name="Percentuale 60" xfId="1925"/>
    <cellStyle name="Percentuale 60 2" xfId="1926"/>
    <cellStyle name="Percentuale 60 2 2" xfId="3218"/>
    <cellStyle name="Percentuale 60 3" xfId="1927"/>
    <cellStyle name="Percentuale 60 3 2" xfId="1928"/>
    <cellStyle name="Percentuale 60 3 3" xfId="1929"/>
    <cellStyle name="Percentuale 60 3 3 2" xfId="3220"/>
    <cellStyle name="Percentuale 60 3 4" xfId="3219"/>
    <cellStyle name="Percentuale 60 4" xfId="1930"/>
    <cellStyle name="Percentuale 60 4 2" xfId="1931"/>
    <cellStyle name="Percentuale 60 4 2 2" xfId="3222"/>
    <cellStyle name="Percentuale 60 4 3" xfId="3221"/>
    <cellStyle name="Percentuale 60 5" xfId="1932"/>
    <cellStyle name="Percentuale 61" xfId="1933"/>
    <cellStyle name="Percentuale 61 2" xfId="1934"/>
    <cellStyle name="Percentuale 61 2 2" xfId="3223"/>
    <cellStyle name="Percentuale 61 3" xfId="1935"/>
    <cellStyle name="Percentuale 61 3 2" xfId="1936"/>
    <cellStyle name="Percentuale 61 3 3" xfId="1937"/>
    <cellStyle name="Percentuale 61 3 3 2" xfId="3225"/>
    <cellStyle name="Percentuale 61 3 4" xfId="3224"/>
    <cellStyle name="Percentuale 61 4" xfId="1938"/>
    <cellStyle name="Percentuale 61 4 2" xfId="1939"/>
    <cellStyle name="Percentuale 61 4 2 2" xfId="3227"/>
    <cellStyle name="Percentuale 61 4 3" xfId="3226"/>
    <cellStyle name="Percentuale 61 5" xfId="1940"/>
    <cellStyle name="Percentuale 62" xfId="1941"/>
    <cellStyle name="Percentuale 62 2" xfId="3228"/>
    <cellStyle name="Percentuale 63" xfId="1942"/>
    <cellStyle name="Percentuale 63 2" xfId="3229"/>
    <cellStyle name="Percentuale 64" xfId="1943"/>
    <cellStyle name="Percentuale 64 2" xfId="3230"/>
    <cellStyle name="Percentuale 65" xfId="1944"/>
    <cellStyle name="Percentuale 65 2" xfId="3231"/>
    <cellStyle name="Percentuale 66" xfId="1945"/>
    <cellStyle name="Percentuale 66 2" xfId="3232"/>
    <cellStyle name="Percentuale 67" xfId="1946"/>
    <cellStyle name="Percentuale 67 2" xfId="3233"/>
    <cellStyle name="Percentuale 68" xfId="1947"/>
    <cellStyle name="Percentuale 68 2" xfId="1948"/>
    <cellStyle name="Percentuale 68 2 2" xfId="3234"/>
    <cellStyle name="Percentuale 68 3" xfId="1949"/>
    <cellStyle name="Percentuale 68 3 2" xfId="1950"/>
    <cellStyle name="Percentuale 68 3 3" xfId="1951"/>
    <cellStyle name="Percentuale 68 3 3 2" xfId="3236"/>
    <cellStyle name="Percentuale 68 3 4" xfId="3235"/>
    <cellStyle name="Percentuale 68 4" xfId="1952"/>
    <cellStyle name="Percentuale 68 4 2" xfId="1953"/>
    <cellStyle name="Percentuale 68 4 2 2" xfId="3238"/>
    <cellStyle name="Percentuale 68 4 3" xfId="3237"/>
    <cellStyle name="Percentuale 68 5" xfId="1954"/>
    <cellStyle name="Percentuale 69" xfId="1955"/>
    <cellStyle name="Percentuale 69 2" xfId="1956"/>
    <cellStyle name="Percentuale 69 2 2" xfId="3239"/>
    <cellStyle name="Percentuale 69 3" xfId="1957"/>
    <cellStyle name="Percentuale 69 3 2" xfId="1958"/>
    <cellStyle name="Percentuale 69 3 3" xfId="1959"/>
    <cellStyle name="Percentuale 69 3 3 2" xfId="3241"/>
    <cellStyle name="Percentuale 69 3 4" xfId="3240"/>
    <cellStyle name="Percentuale 69 4" xfId="1960"/>
    <cellStyle name="Percentuale 69 4 2" xfId="1961"/>
    <cellStyle name="Percentuale 69 4 2 2" xfId="3243"/>
    <cellStyle name="Percentuale 69 4 3" xfId="3242"/>
    <cellStyle name="Percentuale 69 5" xfId="1962"/>
    <cellStyle name="Percentuale 7" xfId="1963"/>
    <cellStyle name="Percentuale 7 2" xfId="1964"/>
    <cellStyle name="Percentuale 7 2 2" xfId="3244"/>
    <cellStyle name="Percentuale 7 3" xfId="1965"/>
    <cellStyle name="Percentuale 7 3 2" xfId="1966"/>
    <cellStyle name="Percentuale 7 3 3" xfId="1967"/>
    <cellStyle name="Percentuale 7 3 3 2" xfId="3246"/>
    <cellStyle name="Percentuale 7 3 4" xfId="3245"/>
    <cellStyle name="Percentuale 7 4" xfId="1968"/>
    <cellStyle name="Percentuale 7 4 2" xfId="1969"/>
    <cellStyle name="Percentuale 7 4 2 2" xfId="3248"/>
    <cellStyle name="Percentuale 7 4 3" xfId="3247"/>
    <cellStyle name="Percentuale 7 5" xfId="1970"/>
    <cellStyle name="Percentuale 8" xfId="1971"/>
    <cellStyle name="Percentuale 8 2" xfId="1972"/>
    <cellStyle name="Percentuale 8 2 2" xfId="3249"/>
    <cellStyle name="Percentuale 8 3" xfId="1973"/>
    <cellStyle name="Percentuale 8 3 2" xfId="1974"/>
    <cellStyle name="Percentuale 8 3 3" xfId="1975"/>
    <cellStyle name="Percentuale 8 3 3 2" xfId="3251"/>
    <cellStyle name="Percentuale 8 3 4" xfId="3250"/>
    <cellStyle name="Percentuale 8 4" xfId="1976"/>
    <cellStyle name="Percentuale 8 4 2" xfId="1977"/>
    <cellStyle name="Percentuale 8 4 2 2" xfId="3253"/>
    <cellStyle name="Percentuale 8 4 3" xfId="3252"/>
    <cellStyle name="Percentuale 8 5" xfId="1978"/>
    <cellStyle name="Percentuale 9" xfId="1979"/>
    <cellStyle name="Percentuale 9 2" xfId="1980"/>
    <cellStyle name="Percentuale 9 2 2" xfId="3254"/>
    <cellStyle name="Percentuale 9 3" xfId="1981"/>
    <cellStyle name="Percentuale 9 3 2" xfId="1982"/>
    <cellStyle name="Percentuale 9 3 3" xfId="1983"/>
    <cellStyle name="Percentuale 9 3 3 2" xfId="3256"/>
    <cellStyle name="Percentuale 9 3 4" xfId="3255"/>
    <cellStyle name="Percentuale 9 4" xfId="1984"/>
    <cellStyle name="Percentuale 9 4 2" xfId="1985"/>
    <cellStyle name="Percentuale 9 4 2 2" xfId="3258"/>
    <cellStyle name="Percentuale 9 4 3" xfId="3257"/>
    <cellStyle name="Percentuale 9 5" xfId="1986"/>
    <cellStyle name="Procent" xfId="1473" builtinId="5"/>
    <cellStyle name="Procent 10" xfId="4001"/>
    <cellStyle name="Procent 10 2" xfId="4002"/>
    <cellStyle name="Procent 10 2 2" xfId="4626"/>
    <cellStyle name="Procent 10 2 2 2" xfId="7794"/>
    <cellStyle name="Procent 10 2 2 2 2" xfId="10549"/>
    <cellStyle name="Procent 10 2 2 3" xfId="9187"/>
    <cellStyle name="Procent 10 2 3" xfId="7170"/>
    <cellStyle name="Procent 10 2 3 2" xfId="9925"/>
    <cellStyle name="Procent 10 2 4" xfId="8563"/>
    <cellStyle name="Procent 10 3" xfId="4003"/>
    <cellStyle name="Procent 10 3 2" xfId="4627"/>
    <cellStyle name="Procent 10 3 2 2" xfId="7795"/>
    <cellStyle name="Procent 10 3 2 2 2" xfId="10550"/>
    <cellStyle name="Procent 10 3 2 3" xfId="9188"/>
    <cellStyle name="Procent 10 3 3" xfId="7171"/>
    <cellStyle name="Procent 10 3 3 2" xfId="9926"/>
    <cellStyle name="Procent 10 3 4" xfId="8564"/>
    <cellStyle name="Procent 10 4" xfId="4004"/>
    <cellStyle name="Procent 10 4 2" xfId="4628"/>
    <cellStyle name="Procent 10 4 2 2" xfId="7796"/>
    <cellStyle name="Procent 10 4 2 2 2" xfId="10551"/>
    <cellStyle name="Procent 10 4 2 3" xfId="9189"/>
    <cellStyle name="Procent 10 4 3" xfId="7172"/>
    <cellStyle name="Procent 10 4 3 2" xfId="9927"/>
    <cellStyle name="Procent 10 4 4" xfId="8565"/>
    <cellStyle name="Procent 10 5" xfId="4625"/>
    <cellStyle name="Procent 10 5 2" xfId="7793"/>
    <cellStyle name="Procent 10 5 2 2" xfId="10548"/>
    <cellStyle name="Procent 10 5 3" xfId="9186"/>
    <cellStyle name="Procent 10 6" xfId="7169"/>
    <cellStyle name="Procent 10 6 2" xfId="9924"/>
    <cellStyle name="Procent 10 7" xfId="8562"/>
    <cellStyle name="Procent 11" xfId="4005"/>
    <cellStyle name="Procent 11 2" xfId="4629"/>
    <cellStyle name="Procent 11 2 2" xfId="7797"/>
    <cellStyle name="Procent 11 2 2 2" xfId="10552"/>
    <cellStyle name="Procent 11 2 3" xfId="9190"/>
    <cellStyle name="Procent 11 3" xfId="7173"/>
    <cellStyle name="Procent 11 3 2" xfId="9928"/>
    <cellStyle name="Procent 11 4" xfId="8566"/>
    <cellStyle name="Procent 12" xfId="3514"/>
    <cellStyle name="Procent 12 2" xfId="4155"/>
    <cellStyle name="Procent 12 2 2" xfId="7323"/>
    <cellStyle name="Procent 12 2 2 2" xfId="10078"/>
    <cellStyle name="Procent 12 2 3" xfId="8716"/>
    <cellStyle name="Procent 12 3" xfId="6712"/>
    <cellStyle name="Procent 12 3 2" xfId="9467"/>
    <cellStyle name="Procent 12 4" xfId="8100"/>
    <cellStyle name="Procent 13" xfId="4730"/>
    <cellStyle name="Procent 2" xfId="1987"/>
    <cellStyle name="Procent 2 10" xfId="4006"/>
    <cellStyle name="Procent 2 10 2" xfId="4007"/>
    <cellStyle name="Procent 2 10 2 2" xfId="4631"/>
    <cellStyle name="Procent 2 10 2 2 2" xfId="7799"/>
    <cellStyle name="Procent 2 10 2 2 2 2" xfId="10554"/>
    <cellStyle name="Procent 2 10 2 2 3" xfId="9192"/>
    <cellStyle name="Procent 2 10 2 3" xfId="7175"/>
    <cellStyle name="Procent 2 10 2 3 2" xfId="9930"/>
    <cellStyle name="Procent 2 10 2 4" xfId="8568"/>
    <cellStyle name="Procent 2 10 3" xfId="4630"/>
    <cellStyle name="Procent 2 10 3 2" xfId="7798"/>
    <cellStyle name="Procent 2 10 3 2 2" xfId="10553"/>
    <cellStyle name="Procent 2 10 3 3" xfId="9191"/>
    <cellStyle name="Procent 2 10 4" xfId="7174"/>
    <cellStyle name="Procent 2 10 4 2" xfId="9929"/>
    <cellStyle name="Procent 2 10 5" xfId="8567"/>
    <cellStyle name="Procent 2 11" xfId="4008"/>
    <cellStyle name="Procent 2 11 2" xfId="4632"/>
    <cellStyle name="Procent 2 11 2 2" xfId="7800"/>
    <cellStyle name="Procent 2 11 2 2 2" xfId="10555"/>
    <cellStyle name="Procent 2 11 2 3" xfId="9193"/>
    <cellStyle name="Procent 2 11 3" xfId="7176"/>
    <cellStyle name="Procent 2 11 3 2" xfId="9931"/>
    <cellStyle name="Procent 2 11 4" xfId="8569"/>
    <cellStyle name="Procent 2 12" xfId="4009"/>
    <cellStyle name="Procent 2 12 2" xfId="4633"/>
    <cellStyle name="Procent 2 12 2 2" xfId="7801"/>
    <cellStyle name="Procent 2 12 2 2 2" xfId="10556"/>
    <cellStyle name="Procent 2 12 2 3" xfId="9194"/>
    <cellStyle name="Procent 2 12 3" xfId="7177"/>
    <cellStyle name="Procent 2 12 3 2" xfId="9932"/>
    <cellStyle name="Procent 2 12 4" xfId="8570"/>
    <cellStyle name="Procent 2 13" xfId="4010"/>
    <cellStyle name="Procent 2 13 2" xfId="4634"/>
    <cellStyle name="Procent 2 13 2 2" xfId="7802"/>
    <cellStyle name="Procent 2 13 2 2 2" xfId="10557"/>
    <cellStyle name="Procent 2 13 2 3" xfId="9195"/>
    <cellStyle name="Procent 2 13 3" xfId="7178"/>
    <cellStyle name="Procent 2 13 3 2" xfId="9933"/>
    <cellStyle name="Procent 2 13 4" xfId="8571"/>
    <cellStyle name="Procent 2 14" xfId="3511"/>
    <cellStyle name="Procent 2 14 2" xfId="4152"/>
    <cellStyle name="Procent 2 14 2 2" xfId="7320"/>
    <cellStyle name="Procent 2 14 2 2 2" xfId="10075"/>
    <cellStyle name="Procent 2 14 2 3" xfId="8713"/>
    <cellStyle name="Procent 2 14 3" xfId="6709"/>
    <cellStyle name="Procent 2 14 3 2" xfId="9464"/>
    <cellStyle name="Procent 2 14 4" xfId="8097"/>
    <cellStyle name="Procent 2 15" xfId="4109"/>
    <cellStyle name="Procent 2 15 2" xfId="7277"/>
    <cellStyle name="Procent 2 15 2 2" xfId="10032"/>
    <cellStyle name="Procent 2 15 3" xfId="8670"/>
    <cellStyle name="Procent 2 16" xfId="3452"/>
    <cellStyle name="Procent 2 16 2" xfId="6666"/>
    <cellStyle name="Procent 2 16 2 2" xfId="9421"/>
    <cellStyle name="Procent 2 16 3" xfId="8053"/>
    <cellStyle name="Procent 2 2" xfId="3259"/>
    <cellStyle name="Procent 2 2 2" xfId="3482"/>
    <cellStyle name="Procent 2 2 2 2" xfId="4013"/>
    <cellStyle name="Procent 2 2 2 2 2" xfId="4637"/>
    <cellStyle name="Procent 2 2 2 2 2 2" xfId="7805"/>
    <cellStyle name="Procent 2 2 2 2 2 2 2" xfId="10560"/>
    <cellStyle name="Procent 2 2 2 2 2 3" xfId="9198"/>
    <cellStyle name="Procent 2 2 2 2 3" xfId="7181"/>
    <cellStyle name="Procent 2 2 2 2 3 2" xfId="9936"/>
    <cellStyle name="Procent 2 2 2 2 4" xfId="8574"/>
    <cellStyle name="Procent 2 2 2 3" xfId="4014"/>
    <cellStyle name="Procent 2 2 2 3 2" xfId="4638"/>
    <cellStyle name="Procent 2 2 2 3 2 2" xfId="7806"/>
    <cellStyle name="Procent 2 2 2 3 2 2 2" xfId="10561"/>
    <cellStyle name="Procent 2 2 2 3 2 3" xfId="9199"/>
    <cellStyle name="Procent 2 2 2 3 3" xfId="7182"/>
    <cellStyle name="Procent 2 2 2 3 3 2" xfId="9937"/>
    <cellStyle name="Procent 2 2 2 3 4" xfId="8575"/>
    <cellStyle name="Procent 2 2 2 4" xfId="4015"/>
    <cellStyle name="Procent 2 2 2 4 2" xfId="4639"/>
    <cellStyle name="Procent 2 2 2 4 2 2" xfId="7807"/>
    <cellStyle name="Procent 2 2 2 4 2 2 2" xfId="10562"/>
    <cellStyle name="Procent 2 2 2 4 2 3" xfId="9200"/>
    <cellStyle name="Procent 2 2 2 4 3" xfId="7183"/>
    <cellStyle name="Procent 2 2 2 4 3 2" xfId="9938"/>
    <cellStyle name="Procent 2 2 2 4 4" xfId="8576"/>
    <cellStyle name="Procent 2 2 2 5" xfId="4012"/>
    <cellStyle name="Procent 2 2 2 5 2" xfId="4636"/>
    <cellStyle name="Procent 2 2 2 5 2 2" xfId="7804"/>
    <cellStyle name="Procent 2 2 2 5 2 2 2" xfId="10559"/>
    <cellStyle name="Procent 2 2 2 5 2 3" xfId="9197"/>
    <cellStyle name="Procent 2 2 2 5 3" xfId="7180"/>
    <cellStyle name="Procent 2 2 2 5 3 2" xfId="9935"/>
    <cellStyle name="Procent 2 2 2 5 4" xfId="8573"/>
    <cellStyle name="Procent 2 2 2 6" xfId="4133"/>
    <cellStyle name="Procent 2 2 2 6 2" xfId="7301"/>
    <cellStyle name="Procent 2 2 2 6 2 2" xfId="10056"/>
    <cellStyle name="Procent 2 2 2 6 3" xfId="8694"/>
    <cellStyle name="Procent 2 2 2 7" xfId="6690"/>
    <cellStyle name="Procent 2 2 2 7 2" xfId="9445"/>
    <cellStyle name="Procent 2 2 2 8" xfId="8078"/>
    <cellStyle name="Procent 2 2 3" xfId="3498"/>
    <cellStyle name="Procent 2 2 3 2" xfId="4016"/>
    <cellStyle name="Procent 2 2 3 2 2" xfId="4640"/>
    <cellStyle name="Procent 2 2 3 2 2 2" xfId="7808"/>
    <cellStyle name="Procent 2 2 3 2 2 2 2" xfId="10563"/>
    <cellStyle name="Procent 2 2 3 2 2 3" xfId="9201"/>
    <cellStyle name="Procent 2 2 3 2 3" xfId="7184"/>
    <cellStyle name="Procent 2 2 3 2 3 2" xfId="9939"/>
    <cellStyle name="Procent 2 2 3 2 4" xfId="8577"/>
    <cellStyle name="Procent 2 2 3 3" xfId="4149"/>
    <cellStyle name="Procent 2 2 3 3 2" xfId="7317"/>
    <cellStyle name="Procent 2 2 3 3 2 2" xfId="10072"/>
    <cellStyle name="Procent 2 2 3 3 3" xfId="8710"/>
    <cellStyle name="Procent 2 2 3 4" xfId="6706"/>
    <cellStyle name="Procent 2 2 3 4 2" xfId="9461"/>
    <cellStyle name="Procent 2 2 3 5" xfId="8094"/>
    <cellStyle name="Procent 2 2 4" xfId="4017"/>
    <cellStyle name="Procent 2 2 4 2" xfId="4641"/>
    <cellStyle name="Procent 2 2 4 2 2" xfId="7809"/>
    <cellStyle name="Procent 2 2 4 2 2 2" xfId="10564"/>
    <cellStyle name="Procent 2 2 4 2 3" xfId="9202"/>
    <cellStyle name="Procent 2 2 4 3" xfId="7185"/>
    <cellStyle name="Procent 2 2 4 3 2" xfId="9940"/>
    <cellStyle name="Procent 2 2 4 4" xfId="8578"/>
    <cellStyle name="Procent 2 2 5" xfId="4018"/>
    <cellStyle name="Procent 2 2 5 2" xfId="4642"/>
    <cellStyle name="Procent 2 2 5 2 2" xfId="7810"/>
    <cellStyle name="Procent 2 2 5 2 2 2" xfId="10565"/>
    <cellStyle name="Procent 2 2 5 2 3" xfId="9203"/>
    <cellStyle name="Procent 2 2 5 3" xfId="7186"/>
    <cellStyle name="Procent 2 2 5 3 2" xfId="9941"/>
    <cellStyle name="Procent 2 2 5 4" xfId="8579"/>
    <cellStyle name="Procent 2 2 6" xfId="4019"/>
    <cellStyle name="Procent 2 2 6 2" xfId="4643"/>
    <cellStyle name="Procent 2 2 6 2 2" xfId="7811"/>
    <cellStyle name="Procent 2 2 6 2 2 2" xfId="10566"/>
    <cellStyle name="Procent 2 2 6 2 3" xfId="9204"/>
    <cellStyle name="Procent 2 2 6 3" xfId="7187"/>
    <cellStyle name="Procent 2 2 6 3 2" xfId="9942"/>
    <cellStyle name="Procent 2 2 6 4" xfId="8580"/>
    <cellStyle name="Procent 2 2 7" xfId="4011"/>
    <cellStyle name="Procent 2 2 7 2" xfId="4635"/>
    <cellStyle name="Procent 2 2 7 2 2" xfId="7803"/>
    <cellStyle name="Procent 2 2 7 2 2 2" xfId="10558"/>
    <cellStyle name="Procent 2 2 7 2 3" xfId="9196"/>
    <cellStyle name="Procent 2 2 7 3" xfId="7179"/>
    <cellStyle name="Procent 2 2 7 3 2" xfId="9934"/>
    <cellStyle name="Procent 2 2 7 4" xfId="8572"/>
    <cellStyle name="Procent 2 2 8" xfId="4117"/>
    <cellStyle name="Procent 2 2 8 2" xfId="7285"/>
    <cellStyle name="Procent 2 2 8 2 2" xfId="10040"/>
    <cellStyle name="Procent 2 2 8 3" xfId="8678"/>
    <cellStyle name="Procent 2 2 9" xfId="3466"/>
    <cellStyle name="Procent 2 2 9 2" xfId="6674"/>
    <cellStyle name="Procent 2 2 9 2 2" xfId="9429"/>
    <cellStyle name="Procent 2 2 9 3" xfId="8062"/>
    <cellStyle name="Procent 2 3" xfId="3474"/>
    <cellStyle name="Procent 2 3 10" xfId="8070"/>
    <cellStyle name="Procent 2 3 2" xfId="4021"/>
    <cellStyle name="Procent 2 3 2 2" xfId="4022"/>
    <cellStyle name="Procent 2 3 2 2 2" xfId="4646"/>
    <cellStyle name="Procent 2 3 2 2 2 2" xfId="7814"/>
    <cellStyle name="Procent 2 3 2 2 2 2 2" xfId="10569"/>
    <cellStyle name="Procent 2 3 2 2 2 3" xfId="9207"/>
    <cellStyle name="Procent 2 3 2 2 3" xfId="7190"/>
    <cellStyle name="Procent 2 3 2 2 3 2" xfId="9945"/>
    <cellStyle name="Procent 2 3 2 2 4" xfId="8583"/>
    <cellStyle name="Procent 2 3 2 3" xfId="4023"/>
    <cellStyle name="Procent 2 3 2 3 2" xfId="4647"/>
    <cellStyle name="Procent 2 3 2 3 2 2" xfId="7815"/>
    <cellStyle name="Procent 2 3 2 3 2 2 2" xfId="10570"/>
    <cellStyle name="Procent 2 3 2 3 2 3" xfId="9208"/>
    <cellStyle name="Procent 2 3 2 3 3" xfId="7191"/>
    <cellStyle name="Procent 2 3 2 3 3 2" xfId="9946"/>
    <cellStyle name="Procent 2 3 2 3 4" xfId="8584"/>
    <cellStyle name="Procent 2 3 2 4" xfId="4645"/>
    <cellStyle name="Procent 2 3 2 4 2" xfId="7813"/>
    <cellStyle name="Procent 2 3 2 4 2 2" xfId="10568"/>
    <cellStyle name="Procent 2 3 2 4 3" xfId="9206"/>
    <cellStyle name="Procent 2 3 2 5" xfId="7189"/>
    <cellStyle name="Procent 2 3 2 5 2" xfId="9944"/>
    <cellStyle name="Procent 2 3 2 6" xfId="8582"/>
    <cellStyle name="Procent 2 3 3" xfId="4024"/>
    <cellStyle name="Procent 2 3 3 2" xfId="4648"/>
    <cellStyle name="Procent 2 3 3 2 2" xfId="7816"/>
    <cellStyle name="Procent 2 3 3 2 2 2" xfId="10571"/>
    <cellStyle name="Procent 2 3 3 2 3" xfId="9209"/>
    <cellStyle name="Procent 2 3 3 3" xfId="7192"/>
    <cellStyle name="Procent 2 3 3 3 2" xfId="9947"/>
    <cellStyle name="Procent 2 3 3 4" xfId="8585"/>
    <cellStyle name="Procent 2 3 4" xfId="4025"/>
    <cellStyle name="Procent 2 3 4 2" xfId="4649"/>
    <cellStyle name="Procent 2 3 4 2 2" xfId="7817"/>
    <cellStyle name="Procent 2 3 4 2 2 2" xfId="10572"/>
    <cellStyle name="Procent 2 3 4 2 3" xfId="9210"/>
    <cellStyle name="Procent 2 3 4 3" xfId="7193"/>
    <cellStyle name="Procent 2 3 4 3 2" xfId="9948"/>
    <cellStyle name="Procent 2 3 4 4" xfId="8586"/>
    <cellStyle name="Procent 2 3 5" xfId="4026"/>
    <cellStyle name="Procent 2 3 5 2" xfId="4650"/>
    <cellStyle name="Procent 2 3 5 2 2" xfId="7818"/>
    <cellStyle name="Procent 2 3 5 2 2 2" xfId="10573"/>
    <cellStyle name="Procent 2 3 5 2 3" xfId="9211"/>
    <cellStyle name="Procent 2 3 5 3" xfId="7194"/>
    <cellStyle name="Procent 2 3 5 3 2" xfId="9949"/>
    <cellStyle name="Procent 2 3 5 4" xfId="8587"/>
    <cellStyle name="Procent 2 3 6" xfId="4027"/>
    <cellStyle name="Procent 2 3 6 2" xfId="4651"/>
    <cellStyle name="Procent 2 3 6 2 2" xfId="7819"/>
    <cellStyle name="Procent 2 3 6 2 2 2" xfId="10574"/>
    <cellStyle name="Procent 2 3 6 2 3" xfId="9212"/>
    <cellStyle name="Procent 2 3 6 3" xfId="7195"/>
    <cellStyle name="Procent 2 3 6 3 2" xfId="9950"/>
    <cellStyle name="Procent 2 3 6 4" xfId="8588"/>
    <cellStyle name="Procent 2 3 7" xfId="4020"/>
    <cellStyle name="Procent 2 3 7 2" xfId="4644"/>
    <cellStyle name="Procent 2 3 7 2 2" xfId="7812"/>
    <cellStyle name="Procent 2 3 7 2 2 2" xfId="10567"/>
    <cellStyle name="Procent 2 3 7 2 3" xfId="9205"/>
    <cellStyle name="Procent 2 3 7 3" xfId="7188"/>
    <cellStyle name="Procent 2 3 7 3 2" xfId="9943"/>
    <cellStyle name="Procent 2 3 7 4" xfId="8581"/>
    <cellStyle name="Procent 2 3 8" xfId="4125"/>
    <cellStyle name="Procent 2 3 8 2" xfId="7293"/>
    <cellStyle name="Procent 2 3 8 2 2" xfId="10048"/>
    <cellStyle name="Procent 2 3 8 3" xfId="8686"/>
    <cellStyle name="Procent 2 3 9" xfId="6682"/>
    <cellStyle name="Procent 2 3 9 2" xfId="9437"/>
    <cellStyle name="Procent 2 4" xfId="3490"/>
    <cellStyle name="Procent 2 4 10" xfId="8086"/>
    <cellStyle name="Procent 2 4 2" xfId="4029"/>
    <cellStyle name="Procent 2 4 2 2" xfId="4030"/>
    <cellStyle name="Procent 2 4 2 2 2" xfId="4654"/>
    <cellStyle name="Procent 2 4 2 2 2 2" xfId="7822"/>
    <cellStyle name="Procent 2 4 2 2 2 2 2" xfId="10577"/>
    <cellStyle name="Procent 2 4 2 2 2 3" xfId="9215"/>
    <cellStyle name="Procent 2 4 2 2 3" xfId="7198"/>
    <cellStyle name="Procent 2 4 2 2 3 2" xfId="9953"/>
    <cellStyle name="Procent 2 4 2 2 4" xfId="8591"/>
    <cellStyle name="Procent 2 4 2 3" xfId="4031"/>
    <cellStyle name="Procent 2 4 2 3 2" xfId="4655"/>
    <cellStyle name="Procent 2 4 2 3 2 2" xfId="7823"/>
    <cellStyle name="Procent 2 4 2 3 2 2 2" xfId="10578"/>
    <cellStyle name="Procent 2 4 2 3 2 3" xfId="9216"/>
    <cellStyle name="Procent 2 4 2 3 3" xfId="7199"/>
    <cellStyle name="Procent 2 4 2 3 3 2" xfId="9954"/>
    <cellStyle name="Procent 2 4 2 3 4" xfId="8592"/>
    <cellStyle name="Procent 2 4 2 4" xfId="4653"/>
    <cellStyle name="Procent 2 4 2 4 2" xfId="7821"/>
    <cellStyle name="Procent 2 4 2 4 2 2" xfId="10576"/>
    <cellStyle name="Procent 2 4 2 4 3" xfId="9214"/>
    <cellStyle name="Procent 2 4 2 5" xfId="7197"/>
    <cellStyle name="Procent 2 4 2 5 2" xfId="9952"/>
    <cellStyle name="Procent 2 4 2 6" xfId="8590"/>
    <cellStyle name="Procent 2 4 3" xfId="4032"/>
    <cellStyle name="Procent 2 4 3 2" xfId="4656"/>
    <cellStyle name="Procent 2 4 3 2 2" xfId="7824"/>
    <cellStyle name="Procent 2 4 3 2 2 2" xfId="10579"/>
    <cellStyle name="Procent 2 4 3 2 3" xfId="9217"/>
    <cellStyle name="Procent 2 4 3 3" xfId="7200"/>
    <cellStyle name="Procent 2 4 3 3 2" xfId="9955"/>
    <cellStyle name="Procent 2 4 3 4" xfId="8593"/>
    <cellStyle name="Procent 2 4 4" xfId="4033"/>
    <cellStyle name="Procent 2 4 4 2" xfId="4657"/>
    <cellStyle name="Procent 2 4 4 2 2" xfId="7825"/>
    <cellStyle name="Procent 2 4 4 2 2 2" xfId="10580"/>
    <cellStyle name="Procent 2 4 4 2 3" xfId="9218"/>
    <cellStyle name="Procent 2 4 4 3" xfId="7201"/>
    <cellStyle name="Procent 2 4 4 3 2" xfId="9956"/>
    <cellStyle name="Procent 2 4 4 4" xfId="8594"/>
    <cellStyle name="Procent 2 4 5" xfId="4034"/>
    <cellStyle name="Procent 2 4 5 2" xfId="4658"/>
    <cellStyle name="Procent 2 4 5 2 2" xfId="7826"/>
    <cellStyle name="Procent 2 4 5 2 2 2" xfId="10581"/>
    <cellStyle name="Procent 2 4 5 2 3" xfId="9219"/>
    <cellStyle name="Procent 2 4 5 3" xfId="7202"/>
    <cellStyle name="Procent 2 4 5 3 2" xfId="9957"/>
    <cellStyle name="Procent 2 4 5 4" xfId="8595"/>
    <cellStyle name="Procent 2 4 6" xfId="4035"/>
    <cellStyle name="Procent 2 4 6 2" xfId="4659"/>
    <cellStyle name="Procent 2 4 6 2 2" xfId="7827"/>
    <cellStyle name="Procent 2 4 6 2 2 2" xfId="10582"/>
    <cellStyle name="Procent 2 4 6 2 3" xfId="9220"/>
    <cellStyle name="Procent 2 4 6 3" xfId="7203"/>
    <cellStyle name="Procent 2 4 6 3 2" xfId="9958"/>
    <cellStyle name="Procent 2 4 6 4" xfId="8596"/>
    <cellStyle name="Procent 2 4 7" xfId="4028"/>
    <cellStyle name="Procent 2 4 7 2" xfId="4652"/>
    <cellStyle name="Procent 2 4 7 2 2" xfId="7820"/>
    <cellStyle name="Procent 2 4 7 2 2 2" xfId="10575"/>
    <cellStyle name="Procent 2 4 7 2 3" xfId="9213"/>
    <cellStyle name="Procent 2 4 7 3" xfId="7196"/>
    <cellStyle name="Procent 2 4 7 3 2" xfId="9951"/>
    <cellStyle name="Procent 2 4 7 4" xfId="8589"/>
    <cellStyle name="Procent 2 4 8" xfId="4141"/>
    <cellStyle name="Procent 2 4 8 2" xfId="7309"/>
    <cellStyle name="Procent 2 4 8 2 2" xfId="10064"/>
    <cellStyle name="Procent 2 4 8 3" xfId="8702"/>
    <cellStyle name="Procent 2 4 9" xfId="6698"/>
    <cellStyle name="Procent 2 4 9 2" xfId="9453"/>
    <cellStyle name="Procent 2 5" xfId="3383"/>
    <cellStyle name="Procent 2 5 2" xfId="4037"/>
    <cellStyle name="Procent 2 5 2 2" xfId="4038"/>
    <cellStyle name="Procent 2 5 2 2 2" xfId="4662"/>
    <cellStyle name="Procent 2 5 2 2 2 2" xfId="7830"/>
    <cellStyle name="Procent 2 5 2 2 2 2 2" xfId="10585"/>
    <cellStyle name="Procent 2 5 2 2 2 3" xfId="9223"/>
    <cellStyle name="Procent 2 5 2 2 3" xfId="7206"/>
    <cellStyle name="Procent 2 5 2 2 3 2" xfId="9961"/>
    <cellStyle name="Procent 2 5 2 2 4" xfId="8599"/>
    <cellStyle name="Procent 2 5 2 3" xfId="4039"/>
    <cellStyle name="Procent 2 5 2 3 2" xfId="4663"/>
    <cellStyle name="Procent 2 5 2 3 2 2" xfId="7831"/>
    <cellStyle name="Procent 2 5 2 3 2 2 2" xfId="10586"/>
    <cellStyle name="Procent 2 5 2 3 2 3" xfId="9224"/>
    <cellStyle name="Procent 2 5 2 3 3" xfId="7207"/>
    <cellStyle name="Procent 2 5 2 3 3 2" xfId="9962"/>
    <cellStyle name="Procent 2 5 2 3 4" xfId="8600"/>
    <cellStyle name="Procent 2 5 2 4" xfId="4661"/>
    <cellStyle name="Procent 2 5 2 4 2" xfId="7829"/>
    <cellStyle name="Procent 2 5 2 4 2 2" xfId="10584"/>
    <cellStyle name="Procent 2 5 2 4 3" xfId="9222"/>
    <cellStyle name="Procent 2 5 2 5" xfId="7205"/>
    <cellStyle name="Procent 2 5 2 5 2" xfId="9960"/>
    <cellStyle name="Procent 2 5 2 6" xfId="8598"/>
    <cellStyle name="Procent 2 5 3" xfId="4040"/>
    <cellStyle name="Procent 2 5 3 2" xfId="4664"/>
    <cellStyle name="Procent 2 5 3 2 2" xfId="7832"/>
    <cellStyle name="Procent 2 5 3 2 2 2" xfId="10587"/>
    <cellStyle name="Procent 2 5 3 2 3" xfId="9225"/>
    <cellStyle name="Procent 2 5 3 3" xfId="7208"/>
    <cellStyle name="Procent 2 5 3 3 2" xfId="9963"/>
    <cellStyle name="Procent 2 5 3 4" xfId="8601"/>
    <cellStyle name="Procent 2 5 4" xfId="4041"/>
    <cellStyle name="Procent 2 5 4 2" xfId="4665"/>
    <cellStyle name="Procent 2 5 4 2 2" xfId="7833"/>
    <cellStyle name="Procent 2 5 4 2 2 2" xfId="10588"/>
    <cellStyle name="Procent 2 5 4 2 3" xfId="9226"/>
    <cellStyle name="Procent 2 5 4 3" xfId="7209"/>
    <cellStyle name="Procent 2 5 4 3 2" xfId="9964"/>
    <cellStyle name="Procent 2 5 4 4" xfId="8602"/>
    <cellStyle name="Procent 2 5 5" xfId="4042"/>
    <cellStyle name="Procent 2 5 5 2" xfId="4666"/>
    <cellStyle name="Procent 2 5 5 2 2" xfId="7834"/>
    <cellStyle name="Procent 2 5 5 2 2 2" xfId="10589"/>
    <cellStyle name="Procent 2 5 5 2 3" xfId="9227"/>
    <cellStyle name="Procent 2 5 5 3" xfId="7210"/>
    <cellStyle name="Procent 2 5 5 3 2" xfId="9965"/>
    <cellStyle name="Procent 2 5 5 4" xfId="8603"/>
    <cellStyle name="Procent 2 5 6" xfId="4036"/>
    <cellStyle name="Procent 2 5 6 2" xfId="4660"/>
    <cellStyle name="Procent 2 5 6 2 2" xfId="7828"/>
    <cellStyle name="Procent 2 5 6 2 2 2" xfId="10583"/>
    <cellStyle name="Procent 2 5 6 2 3" xfId="9221"/>
    <cellStyle name="Procent 2 5 6 3" xfId="7204"/>
    <cellStyle name="Procent 2 5 6 3 2" xfId="9959"/>
    <cellStyle name="Procent 2 5 6 4" xfId="8597"/>
    <cellStyle name="Procent 2 6" xfId="4043"/>
    <cellStyle name="Procent 2 6 2" xfId="4044"/>
    <cellStyle name="Procent 2 6 2 2" xfId="4045"/>
    <cellStyle name="Procent 2 6 2 2 2" xfId="4669"/>
    <cellStyle name="Procent 2 6 2 2 2 2" xfId="7837"/>
    <cellStyle name="Procent 2 6 2 2 2 2 2" xfId="10592"/>
    <cellStyle name="Procent 2 6 2 2 2 3" xfId="9230"/>
    <cellStyle name="Procent 2 6 2 2 3" xfId="7213"/>
    <cellStyle name="Procent 2 6 2 2 3 2" xfId="9968"/>
    <cellStyle name="Procent 2 6 2 2 4" xfId="8606"/>
    <cellStyle name="Procent 2 6 2 3" xfId="4046"/>
    <cellStyle name="Procent 2 6 2 3 2" xfId="4670"/>
    <cellStyle name="Procent 2 6 2 3 2 2" xfId="7838"/>
    <cellStyle name="Procent 2 6 2 3 2 2 2" xfId="10593"/>
    <cellStyle name="Procent 2 6 2 3 2 3" xfId="9231"/>
    <cellStyle name="Procent 2 6 2 3 3" xfId="7214"/>
    <cellStyle name="Procent 2 6 2 3 3 2" xfId="9969"/>
    <cellStyle name="Procent 2 6 2 3 4" xfId="8607"/>
    <cellStyle name="Procent 2 6 2 4" xfId="4668"/>
    <cellStyle name="Procent 2 6 2 4 2" xfId="7836"/>
    <cellStyle name="Procent 2 6 2 4 2 2" xfId="10591"/>
    <cellStyle name="Procent 2 6 2 4 3" xfId="9229"/>
    <cellStyle name="Procent 2 6 2 5" xfId="7212"/>
    <cellStyle name="Procent 2 6 2 5 2" xfId="9967"/>
    <cellStyle name="Procent 2 6 2 6" xfId="8605"/>
    <cellStyle name="Procent 2 6 3" xfId="4047"/>
    <cellStyle name="Procent 2 6 3 2" xfId="4671"/>
    <cellStyle name="Procent 2 6 3 2 2" xfId="7839"/>
    <cellStyle name="Procent 2 6 3 2 2 2" xfId="10594"/>
    <cellStyle name="Procent 2 6 3 2 3" xfId="9232"/>
    <cellStyle name="Procent 2 6 3 3" xfId="7215"/>
    <cellStyle name="Procent 2 6 3 3 2" xfId="9970"/>
    <cellStyle name="Procent 2 6 3 4" xfId="8608"/>
    <cellStyle name="Procent 2 6 4" xfId="4048"/>
    <cellStyle name="Procent 2 6 4 2" xfId="4672"/>
    <cellStyle name="Procent 2 6 4 2 2" xfId="7840"/>
    <cellStyle name="Procent 2 6 4 2 2 2" xfId="10595"/>
    <cellStyle name="Procent 2 6 4 2 3" xfId="9233"/>
    <cellStyle name="Procent 2 6 4 3" xfId="7216"/>
    <cellStyle name="Procent 2 6 4 3 2" xfId="9971"/>
    <cellStyle name="Procent 2 6 4 4" xfId="8609"/>
    <cellStyle name="Procent 2 6 5" xfId="4049"/>
    <cellStyle name="Procent 2 6 5 2" xfId="4673"/>
    <cellStyle name="Procent 2 6 5 2 2" xfId="7841"/>
    <cellStyle name="Procent 2 6 5 2 2 2" xfId="10596"/>
    <cellStyle name="Procent 2 6 5 2 3" xfId="9234"/>
    <cellStyle name="Procent 2 6 5 3" xfId="7217"/>
    <cellStyle name="Procent 2 6 5 3 2" xfId="9972"/>
    <cellStyle name="Procent 2 6 5 4" xfId="8610"/>
    <cellStyle name="Procent 2 6 6" xfId="4667"/>
    <cellStyle name="Procent 2 6 6 2" xfId="7835"/>
    <cellStyle name="Procent 2 6 6 2 2" xfId="10590"/>
    <cellStyle name="Procent 2 6 6 3" xfId="9228"/>
    <cellStyle name="Procent 2 6 7" xfId="7211"/>
    <cellStyle name="Procent 2 6 7 2" xfId="9966"/>
    <cellStyle name="Procent 2 6 8" xfId="8604"/>
    <cellStyle name="Procent 2 7" xfId="4050"/>
    <cellStyle name="Procent 2 7 2" xfId="4051"/>
    <cellStyle name="Procent 2 7 2 2" xfId="4052"/>
    <cellStyle name="Procent 2 7 2 2 2" xfId="4676"/>
    <cellStyle name="Procent 2 7 2 2 2 2" xfId="7844"/>
    <cellStyle name="Procent 2 7 2 2 2 2 2" xfId="10599"/>
    <cellStyle name="Procent 2 7 2 2 2 3" xfId="9237"/>
    <cellStyle name="Procent 2 7 2 2 3" xfId="7220"/>
    <cellStyle name="Procent 2 7 2 2 3 2" xfId="9975"/>
    <cellStyle name="Procent 2 7 2 2 4" xfId="8613"/>
    <cellStyle name="Procent 2 7 2 3" xfId="4053"/>
    <cellStyle name="Procent 2 7 2 3 2" xfId="4677"/>
    <cellStyle name="Procent 2 7 2 3 2 2" xfId="7845"/>
    <cellStyle name="Procent 2 7 2 3 2 2 2" xfId="10600"/>
    <cellStyle name="Procent 2 7 2 3 2 3" xfId="9238"/>
    <cellStyle name="Procent 2 7 2 3 3" xfId="7221"/>
    <cellStyle name="Procent 2 7 2 3 3 2" xfId="9976"/>
    <cellStyle name="Procent 2 7 2 3 4" xfId="8614"/>
    <cellStyle name="Procent 2 7 2 4" xfId="4675"/>
    <cellStyle name="Procent 2 7 2 4 2" xfId="7843"/>
    <cellStyle name="Procent 2 7 2 4 2 2" xfId="10598"/>
    <cellStyle name="Procent 2 7 2 4 3" xfId="9236"/>
    <cellStyle name="Procent 2 7 2 5" xfId="7219"/>
    <cellStyle name="Procent 2 7 2 5 2" xfId="9974"/>
    <cellStyle name="Procent 2 7 2 6" xfId="8612"/>
    <cellStyle name="Procent 2 7 3" xfId="4054"/>
    <cellStyle name="Procent 2 7 3 2" xfId="4678"/>
    <cellStyle name="Procent 2 7 3 2 2" xfId="7846"/>
    <cellStyle name="Procent 2 7 3 2 2 2" xfId="10601"/>
    <cellStyle name="Procent 2 7 3 2 3" xfId="9239"/>
    <cellStyle name="Procent 2 7 3 3" xfId="7222"/>
    <cellStyle name="Procent 2 7 3 3 2" xfId="9977"/>
    <cellStyle name="Procent 2 7 3 4" xfId="8615"/>
    <cellStyle name="Procent 2 7 4" xfId="4055"/>
    <cellStyle name="Procent 2 7 4 2" xfId="4679"/>
    <cellStyle name="Procent 2 7 4 2 2" xfId="7847"/>
    <cellStyle name="Procent 2 7 4 2 2 2" xfId="10602"/>
    <cellStyle name="Procent 2 7 4 2 3" xfId="9240"/>
    <cellStyle name="Procent 2 7 4 3" xfId="7223"/>
    <cellStyle name="Procent 2 7 4 3 2" xfId="9978"/>
    <cellStyle name="Procent 2 7 4 4" xfId="8616"/>
    <cellStyle name="Procent 2 7 5" xfId="4056"/>
    <cellStyle name="Procent 2 7 5 2" xfId="4680"/>
    <cellStyle name="Procent 2 7 5 2 2" xfId="7848"/>
    <cellStyle name="Procent 2 7 5 2 2 2" xfId="10603"/>
    <cellStyle name="Procent 2 7 5 2 3" xfId="9241"/>
    <cellStyle name="Procent 2 7 5 3" xfId="7224"/>
    <cellStyle name="Procent 2 7 5 3 2" xfId="9979"/>
    <cellStyle name="Procent 2 7 5 4" xfId="8617"/>
    <cellStyle name="Procent 2 7 6" xfId="4674"/>
    <cellStyle name="Procent 2 7 6 2" xfId="7842"/>
    <cellStyle name="Procent 2 7 6 2 2" xfId="10597"/>
    <cellStyle name="Procent 2 7 6 3" xfId="9235"/>
    <cellStyle name="Procent 2 7 7" xfId="7218"/>
    <cellStyle name="Procent 2 7 7 2" xfId="9973"/>
    <cellStyle name="Procent 2 7 8" xfId="8611"/>
    <cellStyle name="Procent 2 8" xfId="4057"/>
    <cellStyle name="Procent 2 8 2" xfId="4058"/>
    <cellStyle name="Procent 2 8 2 2" xfId="4059"/>
    <cellStyle name="Procent 2 8 2 2 2" xfId="4683"/>
    <cellStyle name="Procent 2 8 2 2 2 2" xfId="7851"/>
    <cellStyle name="Procent 2 8 2 2 2 2 2" xfId="10606"/>
    <cellStyle name="Procent 2 8 2 2 2 3" xfId="9244"/>
    <cellStyle name="Procent 2 8 2 2 3" xfId="7227"/>
    <cellStyle name="Procent 2 8 2 2 3 2" xfId="9982"/>
    <cellStyle name="Procent 2 8 2 2 4" xfId="8620"/>
    <cellStyle name="Procent 2 8 2 3" xfId="4060"/>
    <cellStyle name="Procent 2 8 2 3 2" xfId="4684"/>
    <cellStyle name="Procent 2 8 2 3 2 2" xfId="7852"/>
    <cellStyle name="Procent 2 8 2 3 2 2 2" xfId="10607"/>
    <cellStyle name="Procent 2 8 2 3 2 3" xfId="9245"/>
    <cellStyle name="Procent 2 8 2 3 3" xfId="7228"/>
    <cellStyle name="Procent 2 8 2 3 3 2" xfId="9983"/>
    <cellStyle name="Procent 2 8 2 3 4" xfId="8621"/>
    <cellStyle name="Procent 2 8 2 4" xfId="4682"/>
    <cellStyle name="Procent 2 8 2 4 2" xfId="7850"/>
    <cellStyle name="Procent 2 8 2 4 2 2" xfId="10605"/>
    <cellStyle name="Procent 2 8 2 4 3" xfId="9243"/>
    <cellStyle name="Procent 2 8 2 5" xfId="7226"/>
    <cellStyle name="Procent 2 8 2 5 2" xfId="9981"/>
    <cellStyle name="Procent 2 8 2 6" xfId="8619"/>
    <cellStyle name="Procent 2 8 3" xfId="4061"/>
    <cellStyle name="Procent 2 8 3 2" xfId="4685"/>
    <cellStyle name="Procent 2 8 3 2 2" xfId="7853"/>
    <cellStyle name="Procent 2 8 3 2 2 2" xfId="10608"/>
    <cellStyle name="Procent 2 8 3 2 3" xfId="9246"/>
    <cellStyle name="Procent 2 8 3 3" xfId="7229"/>
    <cellStyle name="Procent 2 8 3 3 2" xfId="9984"/>
    <cellStyle name="Procent 2 8 3 4" xfId="8622"/>
    <cellStyle name="Procent 2 8 4" xfId="4062"/>
    <cellStyle name="Procent 2 8 4 2" xfId="4686"/>
    <cellStyle name="Procent 2 8 4 2 2" xfId="7854"/>
    <cellStyle name="Procent 2 8 4 2 2 2" xfId="10609"/>
    <cellStyle name="Procent 2 8 4 2 3" xfId="9247"/>
    <cellStyle name="Procent 2 8 4 3" xfId="7230"/>
    <cellStyle name="Procent 2 8 4 3 2" xfId="9985"/>
    <cellStyle name="Procent 2 8 4 4" xfId="8623"/>
    <cellStyle name="Procent 2 8 5" xfId="4063"/>
    <cellStyle name="Procent 2 8 5 2" xfId="4687"/>
    <cellStyle name="Procent 2 8 5 2 2" xfId="7855"/>
    <cellStyle name="Procent 2 8 5 2 2 2" xfId="10610"/>
    <cellStyle name="Procent 2 8 5 2 3" xfId="9248"/>
    <cellStyle name="Procent 2 8 5 3" xfId="7231"/>
    <cellStyle name="Procent 2 8 5 3 2" xfId="9986"/>
    <cellStyle name="Procent 2 8 5 4" xfId="8624"/>
    <cellStyle name="Procent 2 8 6" xfId="4681"/>
    <cellStyle name="Procent 2 8 6 2" xfId="7849"/>
    <cellStyle name="Procent 2 8 6 2 2" xfId="10604"/>
    <cellStyle name="Procent 2 8 6 3" xfId="9242"/>
    <cellStyle name="Procent 2 8 7" xfId="7225"/>
    <cellStyle name="Procent 2 8 7 2" xfId="9980"/>
    <cellStyle name="Procent 2 8 8" xfId="8618"/>
    <cellStyle name="Procent 2 9" xfId="4064"/>
    <cellStyle name="Procent 2 9 2" xfId="4065"/>
    <cellStyle name="Procent 2 9 2 2" xfId="4689"/>
    <cellStyle name="Procent 2 9 2 2 2" xfId="7857"/>
    <cellStyle name="Procent 2 9 2 2 2 2" xfId="10612"/>
    <cellStyle name="Procent 2 9 2 2 3" xfId="9250"/>
    <cellStyle name="Procent 2 9 2 3" xfId="7233"/>
    <cellStyle name="Procent 2 9 2 3 2" xfId="9988"/>
    <cellStyle name="Procent 2 9 2 4" xfId="8626"/>
    <cellStyle name="Procent 2 9 3" xfId="4066"/>
    <cellStyle name="Procent 2 9 3 2" xfId="4690"/>
    <cellStyle name="Procent 2 9 3 2 2" xfId="7858"/>
    <cellStyle name="Procent 2 9 3 2 2 2" xfId="10613"/>
    <cellStyle name="Procent 2 9 3 2 3" xfId="9251"/>
    <cellStyle name="Procent 2 9 3 3" xfId="7234"/>
    <cellStyle name="Procent 2 9 3 3 2" xfId="9989"/>
    <cellStyle name="Procent 2 9 3 4" xfId="8627"/>
    <cellStyle name="Procent 2 9 4" xfId="4688"/>
    <cellStyle name="Procent 2 9 4 2" xfId="7856"/>
    <cellStyle name="Procent 2 9 4 2 2" xfId="10611"/>
    <cellStyle name="Procent 2 9 4 3" xfId="9249"/>
    <cellStyle name="Procent 2 9 5" xfId="7232"/>
    <cellStyle name="Procent 2 9 5 2" xfId="9987"/>
    <cellStyle name="Procent 2 9 6" xfId="8625"/>
    <cellStyle name="Procent 3" xfId="1988"/>
    <cellStyle name="Procent 3 2" xfId="1989"/>
    <cellStyle name="Procent 3 2 2" xfId="3479"/>
    <cellStyle name="Procent 3 2 2 2" xfId="4130"/>
    <cellStyle name="Procent 3 2 2 2 2" xfId="7298"/>
    <cellStyle name="Procent 3 2 2 2 2 2" xfId="10053"/>
    <cellStyle name="Procent 3 2 2 2 3" xfId="8691"/>
    <cellStyle name="Procent 3 2 2 3" xfId="6687"/>
    <cellStyle name="Procent 3 2 2 3 2" xfId="9442"/>
    <cellStyle name="Procent 3 2 2 4" xfId="8075"/>
    <cellStyle name="Procent 3 2 3" xfId="3495"/>
    <cellStyle name="Procent 3 2 3 2" xfId="4146"/>
    <cellStyle name="Procent 3 2 3 2 2" xfId="7314"/>
    <cellStyle name="Procent 3 2 3 2 2 2" xfId="10069"/>
    <cellStyle name="Procent 3 2 3 2 3" xfId="8707"/>
    <cellStyle name="Procent 3 2 3 3" xfId="6703"/>
    <cellStyle name="Procent 3 2 3 3 2" xfId="9458"/>
    <cellStyle name="Procent 3 2 3 4" xfId="8091"/>
    <cellStyle name="Procent 3 2 4" xfId="4114"/>
    <cellStyle name="Procent 3 2 4 2" xfId="7282"/>
    <cellStyle name="Procent 3 2 4 2 2" xfId="10037"/>
    <cellStyle name="Procent 3 2 4 3" xfId="8675"/>
    <cellStyle name="Procent 3 2 5" xfId="3463"/>
    <cellStyle name="Procent 3 2 5 2" xfId="6671"/>
    <cellStyle name="Procent 3 2 5 2 2" xfId="9426"/>
    <cellStyle name="Procent 3 2 5 3" xfId="8059"/>
    <cellStyle name="Procent 3 3" xfId="3471"/>
    <cellStyle name="Procent 3 3 2" xfId="4122"/>
    <cellStyle name="Procent 3 3 2 2" xfId="7290"/>
    <cellStyle name="Procent 3 3 2 2 2" xfId="10045"/>
    <cellStyle name="Procent 3 3 2 3" xfId="8683"/>
    <cellStyle name="Procent 3 3 3" xfId="6679"/>
    <cellStyle name="Procent 3 3 3 2" xfId="9434"/>
    <cellStyle name="Procent 3 3 4" xfId="8067"/>
    <cellStyle name="Procent 3 4" xfId="3487"/>
    <cellStyle name="Procent 3 4 2" xfId="4138"/>
    <cellStyle name="Procent 3 4 2 2" xfId="7306"/>
    <cellStyle name="Procent 3 4 2 2 2" xfId="10061"/>
    <cellStyle name="Procent 3 4 2 3" xfId="8699"/>
    <cellStyle name="Procent 3 4 3" xfId="6695"/>
    <cellStyle name="Procent 3 4 3 2" xfId="9450"/>
    <cellStyle name="Procent 3 4 4" xfId="8083"/>
    <cellStyle name="Procent 3 5" xfId="3508"/>
    <cellStyle name="Procent 3 6" xfId="4106"/>
    <cellStyle name="Procent 3 6 2" xfId="7274"/>
    <cellStyle name="Procent 3 6 2 2" xfId="10029"/>
    <cellStyle name="Procent 3 6 3" xfId="8667"/>
    <cellStyle name="Procent 3 7" xfId="3387"/>
    <cellStyle name="Procent 3 7 2" xfId="6655"/>
    <cellStyle name="Procent 3 7 2 2" xfId="9418"/>
    <cellStyle name="Procent 3 7 3" xfId="8047"/>
    <cellStyle name="Procent 4" xfId="1990"/>
    <cellStyle name="Procent 4 10" xfId="7951"/>
    <cellStyle name="Procent 4 2" xfId="3260"/>
    <cellStyle name="Procent 4 2 2" xfId="3309"/>
    <cellStyle name="Procent 4 2 2 2" xfId="4693"/>
    <cellStyle name="Procent 4 2 2 2 2" xfId="7861"/>
    <cellStyle name="Procent 4 2 2 2 2 2" xfId="10616"/>
    <cellStyle name="Procent 4 2 2 2 3" xfId="9254"/>
    <cellStyle name="Procent 4 2 2 3" xfId="4069"/>
    <cellStyle name="Procent 4 2 2 3 2" xfId="7237"/>
    <cellStyle name="Procent 4 2 2 3 2 2" xfId="9992"/>
    <cellStyle name="Procent 4 2 2 3 3" xfId="8630"/>
    <cellStyle name="Procent 4 2 2 4" xfId="6618"/>
    <cellStyle name="Procent 4 2 2 4 2" xfId="9382"/>
    <cellStyle name="Procent 4 2 2 5" xfId="8011"/>
    <cellStyle name="Procent 4 2 3" xfId="4070"/>
    <cellStyle name="Procent 4 2 3 2" xfId="4694"/>
    <cellStyle name="Procent 4 2 3 2 2" xfId="7862"/>
    <cellStyle name="Procent 4 2 3 2 2 2" xfId="10617"/>
    <cellStyle name="Procent 4 2 3 2 3" xfId="9255"/>
    <cellStyle name="Procent 4 2 3 3" xfId="7238"/>
    <cellStyle name="Procent 4 2 3 3 2" xfId="9993"/>
    <cellStyle name="Procent 4 2 3 4" xfId="8631"/>
    <cellStyle name="Procent 4 2 4" xfId="4692"/>
    <cellStyle name="Procent 4 2 4 2" xfId="7860"/>
    <cellStyle name="Procent 4 2 4 2 2" xfId="10615"/>
    <cellStyle name="Procent 4 2 4 3" xfId="9253"/>
    <cellStyle name="Procent 4 2 5" xfId="4068"/>
    <cellStyle name="Procent 4 2 5 2" xfId="7236"/>
    <cellStyle name="Procent 4 2 5 2 2" xfId="9991"/>
    <cellStyle name="Procent 4 2 5 3" xfId="8629"/>
    <cellStyle name="Procent 4 2 6" xfId="5675"/>
    <cellStyle name="Procent 4 2 6 2" xfId="9325"/>
    <cellStyle name="Procent 4 2 7" xfId="6597"/>
    <cellStyle name="Procent 4 2 7 2" xfId="9361"/>
    <cellStyle name="Procent 4 2 8" xfId="7991"/>
    <cellStyle name="Procent 4 3" xfId="3290"/>
    <cellStyle name="Procent 4 3 2" xfId="4695"/>
    <cellStyle name="Procent 4 3 2 2" xfId="7863"/>
    <cellStyle name="Procent 4 3 2 2 2" xfId="10618"/>
    <cellStyle name="Procent 4 3 2 3" xfId="9256"/>
    <cellStyle name="Procent 4 3 3" xfId="4071"/>
    <cellStyle name="Procent 4 3 3 2" xfId="7239"/>
    <cellStyle name="Procent 4 3 3 2 2" xfId="9994"/>
    <cellStyle name="Procent 4 3 3 3" xfId="8632"/>
    <cellStyle name="Procent 4 3 4" xfId="6608"/>
    <cellStyle name="Procent 4 3 4 2" xfId="9372"/>
    <cellStyle name="Procent 4 3 5" xfId="8001"/>
    <cellStyle name="Procent 4 4" xfId="4072"/>
    <cellStyle name="Procent 4 4 2" xfId="4696"/>
    <cellStyle name="Procent 4 4 2 2" xfId="7864"/>
    <cellStyle name="Procent 4 4 2 2 2" xfId="10619"/>
    <cellStyle name="Procent 4 4 2 3" xfId="9257"/>
    <cellStyle name="Procent 4 4 3" xfId="7240"/>
    <cellStyle name="Procent 4 4 3 2" xfId="9995"/>
    <cellStyle name="Procent 4 4 4" xfId="8633"/>
    <cellStyle name="Procent 4 5" xfId="4073"/>
    <cellStyle name="Procent 4 5 2" xfId="4697"/>
    <cellStyle name="Procent 4 5 2 2" xfId="7865"/>
    <cellStyle name="Procent 4 5 2 2 2" xfId="10620"/>
    <cellStyle name="Procent 4 5 2 3" xfId="9258"/>
    <cellStyle name="Procent 4 5 3" xfId="7241"/>
    <cellStyle name="Procent 4 5 3 2" xfId="9996"/>
    <cellStyle name="Procent 4 5 4" xfId="8634"/>
    <cellStyle name="Procent 4 6" xfId="4691"/>
    <cellStyle name="Procent 4 6 2" xfId="7859"/>
    <cellStyle name="Procent 4 6 2 2" xfId="10614"/>
    <cellStyle name="Procent 4 6 3" xfId="9252"/>
    <cellStyle name="Procent 4 7" xfId="4067"/>
    <cellStyle name="Procent 4 7 2" xfId="7235"/>
    <cellStyle name="Procent 4 7 2 2" xfId="9990"/>
    <cellStyle name="Procent 4 7 3" xfId="8628"/>
    <cellStyle name="Procent 4 8" xfId="5306"/>
    <cellStyle name="Procent 4 8 2" xfId="9311"/>
    <cellStyle name="Procent 4 9" xfId="6228"/>
    <cellStyle name="Procent 4 9 2" xfId="9344"/>
    <cellStyle name="Procent 5" xfId="3313"/>
    <cellStyle name="Procent 5 2" xfId="4075"/>
    <cellStyle name="Procent 5 2 2" xfId="4076"/>
    <cellStyle name="Procent 5 2 2 2" xfId="4700"/>
    <cellStyle name="Procent 5 2 2 2 2" xfId="7868"/>
    <cellStyle name="Procent 5 2 2 2 2 2" xfId="10623"/>
    <cellStyle name="Procent 5 2 2 2 3" xfId="9261"/>
    <cellStyle name="Procent 5 2 2 3" xfId="7244"/>
    <cellStyle name="Procent 5 2 2 3 2" xfId="9999"/>
    <cellStyle name="Procent 5 2 2 4" xfId="8637"/>
    <cellStyle name="Procent 5 2 3" xfId="4077"/>
    <cellStyle name="Procent 5 2 3 2" xfId="4701"/>
    <cellStyle name="Procent 5 2 3 2 2" xfId="7869"/>
    <cellStyle name="Procent 5 2 3 2 2 2" xfId="10624"/>
    <cellStyle name="Procent 5 2 3 2 3" xfId="9262"/>
    <cellStyle name="Procent 5 2 3 3" xfId="7245"/>
    <cellStyle name="Procent 5 2 3 3 2" xfId="10000"/>
    <cellStyle name="Procent 5 2 3 4" xfId="8638"/>
    <cellStyle name="Procent 5 2 4" xfId="4699"/>
    <cellStyle name="Procent 5 2 4 2" xfId="7867"/>
    <cellStyle name="Procent 5 2 4 2 2" xfId="10622"/>
    <cellStyle name="Procent 5 2 4 3" xfId="9260"/>
    <cellStyle name="Procent 5 2 5" xfId="7243"/>
    <cellStyle name="Procent 5 2 5 2" xfId="9998"/>
    <cellStyle name="Procent 5 2 6" xfId="8636"/>
    <cellStyle name="Procent 5 3" xfId="4078"/>
    <cellStyle name="Procent 5 3 2" xfId="4702"/>
    <cellStyle name="Procent 5 3 2 2" xfId="7870"/>
    <cellStyle name="Procent 5 3 2 2 2" xfId="10625"/>
    <cellStyle name="Procent 5 3 2 3" xfId="9263"/>
    <cellStyle name="Procent 5 3 3" xfId="7246"/>
    <cellStyle name="Procent 5 3 3 2" xfId="10001"/>
    <cellStyle name="Procent 5 3 4" xfId="8639"/>
    <cellStyle name="Procent 5 4" xfId="4079"/>
    <cellStyle name="Procent 5 4 2" xfId="4703"/>
    <cellStyle name="Procent 5 4 2 2" xfId="7871"/>
    <cellStyle name="Procent 5 4 2 2 2" xfId="10626"/>
    <cellStyle name="Procent 5 4 2 3" xfId="9264"/>
    <cellStyle name="Procent 5 4 3" xfId="7247"/>
    <cellStyle name="Procent 5 4 3 2" xfId="10002"/>
    <cellStyle name="Procent 5 4 4" xfId="8640"/>
    <cellStyle name="Procent 5 5" xfId="4080"/>
    <cellStyle name="Procent 5 5 2" xfId="4704"/>
    <cellStyle name="Procent 5 5 2 2" xfId="7872"/>
    <cellStyle name="Procent 5 5 2 2 2" xfId="10627"/>
    <cellStyle name="Procent 5 5 2 3" xfId="9265"/>
    <cellStyle name="Procent 5 5 3" xfId="7248"/>
    <cellStyle name="Procent 5 5 3 2" xfId="10003"/>
    <cellStyle name="Procent 5 5 4" xfId="8641"/>
    <cellStyle name="Procent 5 6" xfId="4698"/>
    <cellStyle name="Procent 5 6 2" xfId="7866"/>
    <cellStyle name="Procent 5 6 2 2" xfId="10621"/>
    <cellStyle name="Procent 5 6 3" xfId="9259"/>
    <cellStyle name="Procent 5 7" xfId="4074"/>
    <cellStyle name="Procent 5 7 2" xfId="7242"/>
    <cellStyle name="Procent 5 7 2 2" xfId="9997"/>
    <cellStyle name="Procent 5 7 3" xfId="8635"/>
    <cellStyle name="Procent 5 8" xfId="6622"/>
    <cellStyle name="Procent 5 8 2" xfId="9386"/>
    <cellStyle name="Procent 5 9" xfId="8015"/>
    <cellStyle name="Procent 6" xfId="3364"/>
    <cellStyle name="Procent 6 2" xfId="4081"/>
    <cellStyle name="Procent 6 2 2" xfId="4082"/>
    <cellStyle name="Procent 6 2 2 2" xfId="4707"/>
    <cellStyle name="Procent 6 2 2 2 2" xfId="7875"/>
    <cellStyle name="Procent 6 2 2 2 2 2" xfId="10630"/>
    <cellStyle name="Procent 6 2 2 2 3" xfId="9268"/>
    <cellStyle name="Procent 6 2 2 3" xfId="7250"/>
    <cellStyle name="Procent 6 2 2 3 2" xfId="10005"/>
    <cellStyle name="Procent 6 2 2 4" xfId="8643"/>
    <cellStyle name="Procent 6 2 3" xfId="4083"/>
    <cellStyle name="Procent 6 2 3 2" xfId="4708"/>
    <cellStyle name="Procent 6 2 3 2 2" xfId="7876"/>
    <cellStyle name="Procent 6 2 3 2 2 2" xfId="10631"/>
    <cellStyle name="Procent 6 2 3 2 3" xfId="9269"/>
    <cellStyle name="Procent 6 2 3 3" xfId="7251"/>
    <cellStyle name="Procent 6 2 3 3 2" xfId="10006"/>
    <cellStyle name="Procent 6 2 3 4" xfId="8644"/>
    <cellStyle name="Procent 6 2 4" xfId="4706"/>
    <cellStyle name="Procent 6 2 4 2" xfId="7874"/>
    <cellStyle name="Procent 6 2 4 2 2" xfId="10629"/>
    <cellStyle name="Procent 6 2 4 3" xfId="9267"/>
    <cellStyle name="Procent 6 2 5" xfId="7249"/>
    <cellStyle name="Procent 6 2 5 2" xfId="10004"/>
    <cellStyle name="Procent 6 2 6" xfId="8642"/>
    <cellStyle name="Procent 6 3" xfId="4084"/>
    <cellStyle name="Procent 6 3 2" xfId="4709"/>
    <cellStyle name="Procent 6 3 2 2" xfId="7877"/>
    <cellStyle name="Procent 6 3 2 2 2" xfId="10632"/>
    <cellStyle name="Procent 6 3 2 3" xfId="9270"/>
    <cellStyle name="Procent 6 3 3" xfId="7252"/>
    <cellStyle name="Procent 6 3 3 2" xfId="10007"/>
    <cellStyle name="Procent 6 3 4" xfId="8645"/>
    <cellStyle name="Procent 6 4" xfId="4085"/>
    <cellStyle name="Procent 6 4 2" xfId="4710"/>
    <cellStyle name="Procent 6 4 2 2" xfId="7878"/>
    <cellStyle name="Procent 6 4 2 2 2" xfId="10633"/>
    <cellStyle name="Procent 6 4 2 3" xfId="9271"/>
    <cellStyle name="Procent 6 4 3" xfId="7253"/>
    <cellStyle name="Procent 6 4 3 2" xfId="10008"/>
    <cellStyle name="Procent 6 4 4" xfId="8646"/>
    <cellStyle name="Procent 6 5" xfId="4086"/>
    <cellStyle name="Procent 6 5 2" xfId="4711"/>
    <cellStyle name="Procent 6 5 2 2" xfId="7879"/>
    <cellStyle name="Procent 6 5 2 2 2" xfId="10634"/>
    <cellStyle name="Procent 6 5 2 3" xfId="9272"/>
    <cellStyle name="Procent 6 5 3" xfId="7254"/>
    <cellStyle name="Procent 6 5 3 2" xfId="10009"/>
    <cellStyle name="Procent 6 5 4" xfId="8647"/>
    <cellStyle name="Procent 6 6" xfId="4705"/>
    <cellStyle name="Procent 6 6 2" xfId="7873"/>
    <cellStyle name="Procent 6 6 2 2" xfId="10628"/>
    <cellStyle name="Procent 6 6 3" xfId="9266"/>
    <cellStyle name="Procent 6 7" xfId="6648"/>
    <cellStyle name="Procent 6 7 2" xfId="9412"/>
    <cellStyle name="Procent 6 8" xfId="8041"/>
    <cellStyle name="Procent 7" xfId="4087"/>
    <cellStyle name="Procent 7 2" xfId="4088"/>
    <cellStyle name="Procent 7 2 2" xfId="4089"/>
    <cellStyle name="Procent 7 2 2 2" xfId="4714"/>
    <cellStyle name="Procent 7 2 2 2 2" xfId="7882"/>
    <cellStyle name="Procent 7 2 2 2 2 2" xfId="10637"/>
    <cellStyle name="Procent 7 2 2 2 3" xfId="9275"/>
    <cellStyle name="Procent 7 2 2 3" xfId="7257"/>
    <cellStyle name="Procent 7 2 2 3 2" xfId="10012"/>
    <cellStyle name="Procent 7 2 2 4" xfId="8650"/>
    <cellStyle name="Procent 7 2 3" xfId="4090"/>
    <cellStyle name="Procent 7 2 3 2" xfId="4715"/>
    <cellStyle name="Procent 7 2 3 2 2" xfId="7883"/>
    <cellStyle name="Procent 7 2 3 2 2 2" xfId="10638"/>
    <cellStyle name="Procent 7 2 3 2 3" xfId="9276"/>
    <cellStyle name="Procent 7 2 3 3" xfId="7258"/>
    <cellStyle name="Procent 7 2 3 3 2" xfId="10013"/>
    <cellStyle name="Procent 7 2 3 4" xfId="8651"/>
    <cellStyle name="Procent 7 2 4" xfId="4713"/>
    <cellStyle name="Procent 7 2 4 2" xfId="7881"/>
    <cellStyle name="Procent 7 2 4 2 2" xfId="10636"/>
    <cellStyle name="Procent 7 2 4 3" xfId="9274"/>
    <cellStyle name="Procent 7 2 5" xfId="7256"/>
    <cellStyle name="Procent 7 2 5 2" xfId="10011"/>
    <cellStyle name="Procent 7 2 6" xfId="8649"/>
    <cellStyle name="Procent 7 3" xfId="4091"/>
    <cellStyle name="Procent 7 3 2" xfId="4716"/>
    <cellStyle name="Procent 7 3 2 2" xfId="7884"/>
    <cellStyle name="Procent 7 3 2 2 2" xfId="10639"/>
    <cellStyle name="Procent 7 3 2 3" xfId="9277"/>
    <cellStyle name="Procent 7 3 3" xfId="7259"/>
    <cellStyle name="Procent 7 3 3 2" xfId="10014"/>
    <cellStyle name="Procent 7 3 4" xfId="8652"/>
    <cellStyle name="Procent 7 4" xfId="4092"/>
    <cellStyle name="Procent 7 4 2" xfId="4717"/>
    <cellStyle name="Procent 7 4 2 2" xfId="7885"/>
    <cellStyle name="Procent 7 4 2 2 2" xfId="10640"/>
    <cellStyle name="Procent 7 4 2 3" xfId="9278"/>
    <cellStyle name="Procent 7 4 3" xfId="7260"/>
    <cellStyle name="Procent 7 4 3 2" xfId="10015"/>
    <cellStyle name="Procent 7 4 4" xfId="8653"/>
    <cellStyle name="Procent 7 5" xfId="4093"/>
    <cellStyle name="Procent 7 5 2" xfId="4718"/>
    <cellStyle name="Procent 7 5 2 2" xfId="7886"/>
    <cellStyle name="Procent 7 5 2 2 2" xfId="10641"/>
    <cellStyle name="Procent 7 5 2 3" xfId="9279"/>
    <cellStyle name="Procent 7 5 3" xfId="7261"/>
    <cellStyle name="Procent 7 5 3 2" xfId="10016"/>
    <cellStyle name="Procent 7 5 4" xfId="8654"/>
    <cellStyle name="Procent 7 6" xfId="4712"/>
    <cellStyle name="Procent 7 6 2" xfId="7880"/>
    <cellStyle name="Procent 7 6 2 2" xfId="10635"/>
    <cellStyle name="Procent 7 6 3" xfId="9273"/>
    <cellStyle name="Procent 7 7" xfId="7255"/>
    <cellStyle name="Procent 7 7 2" xfId="10010"/>
    <cellStyle name="Procent 7 8" xfId="8648"/>
    <cellStyle name="Procent 8" xfId="4094"/>
    <cellStyle name="Procent 8 2" xfId="4095"/>
    <cellStyle name="Procent 8 2 2" xfId="4096"/>
    <cellStyle name="Procent 8 2 2 2" xfId="4721"/>
    <cellStyle name="Procent 8 2 2 2 2" xfId="7889"/>
    <cellStyle name="Procent 8 2 2 2 2 2" xfId="10644"/>
    <cellStyle name="Procent 8 2 2 2 3" xfId="9282"/>
    <cellStyle name="Procent 8 2 2 3" xfId="7264"/>
    <cellStyle name="Procent 8 2 2 3 2" xfId="10019"/>
    <cellStyle name="Procent 8 2 2 4" xfId="8657"/>
    <cellStyle name="Procent 8 2 3" xfId="4097"/>
    <cellStyle name="Procent 8 2 3 2" xfId="4722"/>
    <cellStyle name="Procent 8 2 3 2 2" xfId="7890"/>
    <cellStyle name="Procent 8 2 3 2 2 2" xfId="10645"/>
    <cellStyle name="Procent 8 2 3 2 3" xfId="9283"/>
    <cellStyle name="Procent 8 2 3 3" xfId="7265"/>
    <cellStyle name="Procent 8 2 3 3 2" xfId="10020"/>
    <cellStyle name="Procent 8 2 3 4" xfId="8658"/>
    <cellStyle name="Procent 8 2 4" xfId="4720"/>
    <cellStyle name="Procent 8 2 4 2" xfId="7888"/>
    <cellStyle name="Procent 8 2 4 2 2" xfId="10643"/>
    <cellStyle name="Procent 8 2 4 3" xfId="9281"/>
    <cellStyle name="Procent 8 2 5" xfId="7263"/>
    <cellStyle name="Procent 8 2 5 2" xfId="10018"/>
    <cellStyle name="Procent 8 2 6" xfId="8656"/>
    <cellStyle name="Procent 8 3" xfId="4098"/>
    <cellStyle name="Procent 8 3 2" xfId="4723"/>
    <cellStyle name="Procent 8 3 2 2" xfId="7891"/>
    <cellStyle name="Procent 8 3 2 2 2" xfId="10646"/>
    <cellStyle name="Procent 8 3 2 3" xfId="9284"/>
    <cellStyle name="Procent 8 3 3" xfId="7266"/>
    <cellStyle name="Procent 8 3 3 2" xfId="10021"/>
    <cellStyle name="Procent 8 3 4" xfId="8659"/>
    <cellStyle name="Procent 8 4" xfId="4099"/>
    <cellStyle name="Procent 8 4 2" xfId="4724"/>
    <cellStyle name="Procent 8 4 2 2" xfId="7892"/>
    <cellStyle name="Procent 8 4 2 2 2" xfId="10647"/>
    <cellStyle name="Procent 8 4 2 3" xfId="9285"/>
    <cellStyle name="Procent 8 4 3" xfId="7267"/>
    <cellStyle name="Procent 8 4 3 2" xfId="10022"/>
    <cellStyle name="Procent 8 4 4" xfId="8660"/>
    <cellStyle name="Procent 8 5" xfId="4719"/>
    <cellStyle name="Procent 8 5 2" xfId="7887"/>
    <cellStyle name="Procent 8 5 2 2" xfId="10642"/>
    <cellStyle name="Procent 8 5 3" xfId="9280"/>
    <cellStyle name="Procent 8 6" xfId="7262"/>
    <cellStyle name="Procent 8 6 2" xfId="10017"/>
    <cellStyle name="Procent 8 7" xfId="8655"/>
    <cellStyle name="Procent 9" xfId="4100"/>
    <cellStyle name="Procent 9 2" xfId="4101"/>
    <cellStyle name="Procent 9 2 2" xfId="4726"/>
    <cellStyle name="Procent 9 2 2 2" xfId="7894"/>
    <cellStyle name="Procent 9 2 2 2 2" xfId="10649"/>
    <cellStyle name="Procent 9 2 2 3" xfId="9287"/>
    <cellStyle name="Procent 9 2 3" xfId="7269"/>
    <cellStyle name="Procent 9 2 3 2" xfId="10024"/>
    <cellStyle name="Procent 9 2 4" xfId="8662"/>
    <cellStyle name="Procent 9 3" xfId="4102"/>
    <cellStyle name="Procent 9 3 2" xfId="4727"/>
    <cellStyle name="Procent 9 3 2 2" xfId="7895"/>
    <cellStyle name="Procent 9 3 2 2 2" xfId="10650"/>
    <cellStyle name="Procent 9 3 2 3" xfId="9288"/>
    <cellStyle name="Procent 9 3 3" xfId="7270"/>
    <cellStyle name="Procent 9 3 3 2" xfId="10025"/>
    <cellStyle name="Procent 9 3 4" xfId="8663"/>
    <cellStyle name="Procent 9 4" xfId="4725"/>
    <cellStyle name="Procent 9 4 2" xfId="7893"/>
    <cellStyle name="Procent 9 4 2 2" xfId="10648"/>
    <cellStyle name="Procent 9 4 3" xfId="9286"/>
    <cellStyle name="Procent 9 5" xfId="7268"/>
    <cellStyle name="Procent 9 5 2" xfId="10023"/>
    <cellStyle name="Procent 9 6" xfId="8661"/>
    <cellStyle name="Sammenkædet celle" xfId="3333" builtinId="24" customBuiltin="1"/>
    <cellStyle name="Standard_Sce_D_Extraction" xfId="1991"/>
    <cellStyle name="Testo avviso" xfId="1992"/>
    <cellStyle name="Testo descrittivo" xfId="1993"/>
    <cellStyle name="Titel" xfId="3330" builtinId="15" customBuiltin="1"/>
    <cellStyle name="Titel 2" xfId="3453"/>
    <cellStyle name="Title 2" xfId="3454"/>
    <cellStyle name="Titolo" xfId="1994"/>
    <cellStyle name="Titolo 1" xfId="1995"/>
    <cellStyle name="Titolo 2" xfId="1996"/>
    <cellStyle name="Titolo 3" xfId="1997"/>
    <cellStyle name="Titolo 3 2" xfId="7952"/>
    <cellStyle name="Titolo 4" xfId="1998"/>
    <cellStyle name="Total" xfId="3337" builtinId="25" customBuiltin="1"/>
    <cellStyle name="Total 2" xfId="3455"/>
    <cellStyle name="Total 2 2" xfId="3524"/>
    <cellStyle name="Total 2 2 2" xfId="8108"/>
    <cellStyle name="Total 2 2 3" xfId="9301"/>
    <cellStyle name="Total 2 2 4" xfId="9347"/>
    <cellStyle name="Total 2 2 5" xfId="7956"/>
    <cellStyle name="Total 2 2 6" xfId="10660"/>
    <cellStyle name="Total 2 3" xfId="8054"/>
    <cellStyle name="Total 2 4" xfId="9318"/>
    <cellStyle name="Total 2 5" xfId="10680"/>
    <cellStyle name="Total 2 6" xfId="10677"/>
    <cellStyle name="Total 2 7" xfId="7913"/>
    <cellStyle name="Totale" xfId="1999"/>
    <cellStyle name="Totale 2" xfId="7953"/>
    <cellStyle name="Totale 3" xfId="9356"/>
    <cellStyle name="Totale 4" xfId="7940"/>
    <cellStyle name="Totale 5" xfId="7920"/>
    <cellStyle name="Totale 6" xfId="7934"/>
    <cellStyle name="Ugyldig" xfId="3331" builtinId="27" customBuiltin="1"/>
    <cellStyle name="Ugyldig 2" xfId="3318"/>
    <cellStyle name="Uncertain" xfId="2000"/>
    <cellStyle name="Valore non valido" xfId="2001"/>
    <cellStyle name="Valore valido" xfId="2002"/>
    <cellStyle name="Warning Text 2" xfId="3456"/>
    <cellStyle name="X08_Total Oil" xfId="3457"/>
    <cellStyle name="X12_Total Figs 1 dec" xfId="3458"/>
    <cellStyle name="Years" xfId="2003"/>
    <cellStyle name="Обычный_CRF2002 (1)" xfId="2004"/>
  </cellStyles>
  <dxfs count="44">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externalLink" Target="externalLinks/externalLink9.xml"/><Relationship Id="rId47" Type="http://schemas.openxmlformats.org/officeDocument/2006/relationships/externalLink" Target="externalLinks/externalLink14.xml"/><Relationship Id="rId50" Type="http://schemas.openxmlformats.org/officeDocument/2006/relationships/externalLink" Target="externalLinks/externalLink17.xml"/><Relationship Id="rId55" Type="http://schemas.openxmlformats.org/officeDocument/2006/relationships/externalLink" Target="externalLinks/externalLink22.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8.xml"/><Relationship Id="rId54" Type="http://schemas.openxmlformats.org/officeDocument/2006/relationships/externalLink" Target="externalLinks/externalLink21.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externalLink" Target="externalLinks/externalLink12.xml"/><Relationship Id="rId53" Type="http://schemas.openxmlformats.org/officeDocument/2006/relationships/externalLink" Target="externalLinks/externalLink20.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49" Type="http://schemas.openxmlformats.org/officeDocument/2006/relationships/externalLink" Target="externalLinks/externalLink16.xml"/><Relationship Id="rId57" Type="http://schemas.openxmlformats.org/officeDocument/2006/relationships/theme" Target="theme/theme1.xml"/><Relationship Id="rId61"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1.xml"/><Relationship Id="rId52" Type="http://schemas.openxmlformats.org/officeDocument/2006/relationships/externalLink" Target="externalLinks/externalLink19.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externalLink" Target="externalLinks/externalLink10.xml"/><Relationship Id="rId48" Type="http://schemas.openxmlformats.org/officeDocument/2006/relationships/externalLink" Target="externalLinks/externalLink15.xml"/><Relationship Id="rId56" Type="http://schemas.openxmlformats.org/officeDocument/2006/relationships/externalLink" Target="externalLinks/externalLink23.xml"/><Relationship Id="rId8" Type="http://schemas.openxmlformats.org/officeDocument/2006/relationships/worksheet" Target="worksheets/sheet8.xml"/><Relationship Id="rId51" Type="http://schemas.openxmlformats.org/officeDocument/2006/relationships/externalLink" Target="externalLinks/externalLink1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46" Type="http://schemas.openxmlformats.org/officeDocument/2006/relationships/externalLink" Target="externalLinks/externalLink13.xml"/><Relationship Id="rId59"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404591</xdr:colOff>
      <xdr:row>3</xdr:row>
      <xdr:rowOff>57150</xdr:rowOff>
    </xdr:to>
    <xdr:pic>
      <xdr:nvPicPr>
        <xdr:cNvPr id="2" name="Picture 1" descr="Picture">
          <a:extLst>
            <a:ext uri="{FF2B5EF4-FFF2-40B4-BE49-F238E27FC236}">
              <a16:creationId xmlns="" xmlns:a16="http://schemas.microsoft.com/office/drawing/2014/main" id="{83D4EB0F-B7BA-F844-AAE7-7E24EF634E15}"/>
            </a:ext>
          </a:extLst>
        </xdr:cNvPr>
        <xdr:cNvPicPr>
          <a:picLocks noChangeAspect="1"/>
        </xdr:cNvPicPr>
      </xdr:nvPicPr>
      <xdr:blipFill>
        <a:blip xmlns:r="http://schemas.openxmlformats.org/officeDocument/2006/relationships" r:embed="rId1"/>
        <a:stretch>
          <a:fillRect/>
        </a:stretch>
      </xdr:blipFill>
      <xdr:spPr>
        <a:xfrm>
          <a:off x="0" y="0"/>
          <a:ext cx="10501091" cy="628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C:/Users/B003206/AppData/Local/Microsoft/Windows/Temporary%20Internet%20Files/Content.Outlook/I9492QGX/Alternativ%20Drivmiddelmodel%20v%20%203%200%20MHO%202014-12-0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docs.live.net/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bRES_TMPL/ad_beregningsmodel_version_2_1_maj_2013_(4)(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Wolfgang/c/temphold/TMPL_RE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d.docs.live.net/Spot/Office/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d.docs.live.net/C:/VEDA/VEDA_Models/Denmark/TIMES-DK_Power_master/_VT_DK_SUP_V1p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TIMES%20models/TIMES-Nordic%20-%20Copy/VT_NO_SUP2.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d.docs.live.net/Mikkel/TIMES-DK/SubRES_TMPL/SubRes_ELC_Plants2025.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d.docs.live.net/VEDA/VEDA_Models/Denmark/TIMES-DK_Updated_COMETS-XS/VT_DK_ELC.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d.docs.live.net/Users/bosac/Downloads/AZE_ghg_profile%20(1).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d.docs.live.net/C:/VEDA/VEDA_Models/TIMES-DK-TRA_20140623/TIMES-DK-TRA_20140623/Supply-Use_OilProduct.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d.docs.live.net/RAMSES/Simuleringer/2012/2012-08-27/Rettelser_foretaget_i_DATA69_201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d.docs.live.net/EsApplNT/ESTAT-E5/Documents%20and%20Settings/meyered/Local%20Settings/Temporary%20Internet%20Files/OLK111/TMP/BALANCE.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d.docs.live.net/TIMES%20models/TIMES_AZ/VT_AZ_ELC.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d.docs.live.net/c0ee8d5d29f1698f/Desktop/GitHub/Bachelor_Git/TIMES-AZ/VT_AZ_ELC.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d.docs.live.net/Lame12/f$/Documents%20and%20Settings/labriet/Local%20Settings/Temp/TMPL_RE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https://d.docs.live.net/TIMES%20models/TIMES-Nordic/VT_DK_SU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row r="2">
          <cell r="A2" t="str">
            <v>^FI_ST: TCH, PRC</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v>0</v>
          </cell>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ec.europa.eu/eurostat/databrowser/view/NRG_BAL_C__custom_2459267/default/table" TargetMode="External"/><Relationship Id="rId1" Type="http://schemas.openxmlformats.org/officeDocument/2006/relationships/hyperlink" Target="https://ec.europa.eu/eurostat/databrowser/product/page/NRG_BAL_C__custom_2459267"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3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sheetPr>
  <dimension ref="A3:E50"/>
  <sheetViews>
    <sheetView zoomScaleNormal="100" workbookViewId="0">
      <selection activeCell="B5" sqref="B5"/>
    </sheetView>
  </sheetViews>
  <sheetFormatPr defaultColWidth="9.109375" defaultRowHeight="13.2"/>
  <cols>
    <col min="1" max="1" width="11" style="91" bestFit="1" customWidth="1"/>
    <col min="2" max="2" width="23.109375" style="91" bestFit="1" customWidth="1"/>
    <col min="3" max="3" width="28" style="91" bestFit="1" customWidth="1"/>
    <col min="4" max="4" width="16.44140625" style="91" bestFit="1" customWidth="1"/>
    <col min="5" max="5" width="144.44140625" style="91" bestFit="1" customWidth="1"/>
    <col min="6" max="8" width="9.109375" style="91"/>
    <col min="9" max="9" width="13" style="91" customWidth="1"/>
    <col min="10" max="10" width="14.44140625" style="91" bestFit="1" customWidth="1"/>
    <col min="11" max="16384" width="9.10937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sheetPr>
  <dimension ref="B1:C18"/>
  <sheetViews>
    <sheetView topLeftCell="A4" workbookViewId="0">
      <selection activeCell="C19" sqref="C19"/>
    </sheetView>
  </sheetViews>
  <sheetFormatPr defaultColWidth="9.109375" defaultRowHeight="14.4"/>
  <cols>
    <col min="1" max="1" width="9.109375" style="474"/>
    <col min="2" max="2" width="28.44140625" style="474" customWidth="1"/>
    <col min="3" max="3" width="138.44140625" style="474" customWidth="1"/>
    <col min="4" max="16384" width="9.109375" style="474"/>
  </cols>
  <sheetData>
    <row r="1" spans="2:3" ht="18">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92D050"/>
  </sheetPr>
  <dimension ref="A1:T126"/>
  <sheetViews>
    <sheetView zoomScale="70" zoomScaleNormal="70" workbookViewId="0">
      <selection activeCell="E48" sqref="E48"/>
    </sheetView>
  </sheetViews>
  <sheetFormatPr defaultColWidth="8.44140625" defaultRowHeight="13.2"/>
  <cols>
    <col min="1" max="1" width="8.44140625" style="484"/>
    <col min="2" max="2" width="5.44140625" customWidth="1"/>
    <col min="3" max="3" width="21.44140625" bestFit="1" customWidth="1"/>
    <col min="4" max="4" width="7.44140625" bestFit="1" customWidth="1"/>
    <col min="5" max="5" width="13.44140625" bestFit="1" customWidth="1"/>
    <col min="6" max="6" width="26.44140625" bestFit="1" customWidth="1"/>
    <col min="7" max="7" width="4.44140625" bestFit="1" customWidth="1"/>
    <col min="8" max="8" width="10.44140625" customWidth="1"/>
    <col min="9" max="9" width="11.44140625" bestFit="1" customWidth="1"/>
  </cols>
  <sheetData>
    <row r="1" spans="1:15">
      <c r="C1" s="2"/>
      <c r="D1" s="2"/>
    </row>
    <row r="2" spans="1:15">
      <c r="C2" s="2"/>
      <c r="D2" s="2"/>
    </row>
    <row r="3" spans="1:15">
      <c r="C3" s="13" t="s">
        <v>8</v>
      </c>
      <c r="D3" s="14"/>
      <c r="E3" s="15"/>
      <c r="F3" s="15"/>
      <c r="G3" s="15"/>
      <c r="H3" s="15"/>
      <c r="I3" s="15"/>
      <c r="J3" s="15"/>
      <c r="K3" s="15"/>
    </row>
    <row r="4" spans="1:15" ht="13.8">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1648</v>
      </c>
      <c r="F45" s="521" t="s">
        <v>1649</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4">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4">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3" priority="1" operator="equal">
      <formula>"no"</formula>
    </cfRule>
    <cfRule type="cellIs" dxfId="42"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92D050"/>
  </sheetPr>
  <dimension ref="A3:M232"/>
  <sheetViews>
    <sheetView topLeftCell="A102" zoomScale="80" zoomScaleNormal="80" workbookViewId="0">
      <selection activeCell="E99" sqref="E99"/>
    </sheetView>
  </sheetViews>
  <sheetFormatPr defaultColWidth="8.44140625" defaultRowHeight="13.2"/>
  <cols>
    <col min="1" max="1" width="5.44140625" customWidth="1"/>
    <col min="2" max="2" width="12.44140625" customWidth="1"/>
    <col min="3" max="3" width="10.44140625" customWidth="1"/>
    <col min="4" max="4" width="16.77734375" customWidth="1"/>
    <col min="5" max="5" width="42.44140625" bestFit="1" customWidth="1"/>
    <col min="7" max="7" width="12" customWidth="1"/>
    <col min="8" max="8" width="12.44140625" customWidth="1"/>
    <col min="9" max="9" width="18.77734375" customWidth="1"/>
    <col min="10" max="10" width="46.109375" customWidth="1"/>
  </cols>
  <sheetData>
    <row r="3" spans="1:11">
      <c r="B3" s="13" t="s">
        <v>14</v>
      </c>
      <c r="C3" s="14"/>
      <c r="D3" s="15"/>
      <c r="E3" s="15"/>
      <c r="F3" s="15"/>
      <c r="G3" s="15"/>
      <c r="H3" s="15"/>
      <c r="I3" s="15"/>
      <c r="J3" s="15"/>
    </row>
    <row r="4" spans="1:11" ht="13.8">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3.95"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2161</v>
      </c>
      <c r="E56" s="398" t="s">
        <v>2135</v>
      </c>
      <c r="F56" s="20" t="s">
        <v>62</v>
      </c>
      <c r="G56" s="18"/>
      <c r="H56" s="20" t="s">
        <v>1672</v>
      </c>
    </row>
    <row r="57" spans="1:11" s="7" customFormat="1">
      <c r="A57" s="3"/>
      <c r="B57" s="20"/>
      <c r="C57" s="22"/>
      <c r="D57" s="398" t="s">
        <v>2166</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2159</v>
      </c>
      <c r="E66" s="398" t="s">
        <v>2132</v>
      </c>
      <c r="F66" s="20" t="s">
        <v>62</v>
      </c>
      <c r="G66" s="18"/>
      <c r="H66" s="20" t="s">
        <v>1672</v>
      </c>
    </row>
    <row r="67" spans="1:11" s="7" customFormat="1">
      <c r="A67" s="3"/>
      <c r="B67" s="20"/>
      <c r="C67" s="22"/>
      <c r="D67" s="398" t="s">
        <v>2160</v>
      </c>
      <c r="E67" s="398" t="s">
        <v>2135</v>
      </c>
      <c r="F67" s="20" t="s">
        <v>62</v>
      </c>
      <c r="G67" s="18"/>
      <c r="H67" s="20" t="s">
        <v>1672</v>
      </c>
    </row>
    <row r="68" spans="1:11" s="7" customFormat="1">
      <c r="A68" s="3"/>
      <c r="B68" s="20"/>
      <c r="C68" s="22"/>
      <c r="D68" s="398" t="s">
        <v>2171</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8" t="s">
        <v>2172</v>
      </c>
      <c r="E70" s="398" t="s">
        <v>2188</v>
      </c>
      <c r="F70" s="20" t="s">
        <v>62</v>
      </c>
      <c r="G70" s="18"/>
      <c r="H70" s="20" t="s">
        <v>1672</v>
      </c>
      <c r="I70" s="20"/>
      <c r="J70" s="20"/>
      <c r="K70" s="3"/>
    </row>
    <row r="71" spans="1:11" s="1262" customFormat="1">
      <c r="B71" s="1263" t="s">
        <v>171</v>
      </c>
      <c r="C71" s="1264"/>
      <c r="D71" s="1265" t="str">
        <f>$B$71&amp;Commodities!E46</f>
        <v>MINWST</v>
      </c>
      <c r="E71" s="1265" t="str">
        <f>"Mining technology - "&amp;Commodities!F46</f>
        <v>Mining technology - Waste</v>
      </c>
      <c r="F71" s="1263" t="s">
        <v>62</v>
      </c>
      <c r="G71" s="1265"/>
      <c r="H71" s="1263"/>
      <c r="I71" s="1263"/>
      <c r="J71" s="1263"/>
    </row>
    <row r="72" spans="1:11" s="7" customFormat="1">
      <c r="A72" s="3"/>
      <c r="B72" s="20"/>
      <c r="C72" s="22"/>
      <c r="D72" s="18" t="str">
        <f>$B$71&amp;Commodities!E47</f>
        <v>MINSTR</v>
      </c>
      <c r="E72" s="18" t="str">
        <f>"Mining technology - "&amp;Commodities!F47</f>
        <v>Mining technology - Straw</v>
      </c>
      <c r="F72" s="20" t="s">
        <v>62</v>
      </c>
      <c r="G72" s="18"/>
      <c r="H72" s="20"/>
      <c r="I72" s="20"/>
      <c r="J72" s="20"/>
      <c r="K72" s="3"/>
    </row>
    <row r="73" spans="1:11" s="7" customFormat="1">
      <c r="A73" s="3"/>
      <c r="B73" s="20"/>
      <c r="C73" s="22"/>
      <c r="D73" s="18" t="str">
        <f>$B$71&amp;Commodities!E48</f>
        <v>MINGRS</v>
      </c>
      <c r="E73" s="18" t="str">
        <f>"Mining technology - "&amp;Commodities!F48</f>
        <v>Mining technology - Grass</v>
      </c>
      <c r="F73" s="20" t="s">
        <v>62</v>
      </c>
      <c r="G73" s="18"/>
      <c r="H73" s="20"/>
      <c r="I73" s="20"/>
      <c r="J73" s="20"/>
      <c r="K73" s="3"/>
    </row>
    <row r="74" spans="1:11" s="7" customFormat="1">
      <c r="A74" s="3"/>
      <c r="B74" s="20"/>
      <c r="C74" s="22"/>
      <c r="D74" s="18" t="str">
        <f>$B$71&amp;Commodities!E49</f>
        <v>MINWPE</v>
      </c>
      <c r="E74" s="18" t="str">
        <f>"Mining technology - "&amp;Commodities!F49</f>
        <v>Mining technology - Wood pellets</v>
      </c>
      <c r="F74" s="20" t="s">
        <v>62</v>
      </c>
      <c r="G74" s="18"/>
      <c r="H74" s="20"/>
      <c r="I74" s="20"/>
      <c r="J74" s="20"/>
      <c r="K74" s="3"/>
    </row>
    <row r="75" spans="1:11" s="7" customFormat="1">
      <c r="A75" s="3"/>
      <c r="B75" s="20"/>
      <c r="C75" s="22"/>
      <c r="D75" s="18" t="str">
        <f>$B$71&amp;Commodities!E50</f>
        <v>MINWCH</v>
      </c>
      <c r="E75" s="18" t="str">
        <f>"Mining technology - "&amp;Commodities!F50</f>
        <v>Mining technology - Wood chips and wood waste</v>
      </c>
      <c r="F75" s="20" t="s">
        <v>62</v>
      </c>
      <c r="G75" s="18"/>
      <c r="H75" s="20"/>
      <c r="I75" s="20"/>
      <c r="J75" s="20"/>
      <c r="K75" s="3"/>
    </row>
    <row r="76" spans="1:11" s="7" customFormat="1">
      <c r="A76" s="3"/>
      <c r="B76" s="20"/>
      <c r="C76" s="22"/>
      <c r="D76" s="18" t="str">
        <f>$B$71&amp;Commodities!E51</f>
        <v>MINFIW</v>
      </c>
      <c r="E76" s="18" t="str">
        <f>"Mining technology - "&amp;Commodities!F51</f>
        <v>Mining technology - Firewood</v>
      </c>
      <c r="F76" s="20" t="s">
        <v>62</v>
      </c>
      <c r="G76" s="18"/>
      <c r="H76" s="20"/>
      <c r="I76" s="20"/>
      <c r="J76" s="20"/>
      <c r="K76" s="3"/>
    </row>
    <row r="77" spans="1:11" s="7" customFormat="1">
      <c r="A77" s="3"/>
      <c r="B77" s="20"/>
      <c r="C77" s="22"/>
      <c r="D77" s="18" t="str">
        <f>$B$71&amp;Commodities!E52</f>
        <v>MINCRN</v>
      </c>
      <c r="E77" s="18" t="str">
        <f>"Mining technology - "&amp;Commodities!F52</f>
        <v>Mining technology - Corn</v>
      </c>
      <c r="F77" s="20" t="s">
        <v>62</v>
      </c>
      <c r="G77" s="18"/>
      <c r="H77" s="20"/>
      <c r="I77" s="20"/>
      <c r="J77" s="20"/>
      <c r="K77" s="3"/>
    </row>
    <row r="78" spans="1:11" s="7" customFormat="1">
      <c r="A78" s="3"/>
      <c r="B78" s="20"/>
      <c r="C78" s="22"/>
      <c r="D78" s="18" t="str">
        <f>$B$71&amp;Commodities!E53</f>
        <v>MINRPS</v>
      </c>
      <c r="E78" s="18" t="str">
        <f>"Mining technology - "&amp;Commodities!F53</f>
        <v>Mining technology - Rapeseed</v>
      </c>
      <c r="F78" s="20" t="s">
        <v>62</v>
      </c>
      <c r="G78" s="18"/>
      <c r="H78" s="20"/>
      <c r="I78" s="20"/>
      <c r="J78" s="20"/>
      <c r="K78" s="3"/>
    </row>
    <row r="79" spans="1:11" s="7" customFormat="1">
      <c r="A79" s="3"/>
      <c r="B79" s="20"/>
      <c r="C79" s="22"/>
      <c r="D79" s="18" t="str">
        <f>$B$71&amp;Commodities!E54</f>
        <v>MINSGB</v>
      </c>
      <c r="E79" s="18" t="str">
        <f>"Mining technology - "&amp;Commodities!F54</f>
        <v>Mining technology - Sugar Beet</v>
      </c>
      <c r="F79" s="20" t="s">
        <v>62</v>
      </c>
      <c r="G79" s="18"/>
      <c r="H79" s="20"/>
      <c r="I79" s="20"/>
      <c r="J79" s="20"/>
      <c r="K79" s="3"/>
    </row>
    <row r="80" spans="1:11" s="7" customFormat="1">
      <c r="A80" s="3"/>
      <c r="B80" s="20"/>
      <c r="C80" s="22"/>
      <c r="D80" s="18" t="str">
        <f>$B$71&amp;Commodities!E55</f>
        <v>MINDLI</v>
      </c>
      <c r="E80" s="18" t="str">
        <f>"Mining technology - "&amp;Commodities!F55</f>
        <v>Mining technology - Deep Litter</v>
      </c>
      <c r="F80" s="20" t="s">
        <v>62</v>
      </c>
      <c r="G80" s="18"/>
      <c r="H80" s="20"/>
      <c r="I80" s="20"/>
      <c r="J80" s="20"/>
      <c r="K80" s="3"/>
    </row>
    <row r="81" spans="1:11" s="7" customFormat="1">
      <c r="A81" s="3"/>
      <c r="B81" s="20"/>
      <c r="C81" s="22"/>
      <c r="D81" s="18" t="str">
        <f>$B$71&amp;Commodities!E56</f>
        <v>MINMNR</v>
      </c>
      <c r="E81" s="18" t="str">
        <f>"Mining technology - "&amp;Commodities!F56</f>
        <v>Mining technology - Manure (Gylle)</v>
      </c>
      <c r="F81" s="20" t="s">
        <v>62</v>
      </c>
      <c r="G81" s="18"/>
      <c r="H81" s="20"/>
      <c r="I81" s="20"/>
      <c r="J81" s="20"/>
      <c r="K81" s="3"/>
    </row>
    <row r="82" spans="1:11" s="7" customFormat="1">
      <c r="A82" s="3"/>
      <c r="B82" s="20"/>
      <c r="C82" s="22"/>
      <c r="D82" s="18" t="str">
        <f>$B$71&amp;RIGHT(Commodities!E57,3)</f>
        <v>MINNGA</v>
      </c>
      <c r="E82" s="18" t="str">
        <f>"Mining technology - "&amp;Commodities!F57</f>
        <v>Mining technology - Mining Natural Gas</v>
      </c>
      <c r="F82" s="20" t="s">
        <v>62</v>
      </c>
      <c r="G82" s="18"/>
      <c r="H82" s="20"/>
      <c r="I82" s="20"/>
      <c r="J82" s="20"/>
      <c r="K82" s="3"/>
    </row>
    <row r="83" spans="1:11" s="7" customFormat="1">
      <c r="A83" s="3"/>
      <c r="B83" s="20"/>
      <c r="C83" s="22"/>
      <c r="D83" s="18" t="str">
        <f>$B$71&amp;RIGHT(Commodities!E58,3)</f>
        <v>MINCRD</v>
      </c>
      <c r="E83" s="18" t="str">
        <f>"Mining technology - "&amp;Commodities!F58</f>
        <v>Mining technology - Mining Crude Oil</v>
      </c>
      <c r="F83" s="20" t="s">
        <v>62</v>
      </c>
      <c r="G83" s="18"/>
      <c r="H83" s="20"/>
      <c r="I83" s="20"/>
      <c r="J83" s="20"/>
      <c r="K83" s="3"/>
    </row>
    <row r="84" spans="1:11" s="7" customFormat="1">
      <c r="A84" s="3"/>
      <c r="B84" s="20"/>
      <c r="C84" s="22"/>
      <c r="D84" s="18" t="str">
        <f>$B$71&amp;Commodities!E59</f>
        <v>MINWIN</v>
      </c>
      <c r="E84" s="18" t="str">
        <f>"Mining technology - "&amp;Commodities!F59</f>
        <v>Mining technology - Wind</v>
      </c>
      <c r="F84" s="20" t="s">
        <v>62</v>
      </c>
      <c r="G84" s="18"/>
      <c r="H84" s="20"/>
      <c r="I84" s="20"/>
      <c r="J84" s="20"/>
      <c r="K84" s="3"/>
    </row>
    <row r="85" spans="1:11" s="7" customFormat="1">
      <c r="A85" s="3"/>
      <c r="B85" s="20"/>
      <c r="C85" s="22"/>
      <c r="D85" s="18" t="str">
        <f>$B$71&amp;Commodities!E60</f>
        <v>MINHYD</v>
      </c>
      <c r="E85" s="18" t="str">
        <f>"Mining technology - "&amp;Commodities!F60</f>
        <v>Mining technology - Hydro</v>
      </c>
      <c r="F85" s="20" t="s">
        <v>62</v>
      </c>
      <c r="G85" s="18"/>
      <c r="H85" s="20"/>
      <c r="I85" s="20"/>
      <c r="J85" s="20"/>
      <c r="K85" s="3"/>
    </row>
    <row r="86" spans="1:11" s="7" customFormat="1">
      <c r="A86" s="3"/>
      <c r="B86" s="20"/>
      <c r="C86" s="22"/>
      <c r="D86" s="18" t="str">
        <f>$B$71&amp;Commodities!E61</f>
        <v>MINSOL</v>
      </c>
      <c r="E86" s="18" t="str">
        <f>"Mining technology - "&amp;Commodities!F61</f>
        <v>Mining technology - Solar</v>
      </c>
      <c r="F86" s="20" t="s">
        <v>62</v>
      </c>
      <c r="G86" s="18"/>
      <c r="H86" s="20"/>
      <c r="I86" s="20"/>
      <c r="J86" s="20"/>
      <c r="K86" s="3"/>
    </row>
    <row r="87" spans="1:11" s="7" customFormat="1">
      <c r="A87" s="3"/>
      <c r="B87" s="20"/>
      <c r="C87" s="22"/>
      <c r="D87" s="18" t="str">
        <f>$B$71&amp;Commodities!E62</f>
        <v>MINGEO</v>
      </c>
      <c r="E87" s="18" t="str">
        <f>"Mining technology - "&amp;Commodities!F62</f>
        <v>Mining technology - Geothermal</v>
      </c>
      <c r="F87" s="20" t="s">
        <v>62</v>
      </c>
      <c r="G87" s="18"/>
      <c r="H87" s="20"/>
      <c r="I87" s="20"/>
      <c r="J87" s="20"/>
      <c r="K87" s="3"/>
    </row>
    <row r="88" spans="1:11" s="7" customFormat="1">
      <c r="A88" s="3"/>
      <c r="B88" s="20"/>
      <c r="C88" s="22"/>
      <c r="D88" s="18" t="str">
        <f>$B$71&amp;Commodities!E63</f>
        <v>MINWAV</v>
      </c>
      <c r="E88" s="18" t="str">
        <f>"Mining technology - "&amp;Commodities!F63</f>
        <v>Mining technology - Wave</v>
      </c>
      <c r="F88" s="20" t="s">
        <v>62</v>
      </c>
      <c r="G88" s="18"/>
      <c r="H88" s="20"/>
      <c r="I88" s="20"/>
      <c r="J88" s="20"/>
      <c r="K88" s="3"/>
    </row>
    <row r="89" spans="1:11" s="7" customFormat="1">
      <c r="A89" s="3"/>
      <c r="B89" s="522"/>
      <c r="C89" s="551"/>
      <c r="D89" s="544" t="str">
        <f>$B$71&amp;Commodities!E64</f>
        <v>MINMOV</v>
      </c>
      <c r="E89" s="544" t="str">
        <f>"Mining technology - "&amp;Commodities!F64</f>
        <v>Mining technology - Movement - Dummy commodity for bike and walk</v>
      </c>
      <c r="F89" s="522" t="s">
        <v>62</v>
      </c>
      <c r="G89" s="544"/>
      <c r="H89" s="522"/>
      <c r="I89" s="522"/>
      <c r="J89" s="20"/>
      <c r="K89" s="3"/>
    </row>
    <row r="90" spans="1:11" s="7" customFormat="1">
      <c r="A90" s="3"/>
      <c r="B90" s="20" t="s">
        <v>298</v>
      </c>
      <c r="C90" s="22"/>
      <c r="D90" s="18" t="str">
        <f>$B$90&amp;Commodities!E12</f>
        <v>EXPCOA</v>
      </c>
      <c r="E90" s="18" t="str">
        <f>"Export technology - "&amp;Commodities!F12</f>
        <v>Export technology - Coal</v>
      </c>
      <c r="F90" s="20" t="s">
        <v>62</v>
      </c>
      <c r="G90" s="18"/>
      <c r="H90" s="20"/>
      <c r="I90" s="20"/>
      <c r="J90" s="20"/>
      <c r="K90" s="3"/>
    </row>
    <row r="91" spans="1:11" s="7" customFormat="1">
      <c r="A91" s="3"/>
      <c r="B91" s="20"/>
      <c r="C91" s="22"/>
      <c r="D91" s="18" t="str">
        <f>$B$90&amp;Commodities!E13</f>
        <v>EXPNGA</v>
      </c>
      <c r="E91" s="18" t="str">
        <f>"Export technology - "&amp;Commodities!F13</f>
        <v>Export technology - Natural Gas</v>
      </c>
      <c r="F91" s="20" t="s">
        <v>62</v>
      </c>
      <c r="G91" s="18"/>
      <c r="H91" s="20"/>
      <c r="I91" s="20"/>
      <c r="J91" s="20"/>
      <c r="K91" s="3"/>
    </row>
    <row r="92" spans="1:11" s="7" customFormat="1">
      <c r="A92" s="3"/>
      <c r="B92" s="20"/>
      <c r="C92" s="22"/>
      <c r="D92" s="18" t="str">
        <f>$B$90&amp;Commodities!E14</f>
        <v>EXPCRD</v>
      </c>
      <c r="E92" s="18" t="str">
        <f>"Export technology - "&amp;Commodities!F14</f>
        <v>Export technology - Crude Oil</v>
      </c>
      <c r="F92" s="20" t="s">
        <v>62</v>
      </c>
      <c r="G92" s="18"/>
      <c r="H92" s="20"/>
      <c r="I92" s="20"/>
      <c r="J92" s="20"/>
      <c r="K92" s="3"/>
    </row>
    <row r="93" spans="1:11" s="7" customFormat="1">
      <c r="A93" s="3"/>
      <c r="B93" s="20"/>
      <c r="C93" s="22"/>
      <c r="D93" s="18" t="str">
        <f>$B$90&amp;Commodities!E15</f>
        <v>EXPLPG</v>
      </c>
      <c r="E93" s="18" t="str">
        <f>"Export technology - "&amp;Commodities!F15</f>
        <v>Export technology - Liquid petrol gas</v>
      </c>
      <c r="F93" s="20" t="s">
        <v>62</v>
      </c>
      <c r="G93" s="18"/>
      <c r="H93" s="20"/>
      <c r="I93" s="20"/>
      <c r="J93" s="20"/>
      <c r="K93" s="3"/>
    </row>
    <row r="94" spans="1:11" s="7" customFormat="1">
      <c r="A94" s="3"/>
      <c r="B94" s="20"/>
      <c r="C94" s="22"/>
      <c r="D94" s="18" t="str">
        <f>$B$90&amp;Commodities!E16</f>
        <v>EXPLVN</v>
      </c>
      <c r="E94" s="18" t="str">
        <f>"Export technology - "&amp;Commodities!F16</f>
        <v>Export technology - Naphtha (Petroleoum)</v>
      </c>
      <c r="F94" s="20" t="s">
        <v>62</v>
      </c>
      <c r="G94" s="18"/>
      <c r="H94" s="20"/>
      <c r="I94" s="20"/>
      <c r="J94" s="20"/>
      <c r="K94" s="3"/>
    </row>
    <row r="95" spans="1:11" s="7" customFormat="1">
      <c r="A95" s="3"/>
      <c r="B95" s="20"/>
      <c r="C95" s="22"/>
      <c r="D95" s="18" t="str">
        <f>$B$90&amp;Commodities!E17</f>
        <v>EXPGSL</v>
      </c>
      <c r="E95" s="18" t="str">
        <f>"Export technology - "&amp;Commodities!F17</f>
        <v>Export technology - Gasoline</v>
      </c>
      <c r="F95" s="20" t="s">
        <v>62</v>
      </c>
      <c r="G95" s="18"/>
      <c r="H95" s="20"/>
      <c r="I95" s="20"/>
      <c r="J95" s="20"/>
      <c r="K95" s="3"/>
    </row>
    <row r="96" spans="1:11" s="7" customFormat="1">
      <c r="A96" s="3"/>
      <c r="B96" s="20"/>
      <c r="C96" s="22"/>
      <c r="D96" s="18" t="str">
        <f>$B$90&amp;Commodities!E18</f>
        <v>EXPKER</v>
      </c>
      <c r="E96" s="18" t="str">
        <f>"Export technology - "&amp;Commodities!F18</f>
        <v>Export technology - Kerosene</v>
      </c>
      <c r="F96" s="20" t="s">
        <v>62</v>
      </c>
      <c r="G96" s="18"/>
      <c r="H96" s="20"/>
      <c r="I96" s="20"/>
      <c r="J96" s="20"/>
      <c r="K96" s="3"/>
    </row>
    <row r="97" spans="1:11" s="7" customFormat="1">
      <c r="A97" s="3"/>
      <c r="B97" s="20"/>
      <c r="C97" s="22"/>
      <c r="D97" s="18" t="str">
        <f>$B$90&amp;Commodities!E19</f>
        <v>EXPDSL</v>
      </c>
      <c r="E97" s="18" t="str">
        <f>"Export technology - "&amp;Commodities!F19</f>
        <v>Export technology - Diesel</v>
      </c>
      <c r="F97" s="20" t="s">
        <v>62</v>
      </c>
      <c r="G97" s="18"/>
      <c r="H97" s="20"/>
      <c r="I97" s="20"/>
      <c r="J97" s="20"/>
      <c r="K97" s="3"/>
    </row>
    <row r="98" spans="1:11" s="7" customFormat="1">
      <c r="A98" s="3"/>
      <c r="B98" s="20"/>
      <c r="C98" s="22"/>
      <c r="D98" s="18" t="str">
        <f>$B$90&amp;Commodities!E20</f>
        <v>EXPHFO</v>
      </c>
      <c r="E98" s="18" t="str">
        <f>"Export technology - "&amp;Commodities!F20</f>
        <v>Export technology - Heavy Fuel Oil</v>
      </c>
      <c r="F98" s="20" t="s">
        <v>62</v>
      </c>
      <c r="G98" s="18"/>
      <c r="H98" s="20"/>
      <c r="I98" s="20"/>
      <c r="J98" s="20"/>
      <c r="K98" s="3"/>
    </row>
    <row r="99" spans="1:11" s="7" customFormat="1">
      <c r="A99" s="3"/>
      <c r="B99" s="20"/>
      <c r="C99" s="22"/>
      <c r="D99" s="18" t="str">
        <f>$B$90&amp;Commodities!E21</f>
        <v>EXPMGO</v>
      </c>
      <c r="E99" s="18" t="str">
        <f>"Export technology - "&amp;Commodities!F21</f>
        <v>Export technology - Marine Gas Oil</v>
      </c>
      <c r="F99" s="20" t="s">
        <v>62</v>
      </c>
      <c r="G99" s="18"/>
      <c r="H99" s="20"/>
      <c r="I99" s="20"/>
      <c r="J99" s="20"/>
      <c r="K99" s="3"/>
    </row>
    <row r="100" spans="1:11" s="7" customFormat="1">
      <c r="A100" s="3"/>
      <c r="B100" s="20"/>
      <c r="C100" s="22"/>
      <c r="D100" s="18" t="str">
        <f>$B$90&amp;Commodities!E22</f>
        <v>EXPAGSL</v>
      </c>
      <c r="E100" s="18" t="str">
        <f>"Export technology - "&amp;Commodities!F22</f>
        <v>Export technology - Aviation gasoline</v>
      </c>
      <c r="F100" s="20" t="s">
        <v>62</v>
      </c>
      <c r="G100" s="18"/>
      <c r="H100" s="20"/>
      <c r="I100" s="20"/>
      <c r="J100" s="20"/>
      <c r="K100" s="3"/>
    </row>
    <row r="101" spans="1:11" s="7" customFormat="1">
      <c r="A101" s="3"/>
      <c r="B101" s="20"/>
      <c r="C101" s="22"/>
      <c r="D101" s="18" t="str">
        <f>$B$90&amp;Commodities!E23</f>
        <v>EXPBGA</v>
      </c>
      <c r="E101" s="18" t="str">
        <f>"Export technology - "&amp;Commodities!F23</f>
        <v>Export technology - Biogas</v>
      </c>
      <c r="F101" s="20" t="s">
        <v>62</v>
      </c>
      <c r="G101" s="18"/>
      <c r="H101" s="20"/>
      <c r="I101" s="20"/>
      <c r="J101" s="20"/>
      <c r="K101" s="3"/>
    </row>
    <row r="102" spans="1:11" s="7" customFormat="1">
      <c r="A102" s="3"/>
      <c r="B102" s="20"/>
      <c r="C102" s="22"/>
      <c r="D102" s="18" t="str">
        <f>$B$90&amp;Commodities!E24</f>
        <v>EXPHFB</v>
      </c>
      <c r="E102" s="18" t="str">
        <f>"Export technology - "&amp;Commodities!F24</f>
        <v>Export technology - Heavy Fuel Bio Oil</v>
      </c>
      <c r="F102" s="20" t="s">
        <v>62</v>
      </c>
      <c r="G102" s="18"/>
      <c r="H102" s="20"/>
      <c r="I102" s="20"/>
      <c r="J102" s="20"/>
      <c r="K102" s="3"/>
    </row>
    <row r="103" spans="1:11" s="7" customFormat="1">
      <c r="A103" s="3"/>
      <c r="B103" s="20"/>
      <c r="C103" s="22"/>
      <c r="D103" s="18" t="str">
        <f>$B$90&amp;Commodities!E25</f>
        <v>EXPDDGS</v>
      </c>
      <c r="E103" s="18" t="str">
        <f>"Export technology - "&amp;Commodities!F25</f>
        <v>Export technology - Ethanol</v>
      </c>
      <c r="F103" s="20" t="s">
        <v>62</v>
      </c>
      <c r="G103" s="18"/>
      <c r="H103" s="20"/>
      <c r="I103" s="20"/>
      <c r="J103" s="20"/>
      <c r="K103" s="3"/>
    </row>
    <row r="104" spans="1:11" s="7" customFormat="1">
      <c r="A104" s="3"/>
      <c r="B104" s="20"/>
      <c r="C104" s="22"/>
      <c r="D104" s="18" t="str">
        <f>$B$90&amp;Commodities!E26</f>
        <v>EXPH2</v>
      </c>
      <c r="E104" s="18" t="str">
        <f>"Export technology - "&amp;Commodities!F26</f>
        <v>Export technology - Hydrogen</v>
      </c>
      <c r="F104" s="20" t="s">
        <v>62</v>
      </c>
      <c r="G104" s="18"/>
      <c r="H104" s="20"/>
      <c r="I104" s="20"/>
      <c r="J104" s="20"/>
      <c r="K104" s="3"/>
    </row>
    <row r="105" spans="1:11" s="7" customFormat="1">
      <c r="A105" s="3"/>
      <c r="B105" s="20"/>
      <c r="C105" s="22"/>
      <c r="D105" s="18" t="str">
        <f>$B$90&amp;Commodities!E27</f>
        <v>EXPH2G</v>
      </c>
      <c r="E105" s="18" t="str">
        <f>"Export technology - "&amp;Commodities!F27</f>
        <v>Export technology - Hydrogen Gas</v>
      </c>
      <c r="F105" s="20" t="s">
        <v>62</v>
      </c>
      <c r="G105" s="18"/>
      <c r="H105" s="20"/>
      <c r="I105" s="20"/>
      <c r="J105" s="20"/>
      <c r="K105" s="3"/>
    </row>
    <row r="106" spans="1:11" s="7" customFormat="1">
      <c r="A106" s="3"/>
      <c r="B106" s="20"/>
      <c r="C106" s="22"/>
      <c r="D106" s="18" t="str">
        <f>$B$90&amp;Commodities!E28</f>
        <v>EXPAMM</v>
      </c>
      <c r="E106" s="18" t="str">
        <f>"Export technology - "&amp;Commodities!F28</f>
        <v>Export technology - Ammonia (Liquid)</v>
      </c>
      <c r="F106" s="20" t="s">
        <v>62</v>
      </c>
      <c r="G106" s="18"/>
      <c r="H106" s="20"/>
      <c r="I106" s="20"/>
      <c r="J106" s="20"/>
      <c r="K106" s="3"/>
    </row>
    <row r="107" spans="1:11" s="7" customFormat="1">
      <c r="A107" s="3"/>
      <c r="B107" s="20"/>
      <c r="C107" s="22"/>
      <c r="D107" s="18" t="str">
        <f>$B$90&amp;Commodities!E29</f>
        <v>EXPDME</v>
      </c>
      <c r="E107" s="18" t="str">
        <f>"Export technology - "&amp;Commodities!F29</f>
        <v>Export technology - Dimethyl ether</v>
      </c>
      <c r="F107" s="20" t="s">
        <v>62</v>
      </c>
      <c r="G107" s="18"/>
      <c r="H107" s="20"/>
      <c r="I107" s="20"/>
      <c r="J107" s="20"/>
      <c r="K107" s="3"/>
    </row>
    <row r="108" spans="1:11" s="7" customFormat="1">
      <c r="A108" s="3"/>
      <c r="B108" s="20"/>
      <c r="C108" s="22"/>
      <c r="D108" s="18" t="str">
        <f>$B$90&amp;Commodities!E30</f>
        <v>EXPKRB1</v>
      </c>
      <c r="E108" s="18" t="str">
        <f>"Export technology - "&amp;Commodities!F30</f>
        <v>Export technology - Bio Kerosene G1</v>
      </c>
      <c r="F108" s="20" t="s">
        <v>62</v>
      </c>
      <c r="G108" s="18"/>
      <c r="H108" s="20"/>
      <c r="I108" s="20"/>
      <c r="J108" s="20"/>
      <c r="K108" s="3"/>
    </row>
    <row r="109" spans="1:11" s="7" customFormat="1">
      <c r="A109" s="3"/>
      <c r="B109" s="20"/>
      <c r="C109" s="22"/>
      <c r="D109" s="18" t="str">
        <f>$B$90&amp;Commodities!E31</f>
        <v>EXPKRB2</v>
      </c>
      <c r="E109" s="18" t="str">
        <f>"Export technology - "&amp;Commodities!F31</f>
        <v>Export technology - Bio Kerosene G2</v>
      </c>
      <c r="F109" s="20" t="s">
        <v>62</v>
      </c>
      <c r="G109" s="18"/>
      <c r="H109" s="20"/>
      <c r="I109" s="20"/>
      <c r="J109" s="20"/>
      <c r="K109" s="3"/>
    </row>
    <row r="110" spans="1:11" s="7" customFormat="1">
      <c r="A110" s="3"/>
      <c r="B110" s="20"/>
      <c r="C110" s="22"/>
      <c r="D110" s="18" t="str">
        <f>$B$90&amp;Commodities!E32</f>
        <v>EXPKRE</v>
      </c>
      <c r="E110" s="18" t="str">
        <f>"Export technology - "&amp;Commodities!F32</f>
        <v>Export technology - Electro Kerosene</v>
      </c>
      <c r="F110" s="20" t="s">
        <v>62</v>
      </c>
      <c r="G110" s="18"/>
      <c r="H110" s="20"/>
      <c r="I110" s="20"/>
      <c r="J110" s="20"/>
      <c r="K110" s="3"/>
    </row>
    <row r="111" spans="1:11" s="7" customFormat="1">
      <c r="A111" s="3"/>
      <c r="B111" s="20"/>
      <c r="C111" s="22"/>
      <c r="D111" s="18" t="str">
        <f>$B$90&amp;Commodities!E33</f>
        <v>EXPSNG1</v>
      </c>
      <c r="E111" s="18" t="str">
        <f>"Export technology - "&amp;Commodities!F33</f>
        <v>Export technology - Bio Synt. Nat. Gas G1</v>
      </c>
      <c r="F111" s="20" t="s">
        <v>62</v>
      </c>
      <c r="G111" s="18"/>
      <c r="H111" s="20"/>
      <c r="I111" s="20"/>
      <c r="J111" s="20"/>
      <c r="K111" s="3"/>
    </row>
    <row r="112" spans="1:11" s="7" customFormat="1">
      <c r="A112" s="3"/>
      <c r="B112" s="20"/>
      <c r="C112" s="22"/>
      <c r="D112" s="18" t="str">
        <f>$B$90&amp;Commodities!E34</f>
        <v>EXPSNG2</v>
      </c>
      <c r="E112" s="18" t="str">
        <f>"Export technology - "&amp;Commodities!F34</f>
        <v>Export technology - Bio Synt. Nat. Gas G2</v>
      </c>
      <c r="F112" s="20" t="s">
        <v>62</v>
      </c>
      <c r="G112" s="18"/>
      <c r="H112" s="20"/>
      <c r="I112" s="20"/>
      <c r="J112" s="20"/>
      <c r="K112" s="3"/>
    </row>
    <row r="113" spans="1:11" s="7" customFormat="1">
      <c r="A113" s="3"/>
      <c r="B113" s="20"/>
      <c r="C113" s="22"/>
      <c r="D113" s="18" t="str">
        <f>$B$90&amp;Commodities!E35</f>
        <v>EXPSNE</v>
      </c>
      <c r="E113" s="18" t="str">
        <f>"Export technology - "&amp;Commodities!F35</f>
        <v>Export technology - Electro Synt. Nat. Gas</v>
      </c>
      <c r="F113" s="20" t="s">
        <v>62</v>
      </c>
      <c r="G113" s="18"/>
      <c r="H113" s="20"/>
      <c r="I113" s="20"/>
      <c r="J113" s="20"/>
      <c r="K113" s="3"/>
    </row>
    <row r="114" spans="1:11" s="7" customFormat="1">
      <c r="A114" s="3"/>
      <c r="B114" s="20"/>
      <c r="C114" s="22"/>
      <c r="D114" s="18" t="str">
        <f>$B$90&amp;Commodities!E36</f>
        <v>EXPDSB1</v>
      </c>
      <c r="E114" s="18" t="str">
        <f>"Export technology - "&amp;Commodities!F36</f>
        <v>Export technology - Biodiesel G1</v>
      </c>
      <c r="F114" s="20" t="s">
        <v>62</v>
      </c>
      <c r="G114" s="18"/>
      <c r="H114" s="20"/>
      <c r="I114" s="20"/>
      <c r="J114" s="20"/>
      <c r="K114" s="3"/>
    </row>
    <row r="115" spans="1:11" s="7" customFormat="1">
      <c r="A115" s="3"/>
      <c r="B115" s="20"/>
      <c r="C115" s="22"/>
      <c r="D115" s="18" t="str">
        <f>$B$90&amp;Commodities!E37</f>
        <v>EXPDSB2</v>
      </c>
      <c r="E115" s="18" t="str">
        <f>"Export technology - "&amp;Commodities!F37</f>
        <v>Export technology - Biodiesel G2</v>
      </c>
      <c r="F115" s="20" t="s">
        <v>62</v>
      </c>
      <c r="G115" s="18"/>
      <c r="H115" s="20"/>
      <c r="I115" s="20"/>
      <c r="J115" s="20"/>
      <c r="K115" s="3"/>
    </row>
    <row r="116" spans="1:11" s="7" customFormat="1">
      <c r="A116" s="3"/>
      <c r="B116" s="20"/>
      <c r="C116" s="22"/>
      <c r="D116" s="18" t="str">
        <f>$B$90&amp;Commodities!E38</f>
        <v>EXPDSE</v>
      </c>
      <c r="E116" s="18" t="str">
        <f>"Export technology - "&amp;Commodities!F38</f>
        <v>Export technology - Electro Diesel</v>
      </c>
      <c r="F116" s="20" t="s">
        <v>62</v>
      </c>
      <c r="G116" s="18"/>
      <c r="H116" s="20"/>
      <c r="I116" s="20"/>
      <c r="J116" s="20"/>
      <c r="K116" s="3"/>
    </row>
    <row r="117" spans="1:11" s="7" customFormat="1">
      <c r="A117" s="3"/>
      <c r="B117" s="20"/>
      <c r="C117" s="22"/>
      <c r="D117" s="18" t="str">
        <f>$B$90&amp;Commodities!E39</f>
        <v>EXPGSB1</v>
      </c>
      <c r="E117" s="18" t="str">
        <f>"Export technology - "&amp;Commodities!F39</f>
        <v>Export technology - Bioethanol G1</v>
      </c>
      <c r="F117" s="20" t="s">
        <v>62</v>
      </c>
      <c r="G117" s="18"/>
      <c r="H117" s="20"/>
      <c r="I117" s="20"/>
      <c r="J117" s="20"/>
      <c r="K117" s="3"/>
    </row>
    <row r="118" spans="1:11" s="7" customFormat="1">
      <c r="A118" s="3"/>
      <c r="B118" s="20"/>
      <c r="C118" s="22"/>
      <c r="D118" s="18" t="str">
        <f>$B$90&amp;Commodities!E40</f>
        <v>EXPGSB2</v>
      </c>
      <c r="E118" s="18" t="str">
        <f>"Export technology - "&amp;Commodities!F40</f>
        <v>Export technology - Bioethanol G2</v>
      </c>
      <c r="F118" s="20" t="s">
        <v>62</v>
      </c>
      <c r="G118" s="18"/>
      <c r="H118" s="20"/>
      <c r="I118" s="20"/>
      <c r="J118" s="20"/>
      <c r="K118" s="3"/>
    </row>
    <row r="119" spans="1:11" s="7" customFormat="1">
      <c r="A119" s="3"/>
      <c r="B119" s="20"/>
      <c r="C119" s="22"/>
      <c r="D119" s="18" t="str">
        <f>$B$90&amp;Commodities!E41</f>
        <v>EXPGSE</v>
      </c>
      <c r="E119" s="18" t="str">
        <f>"Export technology - "&amp;Commodities!F41</f>
        <v>Export technology - Electro Gasoline</v>
      </c>
      <c r="F119" s="20" t="s">
        <v>62</v>
      </c>
      <c r="G119" s="18"/>
      <c r="H119" s="20"/>
      <c r="I119" s="20"/>
      <c r="J119" s="20"/>
      <c r="K119" s="3"/>
    </row>
    <row r="120" spans="1:11" s="7" customFormat="1">
      <c r="A120" s="3"/>
      <c r="B120" s="20"/>
      <c r="C120" s="22"/>
      <c r="D120" s="18" t="str">
        <f>$B$90&amp;Commodities!E42</f>
        <v>EXPMOB1</v>
      </c>
      <c r="E120" s="18" t="str">
        <f>"Export technology - "&amp;Commodities!F42</f>
        <v>Export technology - Bio Methanol G1</v>
      </c>
      <c r="F120" s="20" t="s">
        <v>62</v>
      </c>
      <c r="G120" s="18"/>
      <c r="H120" s="20"/>
      <c r="I120" s="20"/>
      <c r="J120" s="20"/>
      <c r="K120" s="3"/>
    </row>
    <row r="121" spans="1:11" s="7" customFormat="1">
      <c r="A121" s="3"/>
      <c r="B121" s="20"/>
      <c r="C121" s="22"/>
      <c r="D121" s="18" t="str">
        <f>$B$90&amp;Commodities!E43</f>
        <v>EXPMOB2</v>
      </c>
      <c r="E121" s="18" t="str">
        <f>"Export technology - "&amp;Commodities!F43</f>
        <v>Export technology - Bio Methanol G2</v>
      </c>
      <c r="F121" s="20" t="s">
        <v>62</v>
      </c>
      <c r="G121" s="18"/>
      <c r="H121" s="20"/>
      <c r="I121" s="20"/>
      <c r="J121" s="20"/>
      <c r="K121" s="3"/>
    </row>
    <row r="122" spans="1:11" s="7" customFormat="1">
      <c r="A122" s="3"/>
      <c r="B122" s="20"/>
      <c r="C122" s="22"/>
      <c r="D122" s="18" t="str">
        <f>$B$90&amp;Commodities!E44</f>
        <v>EXPMOE</v>
      </c>
      <c r="E122" s="18" t="str">
        <f>"Export technology - "&amp;Commodities!F44</f>
        <v>Export technology - Electro Methanol</v>
      </c>
      <c r="F122" s="20" t="s">
        <v>62</v>
      </c>
      <c r="G122" s="18"/>
      <c r="H122" s="20"/>
      <c r="I122" s="20"/>
      <c r="J122" s="20"/>
      <c r="K122" s="3"/>
    </row>
    <row r="123" spans="1:11" s="7" customFormat="1">
      <c r="A123" s="3"/>
      <c r="B123" s="20"/>
      <c r="C123" s="22"/>
      <c r="D123" s="18" t="str">
        <f>$B$90&amp;Commodities!E66</f>
        <v>EXPLNB</v>
      </c>
      <c r="E123" s="18" t="str">
        <f>"Export technology - "&amp;Commodities!F66</f>
        <v>Export technology - Bio Naphtha (Petroleoum)</v>
      </c>
      <c r="F123" s="20" t="s">
        <v>62</v>
      </c>
      <c r="G123" s="18"/>
      <c r="H123" s="20"/>
      <c r="I123" s="20"/>
      <c r="J123" s="20"/>
      <c r="K123" s="3"/>
    </row>
    <row r="124" spans="1:11" s="7" customFormat="1">
      <c r="A124" s="3"/>
      <c r="B124" s="20"/>
      <c r="C124" s="22"/>
      <c r="D124" s="18" t="str">
        <f>$B$90&amp;Commodities!E67</f>
        <v>EXPGLY</v>
      </c>
      <c r="E124" s="18" t="str">
        <f>"Export technology - "&amp;Commodities!F67</f>
        <v>Export technology - Glycerol</v>
      </c>
      <c r="F124" s="20" t="s">
        <v>62</v>
      </c>
      <c r="G124" s="18"/>
      <c r="H124" s="20"/>
      <c r="I124" s="20"/>
      <c r="J124" s="20"/>
      <c r="K124" s="3"/>
    </row>
    <row r="125" spans="1:11" s="7" customFormat="1">
      <c r="A125" s="3"/>
      <c r="B125" s="20"/>
      <c r="C125" s="22"/>
      <c r="D125" s="18" t="str">
        <f>$B$90&amp;Commodities!E68</f>
        <v>EXPRPC</v>
      </c>
      <c r="E125" s="18" t="str">
        <f>"Export technology - "&amp;Commodities!F68</f>
        <v>Export technology - Rape Cake</v>
      </c>
      <c r="F125" s="20" t="s">
        <v>62</v>
      </c>
      <c r="G125" s="18"/>
      <c r="H125" s="20"/>
      <c r="I125" s="20"/>
      <c r="J125" s="20"/>
      <c r="K125" s="3"/>
    </row>
    <row r="126" spans="1:11" s="7" customFormat="1">
      <c r="A126" s="3"/>
      <c r="B126" s="20"/>
      <c r="C126" s="22"/>
      <c r="D126" s="18" t="str">
        <f>$B$90&amp;Commodities!E69</f>
        <v>EXPSGP</v>
      </c>
      <c r="E126" s="18" t="str">
        <f>"Export technology - "&amp;Commodities!F69</f>
        <v>Export technology - Sugar Beet Pulp</v>
      </c>
      <c r="F126" s="20" t="s">
        <v>62</v>
      </c>
      <c r="G126" s="18"/>
      <c r="H126" s="20"/>
      <c r="I126" s="20"/>
      <c r="J126" s="20"/>
      <c r="K126" s="3"/>
    </row>
    <row r="127" spans="1:11" s="7" customFormat="1">
      <c r="A127" s="3"/>
      <c r="B127" s="20"/>
      <c r="C127" s="22"/>
      <c r="D127" s="18" t="str">
        <f>$B$90&amp;Commodities!E65</f>
        <v>EXPOTH</v>
      </c>
      <c r="E127" s="18" t="str">
        <f>"Export technology - "&amp;Commodities!F65</f>
        <v>Export technology - Other non energy related commodities</v>
      </c>
      <c r="F127" s="20" t="s">
        <v>62</v>
      </c>
      <c r="G127" s="18"/>
      <c r="H127" s="20"/>
      <c r="I127" s="20"/>
      <c r="J127" s="20"/>
      <c r="K127" s="3"/>
    </row>
    <row r="128" spans="1:11" s="7" customFormat="1">
      <c r="A128" s="3"/>
      <c r="B128" s="20"/>
      <c r="C128" s="22"/>
      <c r="D128" s="398" t="s">
        <v>2164</v>
      </c>
      <c r="E128" s="398" t="s">
        <v>2168</v>
      </c>
      <c r="F128" s="20" t="s">
        <v>62</v>
      </c>
      <c r="G128" s="18"/>
      <c r="H128" s="20" t="s">
        <v>1672</v>
      </c>
      <c r="I128" s="20"/>
      <c r="J128" s="20"/>
      <c r="K128" s="3"/>
    </row>
    <row r="129" spans="1:11" s="7" customFormat="1">
      <c r="A129" s="3"/>
      <c r="B129" s="20"/>
      <c r="C129" s="22"/>
      <c r="D129" s="398" t="s">
        <v>2167</v>
      </c>
      <c r="E129" s="398" t="s">
        <v>2169</v>
      </c>
      <c r="F129" s="20" t="s">
        <v>62</v>
      </c>
      <c r="G129" s="18"/>
      <c r="H129" s="20" t="s">
        <v>1672</v>
      </c>
      <c r="I129" s="20"/>
      <c r="J129" s="20"/>
      <c r="K129" s="3"/>
    </row>
    <row r="130" spans="1:11" s="7" customFormat="1">
      <c r="A130" s="3"/>
      <c r="B130" s="20"/>
      <c r="C130" s="22"/>
      <c r="D130" s="398" t="s">
        <v>2151</v>
      </c>
      <c r="E130" s="398" t="s">
        <v>2137</v>
      </c>
      <c r="F130" s="20" t="s">
        <v>62</v>
      </c>
      <c r="G130" s="18"/>
      <c r="H130" s="20" t="s">
        <v>1672</v>
      </c>
      <c r="I130" s="20"/>
      <c r="J130" s="20"/>
      <c r="K130" s="3"/>
    </row>
    <row r="131" spans="1:11" s="7" customFormat="1">
      <c r="A131" s="3"/>
      <c r="B131" s="20"/>
      <c r="C131" s="22"/>
      <c r="D131" s="398" t="s">
        <v>2152</v>
      </c>
      <c r="E131" s="398" t="s">
        <v>2138</v>
      </c>
      <c r="F131" s="20" t="s">
        <v>62</v>
      </c>
      <c r="G131" s="18"/>
      <c r="H131" s="20" t="s">
        <v>1672</v>
      </c>
      <c r="I131" s="20"/>
      <c r="J131" s="20"/>
      <c r="K131" s="3"/>
    </row>
    <row r="132" spans="1:11" s="7" customFormat="1">
      <c r="A132" s="3"/>
      <c r="B132" s="20"/>
      <c r="C132" s="22"/>
      <c r="D132" s="398" t="s">
        <v>2153</v>
      </c>
      <c r="E132" s="398" t="s">
        <v>2139</v>
      </c>
      <c r="F132" s="20" t="s">
        <v>62</v>
      </c>
      <c r="G132" s="18"/>
      <c r="H132" s="20" t="s">
        <v>1672</v>
      </c>
      <c r="I132" s="20"/>
      <c r="J132" s="20"/>
      <c r="K132" s="3"/>
    </row>
    <row r="133" spans="1:11" s="7" customFormat="1">
      <c r="A133" s="3"/>
      <c r="B133" s="20"/>
      <c r="C133" s="22"/>
      <c r="D133" s="398" t="s">
        <v>2154</v>
      </c>
      <c r="E133" s="398" t="s">
        <v>2140</v>
      </c>
      <c r="F133" s="20" t="s">
        <v>62</v>
      </c>
      <c r="G133" s="18"/>
      <c r="H133" s="20" t="s">
        <v>1672</v>
      </c>
      <c r="I133" s="20"/>
      <c r="J133" s="20"/>
      <c r="K133" s="3"/>
    </row>
    <row r="134" spans="1:11" s="7" customFormat="1">
      <c r="A134" s="3"/>
      <c r="B134" s="20"/>
      <c r="C134" s="22"/>
      <c r="D134" s="398" t="s">
        <v>2155</v>
      </c>
      <c r="E134" s="398" t="s">
        <v>2141</v>
      </c>
      <c r="F134" s="20" t="s">
        <v>62</v>
      </c>
      <c r="G134" s="18"/>
      <c r="H134" s="20" t="s">
        <v>1672</v>
      </c>
      <c r="I134" s="20"/>
      <c r="J134" s="20"/>
      <c r="K134" s="3"/>
    </row>
    <row r="135" spans="1:11" s="7" customFormat="1">
      <c r="A135" s="3"/>
      <c r="B135" s="20"/>
      <c r="C135" s="22"/>
      <c r="D135" s="398" t="s">
        <v>2156</v>
      </c>
      <c r="E135" s="398" t="s">
        <v>2165</v>
      </c>
      <c r="F135" s="20" t="s">
        <v>62</v>
      </c>
      <c r="G135" s="18"/>
      <c r="H135" s="20" t="s">
        <v>1672</v>
      </c>
      <c r="I135" s="20"/>
      <c r="J135" s="20"/>
      <c r="K135" s="3"/>
    </row>
    <row r="136" spans="1:11" s="7" customFormat="1">
      <c r="A136" s="3"/>
      <c r="B136" s="20"/>
      <c r="C136" s="22"/>
      <c r="D136" s="398" t="s">
        <v>2157</v>
      </c>
      <c r="E136" s="398" t="s">
        <v>2142</v>
      </c>
      <c r="F136" s="20" t="s">
        <v>62</v>
      </c>
      <c r="G136" s="18"/>
      <c r="H136" s="20" t="s">
        <v>1672</v>
      </c>
      <c r="I136" s="20"/>
      <c r="J136" s="20"/>
      <c r="K136" s="3"/>
    </row>
    <row r="137" spans="1:11" s="7" customFormat="1">
      <c r="A137" s="3"/>
      <c r="B137" s="20"/>
      <c r="C137" s="22"/>
      <c r="D137" s="398" t="s">
        <v>2158</v>
      </c>
      <c r="E137" s="398" t="s">
        <v>2141</v>
      </c>
      <c r="F137" s="20" t="s">
        <v>62</v>
      </c>
      <c r="G137" s="18"/>
      <c r="H137" s="20" t="s">
        <v>1672</v>
      </c>
      <c r="I137" s="20"/>
      <c r="J137" s="20"/>
      <c r="K137" s="3"/>
    </row>
    <row r="138" spans="1:11" s="7" customFormat="1">
      <c r="A138" s="3"/>
      <c r="B138" s="20"/>
      <c r="C138" s="22"/>
      <c r="D138" s="398" t="s">
        <v>2162</v>
      </c>
      <c r="E138" s="398" t="s">
        <v>2174</v>
      </c>
      <c r="F138" s="20" t="s">
        <v>62</v>
      </c>
      <c r="G138" s="18"/>
      <c r="H138" s="20" t="s">
        <v>1672</v>
      </c>
      <c r="I138" s="20"/>
      <c r="J138" s="20"/>
      <c r="K138" s="3"/>
    </row>
    <row r="139" spans="1:11" s="7" customFormat="1">
      <c r="A139" s="3"/>
      <c r="B139" s="20"/>
      <c r="C139" s="22"/>
      <c r="D139" s="398" t="s">
        <v>2163</v>
      </c>
      <c r="E139" s="398" t="s">
        <v>2175</v>
      </c>
      <c r="F139" s="20" t="s">
        <v>62</v>
      </c>
      <c r="G139" s="18"/>
      <c r="H139" s="20" t="s">
        <v>1672</v>
      </c>
      <c r="I139" s="20"/>
      <c r="J139" s="20"/>
      <c r="K139" s="3"/>
    </row>
    <row r="140" spans="1:11" s="7" customFormat="1">
      <c r="A140" s="3"/>
      <c r="B140" s="20"/>
      <c r="C140" s="22"/>
      <c r="D140" s="398" t="s">
        <v>2170</v>
      </c>
      <c r="E140" s="398" t="s">
        <v>2169</v>
      </c>
      <c r="F140" s="20" t="s">
        <v>62</v>
      </c>
      <c r="G140" s="18"/>
      <c r="H140" s="20" t="s">
        <v>1672</v>
      </c>
    </row>
    <row r="141" spans="1:11" s="7" customFormat="1">
      <c r="A141" s="3"/>
      <c r="B141" s="20"/>
      <c r="C141" s="22"/>
      <c r="D141" s="398" t="s">
        <v>2156</v>
      </c>
      <c r="E141" s="398" t="s">
        <v>2176</v>
      </c>
      <c r="F141" s="20" t="s">
        <v>62</v>
      </c>
      <c r="G141" s="18"/>
      <c r="H141" s="20" t="s">
        <v>1672</v>
      </c>
      <c r="I141" s="20"/>
      <c r="J141" s="20"/>
      <c r="K141" s="3"/>
    </row>
    <row r="142" spans="1:11" s="7" customFormat="1">
      <c r="A142" s="3"/>
      <c r="B142" s="20"/>
      <c r="C142" s="22"/>
      <c r="D142" s="398" t="s">
        <v>2173</v>
      </c>
      <c r="E142" s="398" t="s">
        <v>2177</v>
      </c>
      <c r="F142" s="20" t="s">
        <v>62</v>
      </c>
      <c r="G142" s="18"/>
      <c r="H142" s="20" t="s">
        <v>1672</v>
      </c>
      <c r="I142" s="20"/>
      <c r="J142" s="20"/>
      <c r="K142" s="3"/>
    </row>
    <row r="143" spans="1:11" s="1262" customFormat="1">
      <c r="B143" s="1266" t="s">
        <v>143</v>
      </c>
      <c r="C143" s="1264"/>
      <c r="D143" s="1267" t="str">
        <f>"FT-"&amp;Commodities!E81</f>
        <v>FT-SUPELC</v>
      </c>
      <c r="E143" s="1267" t="str">
        <f>"FT technology - "&amp;Commodities!F81</f>
        <v>FT technology - Supply electricity</v>
      </c>
      <c r="F143" s="1266" t="s">
        <v>62</v>
      </c>
      <c r="G143" s="1265"/>
      <c r="H143" s="1268" t="s">
        <v>1672</v>
      </c>
      <c r="I143" s="1263"/>
      <c r="J143" s="1263"/>
    </row>
    <row r="144" spans="1:11" s="7" customFormat="1">
      <c r="A144" s="3"/>
      <c r="B144" s="20"/>
      <c r="C144" s="22"/>
      <c r="D144" s="484" t="str">
        <f>"FT-"&amp;Commodities!E82</f>
        <v>FT-SUPHETC</v>
      </c>
      <c r="E144" s="484" t="str">
        <f>"FT technology - "&amp;Commodities!F82</f>
        <v>FT technology - Supply Decentral district heating</v>
      </c>
      <c r="F144" s="398" t="s">
        <v>62</v>
      </c>
      <c r="G144" s="18"/>
      <c r="H144" s="481" t="s">
        <v>1672</v>
      </c>
      <c r="I144" s="20"/>
      <c r="J144" s="20"/>
      <c r="K144" s="3"/>
    </row>
    <row r="145" spans="1:11" s="7" customFormat="1">
      <c r="A145" s="3"/>
      <c r="B145" s="522"/>
      <c r="C145" s="551"/>
      <c r="D145" s="525" t="str">
        <f>"FT-"&amp;Commodities!E83</f>
        <v>FT-SUPHETD</v>
      </c>
      <c r="E145" s="525" t="str">
        <f>"FT technology - "&amp;Commodities!F83</f>
        <v>FT technology - Supply Central district heating</v>
      </c>
      <c r="F145" s="521" t="s">
        <v>62</v>
      </c>
      <c r="G145" s="544"/>
      <c r="H145" s="481" t="s">
        <v>1672</v>
      </c>
      <c r="I145" s="522"/>
      <c r="J145" s="20"/>
      <c r="K145" s="3"/>
    </row>
    <row r="146" spans="1:11" s="7" customFormat="1">
      <c r="A146" s="3"/>
      <c r="B146" s="398"/>
      <c r="C146" s="22"/>
      <c r="D146" s="484" t="str">
        <f>"FT-"&amp;Commodities!E84</f>
        <v>FT-SUPCOA</v>
      </c>
      <c r="E146" s="484" t="str">
        <f>"FT technology - "&amp;Commodities!F84</f>
        <v>FT technology - Supply Coal</v>
      </c>
      <c r="F146" s="398" t="s">
        <v>62</v>
      </c>
      <c r="G146" s="18"/>
      <c r="H146" s="20"/>
      <c r="I146" s="20"/>
      <c r="J146" s="20"/>
      <c r="K146" s="3"/>
    </row>
    <row r="147" spans="1:11" s="7" customFormat="1">
      <c r="A147" s="3"/>
      <c r="B147" s="20"/>
      <c r="C147" s="22"/>
      <c r="D147" s="484" t="str">
        <f>"FT-"&amp;Commodities!E85</f>
        <v>FT-SUPNGA</v>
      </c>
      <c r="E147" s="484" t="str">
        <f>"FT technology - "&amp;Commodities!F85</f>
        <v>FT technology - Supply Natural Gas</v>
      </c>
      <c r="F147" s="398" t="s">
        <v>62</v>
      </c>
      <c r="G147" s="18"/>
      <c r="H147" s="20"/>
      <c r="I147" s="20"/>
      <c r="J147" s="20"/>
      <c r="K147" s="3"/>
    </row>
    <row r="148" spans="1:11" s="7" customFormat="1">
      <c r="A148" s="3"/>
      <c r="B148" s="20"/>
      <c r="C148" s="22"/>
      <c r="D148" s="484" t="str">
        <f>"FT-"&amp;Commodities!E86</f>
        <v>FT-SUPCRD</v>
      </c>
      <c r="E148" s="484" t="str">
        <f>"FT technology - "&amp;Commodities!F86</f>
        <v>FT technology - Supply Crude Oil</v>
      </c>
      <c r="F148" s="398" t="s">
        <v>62</v>
      </c>
      <c r="G148" s="18"/>
      <c r="H148" s="20"/>
      <c r="I148" s="20"/>
      <c r="J148" s="20"/>
      <c r="K148" s="3"/>
    </row>
    <row r="149" spans="1:11" s="7" customFormat="1">
      <c r="A149" s="3"/>
      <c r="B149" s="20"/>
      <c r="C149" s="22"/>
      <c r="D149" s="484" t="str">
        <f>"FT-"&amp;Commodities!E87</f>
        <v>FT-SUPLPG</v>
      </c>
      <c r="E149" s="484" t="str">
        <f>"FT technology - "&amp;Commodities!F87</f>
        <v>FT technology - Supply Liquid petrol gas</v>
      </c>
      <c r="F149" s="398" t="s">
        <v>62</v>
      </c>
      <c r="G149" s="18"/>
      <c r="H149" s="20"/>
      <c r="I149" s="20"/>
      <c r="J149" s="20"/>
      <c r="K149" s="3"/>
    </row>
    <row r="150" spans="1:11" s="7" customFormat="1">
      <c r="A150" s="3"/>
      <c r="B150" s="20"/>
      <c r="C150" s="22"/>
      <c r="D150" s="484" t="str">
        <f>"FT-"&amp;Commodities!E88</f>
        <v>FT-SUPLVN</v>
      </c>
      <c r="E150" s="484" t="str">
        <f>"FT technology - "&amp;Commodities!F88</f>
        <v>FT technology - Supply Naphtha (Petroleoum)</v>
      </c>
      <c r="F150" s="398" t="s">
        <v>62</v>
      </c>
      <c r="G150" s="18"/>
      <c r="H150" s="20"/>
      <c r="I150" s="20"/>
      <c r="J150" s="20"/>
      <c r="K150" s="3"/>
    </row>
    <row r="151" spans="1:11" s="7" customFormat="1">
      <c r="A151" s="3"/>
      <c r="B151" s="20"/>
      <c r="C151" s="22"/>
      <c r="D151" s="484" t="str">
        <f>"FT-"&amp;Commodities!E89</f>
        <v>FT-SUPGSL</v>
      </c>
      <c r="E151" s="484" t="str">
        <f>"FT technology - "&amp;Commodities!F89</f>
        <v>FT technology - Supply Gasoline</v>
      </c>
      <c r="F151" s="398" t="s">
        <v>62</v>
      </c>
      <c r="G151" s="18"/>
      <c r="H151" s="20"/>
      <c r="I151" s="20"/>
      <c r="J151" s="20"/>
      <c r="K151" s="3"/>
    </row>
    <row r="152" spans="1:11" s="7" customFormat="1">
      <c r="A152" s="3"/>
      <c r="B152" s="20"/>
      <c r="C152" s="22"/>
      <c r="D152" s="484" t="str">
        <f>"FT-"&amp;Commodities!E90</f>
        <v>FT-SUPKER</v>
      </c>
      <c r="E152" s="484" t="str">
        <f>"FT technology - "&amp;Commodities!F90</f>
        <v>FT technology - Supply Kerosene</v>
      </c>
      <c r="F152" s="398" t="s">
        <v>62</v>
      </c>
      <c r="G152" s="18"/>
      <c r="H152" s="20"/>
      <c r="I152" s="20"/>
      <c r="J152" s="20"/>
      <c r="K152" s="3"/>
    </row>
    <row r="153" spans="1:11" s="7" customFormat="1">
      <c r="A153" s="3"/>
      <c r="B153" s="20"/>
      <c r="C153" s="22"/>
      <c r="D153" s="484" t="str">
        <f>"FT-"&amp;Commodities!E91</f>
        <v>FT-SUPDSL</v>
      </c>
      <c r="E153" s="484" t="str">
        <f>"FT technology - "&amp;Commodities!F91</f>
        <v>FT technology - Supply Diesel</v>
      </c>
      <c r="F153" s="398" t="s">
        <v>62</v>
      </c>
      <c r="G153" s="18"/>
      <c r="H153" s="20"/>
      <c r="I153" s="20"/>
      <c r="J153" s="20"/>
      <c r="K153" s="3"/>
    </row>
    <row r="154" spans="1:11" s="7" customFormat="1">
      <c r="A154" s="3"/>
      <c r="B154" s="20"/>
      <c r="C154" s="22"/>
      <c r="D154" s="484" t="str">
        <f>"FT-"&amp;Commodities!E92</f>
        <v>FT-SUPHFO</v>
      </c>
      <c r="E154" s="484" t="str">
        <f>"FT technology - "&amp;Commodities!F92</f>
        <v>FT technology - Supply Heavy Fuel Oil</v>
      </c>
      <c r="F154" s="398" t="s">
        <v>62</v>
      </c>
      <c r="G154" s="18"/>
      <c r="H154" s="20"/>
      <c r="I154" s="20"/>
      <c r="J154" s="20"/>
      <c r="K154" s="3"/>
    </row>
    <row r="155" spans="1:11">
      <c r="D155" s="484" t="str">
        <f>"FT-"&amp;Commodities!E93</f>
        <v>FT-SUPMGO</v>
      </c>
      <c r="E155" s="484" t="str">
        <f>"FT technology - "&amp;Commodities!F93</f>
        <v>FT technology - Supply Marine Gas Oil</v>
      </c>
      <c r="F155" s="398" t="s">
        <v>62</v>
      </c>
      <c r="G155" s="18"/>
      <c r="H155" s="15"/>
      <c r="I155" s="15"/>
      <c r="J155" s="15"/>
    </row>
    <row r="156" spans="1:11">
      <c r="D156" s="484" t="str">
        <f>"FT-"&amp;Commodities!E94</f>
        <v>FT-SUPAGSL</v>
      </c>
      <c r="E156" s="484" t="str">
        <f>"FT technology - "&amp;Commodities!F94</f>
        <v>FT technology - Supply Aviation gasoline</v>
      </c>
      <c r="F156" s="398" t="s">
        <v>62</v>
      </c>
      <c r="G156" s="18"/>
      <c r="H156" s="15"/>
      <c r="I156" s="15"/>
      <c r="J156" s="15"/>
    </row>
    <row r="157" spans="1:11">
      <c r="D157" s="484" t="str">
        <f>"FT-"&amp;Commodities!E95</f>
        <v>FT-SUPWST</v>
      </c>
      <c r="E157" s="484" t="str">
        <f>"FT technology - "&amp;Commodities!F95</f>
        <v>FT technology - Supply Waste</v>
      </c>
      <c r="F157" s="398" t="s">
        <v>62</v>
      </c>
      <c r="G157" s="18"/>
      <c r="H157" s="15"/>
      <c r="I157" s="15"/>
      <c r="J157" s="15"/>
    </row>
    <row r="158" spans="1:11">
      <c r="D158" s="484" t="str">
        <f>"FT-"&amp;Commodities!E96</f>
        <v>FT-SUPSTR</v>
      </c>
      <c r="E158" s="484" t="str">
        <f>"FT technology - "&amp;Commodities!F96</f>
        <v>FT technology - Supply Straw</v>
      </c>
      <c r="F158" s="398" t="s">
        <v>62</v>
      </c>
      <c r="G158" s="18"/>
      <c r="H158" s="15"/>
      <c r="I158" s="15"/>
      <c r="J158" s="15"/>
    </row>
    <row r="159" spans="1:11">
      <c r="D159" s="484" t="str">
        <f>"FT-"&amp;Commodities!E97</f>
        <v>FT-SUPGRS</v>
      </c>
      <c r="E159" s="484" t="str">
        <f>"FT technology - "&amp;Commodities!F97</f>
        <v>FT technology - Supply Grass</v>
      </c>
      <c r="F159" s="398" t="s">
        <v>62</v>
      </c>
      <c r="G159" s="18"/>
      <c r="H159" s="15"/>
      <c r="I159" s="15"/>
      <c r="J159" s="15"/>
    </row>
    <row r="160" spans="1:11">
      <c r="D160" s="484" t="str">
        <f>"FT-"&amp;Commodities!E98</f>
        <v>FT-SUPWPE</v>
      </c>
      <c r="E160" s="484" t="str">
        <f>"FT technology - "&amp;Commodities!F98</f>
        <v>FT technology - Supply Wood pellets</v>
      </c>
      <c r="F160" s="398" t="s">
        <v>62</v>
      </c>
      <c r="G160" s="18"/>
      <c r="H160" s="15"/>
      <c r="I160" s="15"/>
      <c r="J160" s="15"/>
    </row>
    <row r="161" spans="1:11">
      <c r="D161" s="484" t="str">
        <f>"FT-"&amp;Commodities!E99</f>
        <v>FT-SUPWCH</v>
      </c>
      <c r="E161" s="484" t="str">
        <f>"FT technology - "&amp;Commodities!F99</f>
        <v>FT technology - Supply Wood chips and wood waste</v>
      </c>
      <c r="F161" s="398" t="s">
        <v>62</v>
      </c>
      <c r="G161" s="18"/>
      <c r="H161" s="15"/>
      <c r="I161" s="15"/>
      <c r="J161" s="15"/>
    </row>
    <row r="162" spans="1:11">
      <c r="D162" s="484" t="str">
        <f>"FT-"&amp;Commodities!E100</f>
        <v>FT-SUPFIW</v>
      </c>
      <c r="E162" s="484" t="str">
        <f>"FT technology - "&amp;Commodities!F100</f>
        <v>FT technology - Supply Firewood</v>
      </c>
      <c r="F162" s="398" t="s">
        <v>62</v>
      </c>
      <c r="G162" s="18"/>
      <c r="H162" s="15"/>
      <c r="I162" s="15"/>
      <c r="J162" s="15"/>
    </row>
    <row r="163" spans="1:11">
      <c r="D163" s="484" t="str">
        <f>"FT-"&amp;Commodities!E101</f>
        <v>FT-SUPCRN</v>
      </c>
      <c r="E163" s="484" t="str">
        <f>"FT technology - "&amp;Commodities!F101</f>
        <v>FT technology - Supply Corn</v>
      </c>
      <c r="F163" s="398" t="s">
        <v>62</v>
      </c>
      <c r="G163" s="18"/>
      <c r="H163" s="15"/>
      <c r="I163" s="15"/>
      <c r="J163" s="15"/>
    </row>
    <row r="164" spans="1:11">
      <c r="D164" s="484" t="str">
        <f>"FT-"&amp;Commodities!E102</f>
        <v>FT-SUPRPS</v>
      </c>
      <c r="E164" s="484" t="str">
        <f>"FT technology - "&amp;Commodities!F102</f>
        <v>FT technology - Supply Rapeseed</v>
      </c>
      <c r="F164" s="398" t="s">
        <v>62</v>
      </c>
      <c r="G164" s="18"/>
      <c r="H164" s="15"/>
      <c r="I164" s="15"/>
      <c r="J164" s="15"/>
    </row>
    <row r="165" spans="1:11" s="404" customFormat="1">
      <c r="D165" s="484" t="str">
        <f>"FT-"&amp;Commodities!E103</f>
        <v>FT-SUPSGB</v>
      </c>
      <c r="E165" s="484" t="str">
        <f>"FT technology - "&amp;Commodities!F103</f>
        <v>FT technology - Supply Sugar Beet</v>
      </c>
      <c r="F165" s="398" t="s">
        <v>62</v>
      </c>
      <c r="G165" s="18"/>
      <c r="H165" s="481"/>
      <c r="I165" s="481"/>
      <c r="J165" s="481"/>
      <c r="K165" s="1"/>
    </row>
    <row r="166" spans="1:11">
      <c r="D166" s="484" t="str">
        <f>"FT-"&amp;Commodities!E104</f>
        <v>FT-SUPDLI</v>
      </c>
      <c r="E166" s="484" t="str">
        <f>"FT technology - "&amp;Commodities!F104</f>
        <v>FT technology - Supply Deep Litter</v>
      </c>
      <c r="F166" s="398" t="s">
        <v>62</v>
      </c>
      <c r="G166" s="18"/>
      <c r="H166" s="481"/>
      <c r="I166" s="481"/>
      <c r="J166" s="481"/>
      <c r="K166" s="1"/>
    </row>
    <row r="167" spans="1:11">
      <c r="D167" s="484" t="str">
        <f>"FT-"&amp;Commodities!E105</f>
        <v>FT-SUPMNR</v>
      </c>
      <c r="E167" s="484" t="str">
        <f>"FT technology - "&amp;Commodities!F105</f>
        <v>FT technology - Supply Manure (Gylle)</v>
      </c>
      <c r="F167" s="398" t="s">
        <v>62</v>
      </c>
      <c r="G167" s="18"/>
      <c r="H167" s="481"/>
      <c r="I167" s="481"/>
      <c r="J167" s="481"/>
      <c r="K167" s="1"/>
    </row>
    <row r="168" spans="1:11" s="484" customFormat="1">
      <c r="D168" s="484" t="str">
        <f>"FT-"&amp;Commodities!E106</f>
        <v>FT-SUPBGA</v>
      </c>
      <c r="E168" s="484" t="str">
        <f>"FT technology - "&amp;Commodities!F106</f>
        <v>FT technology - Supply Biogas</v>
      </c>
      <c r="F168" s="398" t="s">
        <v>62</v>
      </c>
      <c r="G168" s="398"/>
      <c r="H168" s="481"/>
      <c r="I168" s="481"/>
      <c r="J168" s="481"/>
      <c r="K168" s="1"/>
    </row>
    <row r="169" spans="1:11">
      <c r="D169" s="484" t="str">
        <f>"FT-"&amp;Commodities!E107</f>
        <v>FT-SUPHFB</v>
      </c>
      <c r="E169" s="484" t="str">
        <f>"FT technology - "&amp;Commodities!F107</f>
        <v>FT technology - Supply Heavy Fuel Bio Oil</v>
      </c>
      <c r="F169" s="398" t="s">
        <v>62</v>
      </c>
      <c r="G169" s="18"/>
      <c r="H169" s="481"/>
      <c r="I169" s="481"/>
      <c r="J169" s="481"/>
      <c r="K169" s="1"/>
    </row>
    <row r="170" spans="1:11" s="1" customFormat="1">
      <c r="D170" s="484" t="str">
        <f>"FT-"&amp;Commodities!E108</f>
        <v>FT-SUPDDGS</v>
      </c>
      <c r="E170" s="484" t="str">
        <f>"FT technology - "&amp;Commodities!F108</f>
        <v>FT technology - Supply Ethanol</v>
      </c>
      <c r="F170" s="398" t="s">
        <v>62</v>
      </c>
      <c r="G170" s="18"/>
      <c r="H170" s="481"/>
      <c r="I170" s="481"/>
      <c r="J170" s="481"/>
    </row>
    <row r="171" spans="1:11" s="1" customFormat="1">
      <c r="D171" s="484" t="str">
        <f>"FT-"&amp;Commodities!E109</f>
        <v>FT-SUPH2</v>
      </c>
      <c r="E171" s="484" t="str">
        <f>"FT technology - "&amp;Commodities!F109</f>
        <v>FT technology - Supply Hydrogen</v>
      </c>
      <c r="F171" s="398" t="s">
        <v>62</v>
      </c>
      <c r="G171" s="18"/>
      <c r="H171" s="481"/>
      <c r="I171" s="481"/>
      <c r="J171" s="481"/>
    </row>
    <row r="172" spans="1:11" s="1" customFormat="1">
      <c r="A172" s="3"/>
      <c r="D172" s="484" t="str">
        <f>"FT-"&amp;Commodities!E110</f>
        <v>FT-SUPH2G</v>
      </c>
      <c r="E172" s="484" t="str">
        <f>"FT technology - "&amp;Commodities!F110</f>
        <v>FT technology - Supply Hydrogen Gas</v>
      </c>
      <c r="F172" s="398" t="s">
        <v>62</v>
      </c>
      <c r="G172" s="18"/>
      <c r="H172" s="481"/>
      <c r="I172" s="481"/>
      <c r="J172" s="481"/>
    </row>
    <row r="173" spans="1:11" s="1" customFormat="1">
      <c r="A173" s="3"/>
      <c r="D173" s="484" t="str">
        <f>"FT-"&amp;Commodities!E111</f>
        <v>FT-SUPAMM</v>
      </c>
      <c r="E173" s="484" t="str">
        <f>"FT technology - "&amp;Commodities!F111</f>
        <v>FT technology - Supply Ammonia (Liquid)</v>
      </c>
      <c r="F173" s="398" t="s">
        <v>62</v>
      </c>
      <c r="G173" s="18"/>
      <c r="H173" s="481"/>
      <c r="I173" s="481"/>
      <c r="J173" s="481"/>
    </row>
    <row r="174" spans="1:11" s="1" customFormat="1">
      <c r="A174" s="3"/>
      <c r="D174" s="484" t="str">
        <f>"FT-"&amp;Commodities!E112</f>
        <v>FT-SUPDME</v>
      </c>
      <c r="E174" s="484" t="str">
        <f>"FT technology - "&amp;Commodities!F112</f>
        <v>FT technology - Supply Dimethyl ether</v>
      </c>
      <c r="F174" s="398" t="s">
        <v>62</v>
      </c>
      <c r="G174" s="18"/>
      <c r="H174" s="481"/>
      <c r="I174" s="481"/>
      <c r="J174" s="481"/>
    </row>
    <row r="175" spans="1:11" s="1" customFormat="1">
      <c r="A175" s="3"/>
      <c r="D175" s="484" t="str">
        <f>"FT-"&amp;Commodities!E113</f>
        <v>FT-SUPKRB</v>
      </c>
      <c r="E175" s="484" t="str">
        <f>"FT technology - "&amp;Commodities!F113</f>
        <v>FT technology - Supply Bio Kerosene</v>
      </c>
      <c r="F175" s="398" t="s">
        <v>62</v>
      </c>
      <c r="G175" s="18"/>
      <c r="H175" s="481"/>
      <c r="I175" s="481"/>
      <c r="J175" s="481"/>
    </row>
    <row r="176" spans="1:11" s="1" customFormat="1">
      <c r="A176" s="3"/>
      <c r="D176" s="484" t="str">
        <f>"FT-"&amp;Commodities!E114</f>
        <v>FT-SUPSNG</v>
      </c>
      <c r="E176" s="484" t="str">
        <f>"FT technology - "&amp;Commodities!F114</f>
        <v>FT technology - Supply Bio Synt. Nat. Gas</v>
      </c>
      <c r="F176" s="398" t="s">
        <v>62</v>
      </c>
      <c r="G176" s="18"/>
      <c r="H176" s="481"/>
      <c r="I176" s="481"/>
      <c r="J176" s="481"/>
    </row>
    <row r="177" spans="2:11">
      <c r="D177" s="484" t="str">
        <f>"FT-"&amp;Commodities!E115</f>
        <v>FT-SUPDSB</v>
      </c>
      <c r="E177" s="484" t="str">
        <f>"FT technology - "&amp;Commodities!F115</f>
        <v>FT technology - Supply Biodiesel</v>
      </c>
      <c r="F177" s="398" t="s">
        <v>62</v>
      </c>
      <c r="G177" s="18"/>
      <c r="H177" s="481"/>
      <c r="I177" s="481"/>
      <c r="J177" s="481"/>
      <c r="K177" s="1"/>
    </row>
    <row r="178" spans="2:11">
      <c r="D178" s="484" t="str">
        <f>"FT-"&amp;Commodities!E116</f>
        <v>FT-SUPGSB</v>
      </c>
      <c r="E178" s="484" t="str">
        <f>"FT technology - "&amp;Commodities!F116</f>
        <v>FT technology - Supply Bioethanol</v>
      </c>
      <c r="F178" s="398" t="s">
        <v>62</v>
      </c>
      <c r="G178" s="18"/>
      <c r="H178" s="481"/>
      <c r="I178" s="481"/>
      <c r="J178" s="481"/>
      <c r="K178" s="1"/>
    </row>
    <row r="179" spans="2:11">
      <c r="D179" s="484" t="str">
        <f>"FT-"&amp;Commodities!E117</f>
        <v>FT-SUPMOB</v>
      </c>
      <c r="E179" s="484" t="str">
        <f>"FT technology - "&amp;Commodities!F117</f>
        <v>FT technology - Supply Bio Methanol</v>
      </c>
      <c r="F179" s="398" t="s">
        <v>62</v>
      </c>
      <c r="G179" s="18"/>
      <c r="H179" s="481"/>
      <c r="I179" s="481"/>
      <c r="J179" s="481"/>
      <c r="K179" s="1"/>
    </row>
    <row r="180" spans="2:11">
      <c r="D180" s="588" t="s">
        <v>737</v>
      </c>
      <c r="E180" s="484" t="str">
        <f>"FT technology - "&amp;Commodities!F57</f>
        <v>FT technology - Mining Natural Gas</v>
      </c>
      <c r="F180" s="398" t="s">
        <v>62</v>
      </c>
      <c r="G180" s="18"/>
      <c r="H180" s="19"/>
      <c r="I180" s="19"/>
      <c r="J180" s="19"/>
    </row>
    <row r="181" spans="2:11">
      <c r="B181" s="1048"/>
      <c r="C181" s="1048"/>
      <c r="D181" s="1049" t="s">
        <v>738</v>
      </c>
      <c r="E181" s="1048" t="str">
        <f>"FT technology - "&amp;Commodities!F58</f>
        <v>FT technology - Mining Crude Oil</v>
      </c>
      <c r="F181" s="1050" t="s">
        <v>62</v>
      </c>
      <c r="G181" s="1051"/>
      <c r="H181" s="1052"/>
      <c r="I181" s="1052"/>
      <c r="J181" s="19"/>
    </row>
    <row r="182" spans="2:11" s="602" customFormat="1">
      <c r="B182" s="1"/>
      <c r="C182" s="1"/>
      <c r="D182" s="588" t="s">
        <v>1624</v>
      </c>
      <c r="E182" s="602" t="str">
        <f>E178 &amp;" 2020"</f>
        <v>FT technology - Supply Bioethanol 2020</v>
      </c>
      <c r="F182" s="398" t="s">
        <v>62</v>
      </c>
      <c r="G182" s="18"/>
      <c r="H182" s="481"/>
      <c r="I182" s="481"/>
      <c r="J182" s="481"/>
    </row>
    <row r="183" spans="2:11" s="602" customFormat="1">
      <c r="B183" s="1"/>
      <c r="C183" s="1"/>
      <c r="D183" s="1049" t="s">
        <v>1625</v>
      </c>
      <c r="E183" s="602" t="str">
        <f>E179 &amp;" 2020"</f>
        <v>FT technology - Supply Bio Methanol 2020</v>
      </c>
      <c r="F183" s="1050" t="s">
        <v>62</v>
      </c>
      <c r="G183" s="18"/>
      <c r="H183" s="481"/>
      <c r="I183" s="481"/>
      <c r="J183" s="481"/>
    </row>
    <row r="184" spans="2:11" s="602" customFormat="1">
      <c r="B184" s="1"/>
      <c r="C184" s="1"/>
      <c r="D184" s="588" t="s">
        <v>1634</v>
      </c>
      <c r="E184" s="602" t="str">
        <f>E180 &amp;" Electric"</f>
        <v>FT technology - Mining Natural Gas Electric</v>
      </c>
      <c r="F184" s="398" t="s">
        <v>62</v>
      </c>
      <c r="G184" s="18"/>
      <c r="H184" s="481"/>
      <c r="I184" s="481"/>
      <c r="J184" s="481"/>
    </row>
    <row r="185" spans="2:11" s="602" customFormat="1">
      <c r="B185" s="1"/>
      <c r="C185" s="1"/>
      <c r="D185" s="1049" t="s">
        <v>1635</v>
      </c>
      <c r="E185" s="602" t="str">
        <f>E181 &amp;" Electric"</f>
        <v>FT technology - Mining Crude Oil Electric</v>
      </c>
      <c r="F185" s="1050" t="s">
        <v>62</v>
      </c>
      <c r="G185" s="18"/>
      <c r="H185" s="481"/>
      <c r="I185" s="481"/>
      <c r="J185" s="481"/>
    </row>
    <row r="186" spans="2:11" s="602" customFormat="1">
      <c r="B186" s="1048"/>
      <c r="C186" s="1049" t="str">
        <f>Refineries!C8</f>
        <v>DE1</v>
      </c>
      <c r="D186" s="1049" t="str">
        <f>Refineries!B8</f>
        <v>SREFDE1</v>
      </c>
      <c r="E186" s="1049" t="str">
        <f>Refineries!D8</f>
        <v>Refinery Azerbaijan 1</v>
      </c>
      <c r="F186" s="1050" t="s">
        <v>62</v>
      </c>
      <c r="G186" s="1050" t="s">
        <v>1609</v>
      </c>
      <c r="H186" s="1048"/>
      <c r="I186" s="481"/>
      <c r="J186" s="481"/>
    </row>
    <row r="187" spans="2:11" s="602" customFormat="1">
      <c r="B187" s="1" t="s">
        <v>143</v>
      </c>
      <c r="C187" s="1"/>
      <c r="D187" s="402" t="str">
        <f>Distribution!B7</f>
        <v>FT-GRDELCHIGH</v>
      </c>
      <c r="E187" s="402" t="str">
        <f>Distribution!C7</f>
        <v>Power transmission line high voltage</v>
      </c>
      <c r="F187" s="398" t="s">
        <v>62</v>
      </c>
      <c r="G187" s="398" t="s">
        <v>1609</v>
      </c>
      <c r="H187" s="481" t="s">
        <v>1672</v>
      </c>
      <c r="I187" s="481"/>
      <c r="J187" s="481"/>
    </row>
    <row r="188" spans="2:11">
      <c r="D188" s="402" t="str">
        <f>Distribution!B8</f>
        <v>FT-GRDELCMID</v>
      </c>
      <c r="E188" s="402" t="str">
        <f>Distribution!C8</f>
        <v>Power transmission line medium voltage</v>
      </c>
      <c r="F188" s="398" t="s">
        <v>62</v>
      </c>
      <c r="G188" s="398" t="s">
        <v>1609</v>
      </c>
      <c r="H188" s="481" t="s">
        <v>1672</v>
      </c>
      <c r="I188" s="19"/>
      <c r="J188" s="19"/>
    </row>
    <row r="189" spans="2:11">
      <c r="D189" s="402" t="str">
        <f>Distribution!B9</f>
        <v>FT-GRDELCLOW</v>
      </c>
      <c r="E189" s="402" t="str">
        <f>Distribution!C9</f>
        <v>Power transmission line low voltage</v>
      </c>
      <c r="F189" s="398" t="s">
        <v>62</v>
      </c>
      <c r="G189" s="398" t="s">
        <v>1609</v>
      </c>
      <c r="H189" s="481" t="s">
        <v>1672</v>
      </c>
      <c r="I189" s="481"/>
      <c r="J189" s="481"/>
      <c r="K189" s="1"/>
    </row>
    <row r="190" spans="2:11" s="602" customFormat="1">
      <c r="D190" s="402" t="str">
        <f>Distribution!B10</f>
        <v>FT-GRDNGAT</v>
      </c>
      <c r="E190" s="402" t="str">
        <f>Distribution!C10</f>
        <v>Gas distribution grid transmission lines</v>
      </c>
      <c r="F190" s="398" t="s">
        <v>62</v>
      </c>
      <c r="G190" s="398" t="s">
        <v>1609</v>
      </c>
      <c r="H190" s="481"/>
      <c r="I190" s="481"/>
      <c r="J190" s="481"/>
      <c r="K190" s="1"/>
    </row>
    <row r="191" spans="2:11">
      <c r="D191" s="402" t="str">
        <f>Distribution!B11</f>
        <v>FT-GRDNGAD</v>
      </c>
      <c r="E191" s="402" t="str">
        <f>Distribution!C11</f>
        <v>Gas distribution grid distribution lines</v>
      </c>
      <c r="F191" s="398" t="s">
        <v>62</v>
      </c>
      <c r="G191" s="398" t="s">
        <v>1609</v>
      </c>
      <c r="H191" s="481"/>
      <c r="I191" s="481"/>
      <c r="J191" s="481"/>
      <c r="K191" s="1"/>
    </row>
    <row r="192" spans="2:11">
      <c r="D192" s="402" t="str">
        <f>Distribution!B12</f>
        <v>FT-GRDHETUPE</v>
      </c>
      <c r="E192" s="402" t="str">
        <f>Distribution!C12</f>
        <v>District heating distribution grid Urban lines existing</v>
      </c>
      <c r="F192" s="398" t="s">
        <v>62</v>
      </c>
      <c r="G192" s="398" t="s">
        <v>1609</v>
      </c>
      <c r="H192" s="481" t="s">
        <v>1672</v>
      </c>
      <c r="I192" s="481"/>
      <c r="J192" s="481"/>
      <c r="K192" s="1"/>
    </row>
    <row r="193" spans="1:11">
      <c r="D193" s="402" t="str">
        <f>Distribution!B13</f>
        <v>FT-GRDHETSPE</v>
      </c>
      <c r="E193" s="402" t="str">
        <f>Distribution!C13</f>
        <v>District heating distribution grid Suburban lines existing</v>
      </c>
      <c r="F193" s="398" t="s">
        <v>62</v>
      </c>
      <c r="G193" s="398" t="s">
        <v>1609</v>
      </c>
      <c r="H193" s="481" t="s">
        <v>1672</v>
      </c>
      <c r="I193" s="481"/>
      <c r="J193" s="481"/>
      <c r="K193" s="1"/>
    </row>
    <row r="194" spans="1:11">
      <c r="D194" s="402" t="str">
        <f>Distribution!B14</f>
        <v>FT-GRDHETRPE</v>
      </c>
      <c r="E194" s="402" t="str">
        <f>Distribution!C14</f>
        <v>District heating distribution grid Rural lines existing</v>
      </c>
      <c r="F194" s="398" t="s">
        <v>62</v>
      </c>
      <c r="G194" s="398" t="s">
        <v>1609</v>
      </c>
      <c r="H194" s="481" t="s">
        <v>1672</v>
      </c>
      <c r="I194" s="481"/>
      <c r="J194" s="481"/>
      <c r="K194" s="1"/>
    </row>
    <row r="195" spans="1:11">
      <c r="F195" s="1"/>
      <c r="G195" s="18"/>
      <c r="H195" s="481"/>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s="7" customFormat="1">
      <c r="A199" s="3"/>
      <c r="B199" s="20"/>
      <c r="C199" s="22"/>
      <c r="D199" s="398"/>
      <c r="E199" s="398"/>
      <c r="F199" s="20"/>
      <c r="G199" s="18"/>
      <c r="H199" s="20"/>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c r="I209" s="398"/>
      <c r="J209" s="398"/>
      <c r="K209" s="20"/>
      <c r="L209" s="18"/>
      <c r="M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20"/>
      <c r="J213" s="20"/>
      <c r="K213" s="3"/>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c r="F223" s="1"/>
      <c r="G223" s="1"/>
      <c r="H223" s="1"/>
      <c r="I223" s="1"/>
      <c r="J223" s="1"/>
      <c r="K223" s="1"/>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
  <sheetViews>
    <sheetView workbookViewId="0"/>
  </sheetViews>
  <sheetFormatPr defaultColWidth="11.5546875" defaultRowHeight="13.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Q67"/>
  <sheetViews>
    <sheetView workbookViewId="0">
      <selection activeCell="L4" sqref="L4:Q12"/>
    </sheetView>
  </sheetViews>
  <sheetFormatPr defaultColWidth="8.77734375" defaultRowHeight="13.2"/>
  <cols>
    <col min="2" max="2" width="17.109375" customWidth="1"/>
    <col min="3" max="3" width="36.6640625" customWidth="1"/>
    <col min="9" max="9" width="6.77734375" bestFit="1" customWidth="1"/>
  </cols>
  <sheetData>
    <row r="3" spans="2:17" ht="13.8">
      <c r="B3" s="9"/>
      <c r="C3" s="102"/>
      <c r="D3" s="102"/>
      <c r="E3" s="10" t="s">
        <v>7</v>
      </c>
      <c r="G3" s="102"/>
      <c r="H3" s="602"/>
      <c r="I3" s="602"/>
      <c r="J3" s="602"/>
    </row>
    <row r="4" spans="2:17" ht="27.6">
      <c r="B4" s="11" t="s">
        <v>1</v>
      </c>
      <c r="C4" s="11" t="s">
        <v>21</v>
      </c>
      <c r="D4" s="11" t="s">
        <v>81</v>
      </c>
      <c r="E4" s="103" t="s">
        <v>13</v>
      </c>
      <c r="F4" s="54" t="s">
        <v>82</v>
      </c>
      <c r="G4" s="11" t="s">
        <v>1655</v>
      </c>
      <c r="H4" s="11" t="s">
        <v>1787</v>
      </c>
      <c r="I4" s="11" t="s">
        <v>1788</v>
      </c>
      <c r="J4" s="1228" t="s">
        <v>63</v>
      </c>
      <c r="L4" s="1319"/>
      <c r="M4" s="602"/>
      <c r="N4" s="602"/>
      <c r="O4" s="602"/>
      <c r="P4" s="602"/>
      <c r="Q4" s="602"/>
    </row>
    <row r="5" spans="2:17" ht="15" thickBot="1">
      <c r="B5" s="104" t="s">
        <v>214</v>
      </c>
      <c r="C5" s="105"/>
      <c r="D5" s="105"/>
      <c r="E5" s="106"/>
      <c r="F5" s="107"/>
      <c r="G5" s="105"/>
      <c r="H5" s="105"/>
      <c r="I5" s="105"/>
      <c r="J5" s="105"/>
      <c r="L5" s="1320"/>
      <c r="M5" s="1321"/>
      <c r="N5" s="1321"/>
      <c r="O5" s="602"/>
      <c r="P5" s="602"/>
      <c r="Q5" s="602"/>
    </row>
    <row r="6" spans="2:17" ht="13.8" thickBot="1">
      <c r="B6" s="108" t="s">
        <v>22</v>
      </c>
      <c r="C6" s="109"/>
      <c r="D6" s="109"/>
      <c r="E6" s="109"/>
      <c r="F6" s="110"/>
      <c r="G6" s="109"/>
      <c r="H6" s="109"/>
      <c r="I6" s="109"/>
      <c r="J6" s="109"/>
      <c r="L6" s="1321"/>
      <c r="M6" s="249"/>
      <c r="N6" s="249"/>
      <c r="O6" s="602"/>
      <c r="P6" s="602"/>
      <c r="Q6" s="602"/>
    </row>
    <row r="7" spans="2:17">
      <c r="B7" s="524" t="s">
        <v>2161</v>
      </c>
      <c r="C7" s="602" t="str">
        <f>Processes!E56</f>
        <v xml:space="preserve">Import technology - Electricity to DE2 North </v>
      </c>
      <c r="D7" s="602"/>
      <c r="E7" s="602" t="s">
        <v>215</v>
      </c>
      <c r="F7" s="602">
        <v>1</v>
      </c>
      <c r="G7" s="602">
        <v>50</v>
      </c>
      <c r="H7" s="602">
        <v>0.95</v>
      </c>
      <c r="I7" s="1139">
        <f t="shared" ref="I7:I35" si="0">3.6*8760/1000000</f>
        <v>3.1536000000000002E-2</v>
      </c>
      <c r="J7" s="1296">
        <v>16</v>
      </c>
      <c r="L7" s="1321"/>
      <c r="M7" s="249"/>
      <c r="N7" s="249"/>
      <c r="O7" s="602"/>
      <c r="P7" s="602"/>
      <c r="Q7" s="602"/>
    </row>
    <row r="8" spans="2:17">
      <c r="B8" s="524" t="s">
        <v>2166</v>
      </c>
      <c r="C8" s="602" t="str">
        <f>Processes!E57</f>
        <v xml:space="preserve">Import technology - Electricity to DE2 North </v>
      </c>
      <c r="D8" s="602"/>
      <c r="E8" s="602" t="s">
        <v>215</v>
      </c>
      <c r="F8" s="602">
        <v>1</v>
      </c>
      <c r="G8" s="602">
        <v>50</v>
      </c>
      <c r="H8" s="602">
        <v>0.95</v>
      </c>
      <c r="I8" s="1139">
        <f t="shared" si="0"/>
        <v>3.1536000000000002E-2</v>
      </c>
      <c r="J8" s="1296">
        <v>16</v>
      </c>
      <c r="L8" s="602"/>
      <c r="M8" s="602"/>
      <c r="N8" s="602"/>
      <c r="O8" s="602"/>
      <c r="P8" s="602"/>
      <c r="Q8" s="602"/>
    </row>
    <row r="9" spans="2:17">
      <c r="B9" s="524" t="s">
        <v>2143</v>
      </c>
      <c r="C9" s="602" t="str">
        <f>Processes!E58</f>
        <v>Import technology - Electricity to DE3 East</v>
      </c>
      <c r="D9" s="602"/>
      <c r="E9" s="602" t="s">
        <v>215</v>
      </c>
      <c r="F9" s="602">
        <v>1</v>
      </c>
      <c r="G9" s="602">
        <v>50</v>
      </c>
      <c r="H9" s="602">
        <v>0.95</v>
      </c>
      <c r="I9" s="1139">
        <f t="shared" si="0"/>
        <v>3.1536000000000002E-2</v>
      </c>
      <c r="J9" s="1296">
        <v>16</v>
      </c>
      <c r="L9" s="602"/>
      <c r="M9" s="602"/>
      <c r="N9" s="602"/>
      <c r="O9" s="602"/>
      <c r="P9" s="602"/>
      <c r="Q9" s="602"/>
    </row>
    <row r="10" spans="2:17">
      <c r="B10" s="524" t="s">
        <v>2144</v>
      </c>
      <c r="C10" s="602" t="str">
        <f>Processes!E59</f>
        <v>Import technology - Electricity to DE4 South</v>
      </c>
      <c r="D10" s="602"/>
      <c r="E10" s="602" t="s">
        <v>215</v>
      </c>
      <c r="F10" s="602">
        <v>1</v>
      </c>
      <c r="G10" s="602">
        <v>50</v>
      </c>
      <c r="H10" s="602">
        <v>0.95</v>
      </c>
      <c r="I10" s="1139">
        <f t="shared" si="0"/>
        <v>3.1536000000000002E-2</v>
      </c>
      <c r="J10" s="1296">
        <v>16</v>
      </c>
      <c r="L10" s="602"/>
      <c r="M10" s="602"/>
      <c r="N10" s="602"/>
      <c r="O10" s="602"/>
      <c r="P10" s="602"/>
      <c r="Q10" s="602"/>
    </row>
    <row r="11" spans="2:17">
      <c r="B11" s="524" t="s">
        <v>2145</v>
      </c>
      <c r="C11" s="602" t="str">
        <f>Processes!E60</f>
        <v>Import technology - Electricity to DE4 South</v>
      </c>
      <c r="D11" s="602"/>
      <c r="E11" s="602" t="s">
        <v>215</v>
      </c>
      <c r="F11" s="602">
        <v>1</v>
      </c>
      <c r="G11" s="602">
        <v>50</v>
      </c>
      <c r="H11" s="602">
        <v>0.95</v>
      </c>
      <c r="I11" s="1139">
        <f t="shared" si="0"/>
        <v>3.1536000000000002E-2</v>
      </c>
      <c r="J11" s="1296">
        <v>16</v>
      </c>
    </row>
    <row r="12" spans="2:17">
      <c r="B12" s="524" t="s">
        <v>2146</v>
      </c>
      <c r="C12" s="602" t="str">
        <f>Processes!E61</f>
        <v>Import technology - Electricity to DE4 South</v>
      </c>
      <c r="D12" s="602"/>
      <c r="E12" s="602" t="s">
        <v>215</v>
      </c>
      <c r="F12" s="602">
        <v>1</v>
      </c>
      <c r="G12" s="602">
        <v>50</v>
      </c>
      <c r="H12" s="602">
        <v>0.95</v>
      </c>
      <c r="I12" s="1139">
        <f t="shared" si="0"/>
        <v>3.1536000000000002E-2</v>
      </c>
      <c r="J12" s="1296">
        <v>16</v>
      </c>
    </row>
    <row r="13" spans="2:17">
      <c r="B13" s="524" t="s">
        <v>2147</v>
      </c>
      <c r="C13" s="602" t="str">
        <f>Processes!E62</f>
        <v>Import technology - Electricity to DE4 South</v>
      </c>
      <c r="D13" s="602"/>
      <c r="E13" s="602" t="s">
        <v>215</v>
      </c>
      <c r="F13" s="602">
        <v>1</v>
      </c>
      <c r="G13" s="602">
        <v>50</v>
      </c>
      <c r="H13" s="602">
        <v>0.95</v>
      </c>
      <c r="I13" s="1139">
        <f t="shared" si="0"/>
        <v>3.1536000000000002E-2</v>
      </c>
      <c r="J13" s="1296">
        <v>16</v>
      </c>
    </row>
    <row r="14" spans="2:17">
      <c r="B14" s="524" t="s">
        <v>2148</v>
      </c>
      <c r="C14" s="602" t="str">
        <f>Processes!E63</f>
        <v>Import technology - Electricity to DE5 East</v>
      </c>
      <c r="D14" s="602"/>
      <c r="E14" s="602" t="s">
        <v>215</v>
      </c>
      <c r="F14" s="602">
        <v>1</v>
      </c>
      <c r="G14" s="602">
        <v>50</v>
      </c>
      <c r="H14" s="602">
        <v>0.95</v>
      </c>
      <c r="I14" s="1139">
        <f t="shared" si="0"/>
        <v>3.1536000000000002E-2</v>
      </c>
      <c r="J14" s="1296">
        <v>16</v>
      </c>
    </row>
    <row r="15" spans="2:17">
      <c r="B15" s="524" t="s">
        <v>2149</v>
      </c>
      <c r="C15" s="602" t="str">
        <f>Processes!E64</f>
        <v>Import technology - Electricity to DE5 East</v>
      </c>
      <c r="D15" s="602"/>
      <c r="E15" s="602" t="s">
        <v>215</v>
      </c>
      <c r="F15" s="602">
        <v>1</v>
      </c>
      <c r="G15" s="602">
        <v>50</v>
      </c>
      <c r="H15" s="602">
        <v>0.95</v>
      </c>
      <c r="I15" s="1139">
        <f t="shared" si="0"/>
        <v>3.1536000000000002E-2</v>
      </c>
      <c r="J15" s="1296">
        <v>16</v>
      </c>
    </row>
    <row r="16" spans="2:17">
      <c r="B16" s="524" t="s">
        <v>2150</v>
      </c>
      <c r="C16" s="602" t="str">
        <f>Processes!E65</f>
        <v>Import technology - Electricity to DE5 East</v>
      </c>
      <c r="D16" s="602"/>
      <c r="E16" s="602" t="s">
        <v>215</v>
      </c>
      <c r="F16" s="602">
        <v>1</v>
      </c>
      <c r="G16" s="602">
        <v>50</v>
      </c>
      <c r="H16" s="602">
        <v>0.95</v>
      </c>
      <c r="I16" s="1139">
        <f t="shared" si="0"/>
        <v>3.1536000000000002E-2</v>
      </c>
      <c r="J16" s="1296">
        <v>16</v>
      </c>
    </row>
    <row r="17" spans="2:10" s="602" customFormat="1">
      <c r="B17" s="524" t="s">
        <v>2159</v>
      </c>
      <c r="C17" s="602" t="str">
        <f>Processes!E66</f>
        <v>Import technology - Electricity to DE3 West</v>
      </c>
      <c r="E17" s="602" t="s">
        <v>215</v>
      </c>
      <c r="F17" s="602">
        <v>1</v>
      </c>
      <c r="G17" s="602">
        <v>50</v>
      </c>
      <c r="H17" s="602">
        <v>0.95</v>
      </c>
      <c r="I17" s="1139">
        <f t="shared" si="0"/>
        <v>3.1536000000000002E-2</v>
      </c>
      <c r="J17" s="1296">
        <v>16</v>
      </c>
    </row>
    <row r="18" spans="2:10" s="602" customFormat="1">
      <c r="B18" s="524" t="s">
        <v>2160</v>
      </c>
      <c r="C18" s="602" t="str">
        <f>Processes!E67</f>
        <v xml:space="preserve">Import technology - Electricity to DE2 North </v>
      </c>
      <c r="E18" s="602" t="s">
        <v>215</v>
      </c>
      <c r="F18" s="602">
        <v>1</v>
      </c>
      <c r="G18" s="602">
        <v>50</v>
      </c>
      <c r="H18" s="602">
        <v>0.95</v>
      </c>
      <c r="I18" s="1139">
        <f t="shared" si="0"/>
        <v>3.1536000000000002E-2</v>
      </c>
      <c r="J18" s="1296">
        <v>16</v>
      </c>
    </row>
    <row r="19" spans="2:10" s="602" customFormat="1">
      <c r="B19" s="1297" t="s">
        <v>2171</v>
      </c>
      <c r="C19" s="602" t="str">
        <f>Processes!E68</f>
        <v>Import technology - Electricity to DE5 East</v>
      </c>
      <c r="E19" s="602" t="s">
        <v>215</v>
      </c>
      <c r="F19" s="602">
        <v>1</v>
      </c>
      <c r="G19" s="602">
        <v>50</v>
      </c>
      <c r="H19" s="602">
        <v>0.95</v>
      </c>
      <c r="I19" s="1139">
        <f t="shared" si="0"/>
        <v>3.1536000000000002E-2</v>
      </c>
      <c r="J19" s="1296">
        <v>16</v>
      </c>
    </row>
    <row r="20" spans="2:10" s="602" customFormat="1">
      <c r="B20" s="1297" t="s">
        <v>2172</v>
      </c>
      <c r="C20" s="602" t="str">
        <f>Processes!E69</f>
        <v>Import technology - Electricity to DE5 East</v>
      </c>
      <c r="E20" s="602" t="s">
        <v>215</v>
      </c>
      <c r="F20" s="602">
        <v>1</v>
      </c>
      <c r="G20" s="602">
        <v>50</v>
      </c>
      <c r="H20" s="602">
        <v>0.95</v>
      </c>
      <c r="I20" s="1139">
        <f t="shared" si="0"/>
        <v>3.1536000000000002E-2</v>
      </c>
      <c r="J20" s="1296">
        <v>16</v>
      </c>
    </row>
    <row r="21" spans="2:10">
      <c r="B21" s="602" t="str">
        <f>Processes!D128</f>
        <v>EXPELC-DK1DE2</v>
      </c>
      <c r="C21" s="602" t="str">
        <f>Processes!E128</f>
        <v>Export technology - Electricity to Denmark1</v>
      </c>
      <c r="D21" s="602" t="s">
        <v>215</v>
      </c>
      <c r="E21" s="602"/>
      <c r="F21" s="602">
        <v>1</v>
      </c>
      <c r="G21" s="602">
        <v>50</v>
      </c>
      <c r="H21" s="602">
        <v>0.95</v>
      </c>
      <c r="I21" s="1139">
        <f t="shared" si="0"/>
        <v>3.1536000000000002E-2</v>
      </c>
      <c r="J21" s="602">
        <v>15</v>
      </c>
    </row>
    <row r="22" spans="2:10">
      <c r="B22" s="602" t="str">
        <f>Processes!D129</f>
        <v>EXPELC-SE4DE2</v>
      </c>
      <c r="C22" s="602" t="str">
        <f>Processes!E129</f>
        <v>Export technology - Electricity to Sweden4</v>
      </c>
      <c r="D22" s="602" t="s">
        <v>215</v>
      </c>
      <c r="E22" s="602"/>
      <c r="F22" s="602">
        <v>1</v>
      </c>
      <c r="G22" s="602">
        <v>50</v>
      </c>
      <c r="H22" s="602">
        <v>0.95</v>
      </c>
      <c r="I22" s="1139">
        <f t="shared" si="0"/>
        <v>3.1536000000000002E-2</v>
      </c>
      <c r="J22" s="602">
        <v>15</v>
      </c>
    </row>
    <row r="23" spans="2:10">
      <c r="B23" s="602" t="str">
        <f>Processes!D130</f>
        <v>EXPELC-NLDE3</v>
      </c>
      <c r="C23" s="602" t="str">
        <f>Processes!E130</f>
        <v>Export technology - Electricity to Holland</v>
      </c>
      <c r="D23" s="602" t="s">
        <v>215</v>
      </c>
      <c r="E23" s="602"/>
      <c r="F23" s="602">
        <v>1</v>
      </c>
      <c r="G23" s="602">
        <v>50</v>
      </c>
      <c r="H23" s="602">
        <v>0.95</v>
      </c>
      <c r="I23" s="1139">
        <f t="shared" si="0"/>
        <v>3.1536000000000002E-2</v>
      </c>
      <c r="J23" s="602">
        <v>15</v>
      </c>
    </row>
    <row r="24" spans="2:10">
      <c r="B24" s="602" t="str">
        <f>Processes!D131</f>
        <v>EXPELC-FRDE4</v>
      </c>
      <c r="C24" s="602" t="str">
        <f>Processes!E131</f>
        <v>Export technology - Electricity to France</v>
      </c>
      <c r="D24" s="602" t="s">
        <v>215</v>
      </c>
      <c r="E24" s="602"/>
      <c r="F24" s="602">
        <v>1</v>
      </c>
      <c r="G24" s="602">
        <v>50</v>
      </c>
      <c r="H24" s="602">
        <v>0.95</v>
      </c>
      <c r="I24" s="1139">
        <f t="shared" si="0"/>
        <v>3.1536000000000002E-2</v>
      </c>
      <c r="J24" s="602">
        <v>15</v>
      </c>
    </row>
    <row r="25" spans="2:10">
      <c r="B25" s="602" t="str">
        <f>Processes!D132</f>
        <v>EXPELC-CHDE4</v>
      </c>
      <c r="C25" s="602" t="str">
        <f>Processes!E132</f>
        <v>Export technology - Electricity to Switzerland</v>
      </c>
      <c r="D25" s="602" t="s">
        <v>215</v>
      </c>
      <c r="E25" s="602"/>
      <c r="F25" s="602">
        <v>1</v>
      </c>
      <c r="G25" s="602">
        <v>50</v>
      </c>
      <c r="H25" s="602">
        <v>0.95</v>
      </c>
      <c r="I25" s="1139">
        <f t="shared" si="0"/>
        <v>3.1536000000000002E-2</v>
      </c>
      <c r="J25" s="602">
        <v>15</v>
      </c>
    </row>
    <row r="26" spans="2:10">
      <c r="B26" s="602" t="str">
        <f>Processes!D133</f>
        <v>EXPELC-ATDE4</v>
      </c>
      <c r="C26" s="602" t="str">
        <f>Processes!E133</f>
        <v>Export technology - Electricity to Austria</v>
      </c>
      <c r="D26" s="602" t="s">
        <v>215</v>
      </c>
      <c r="E26" s="602"/>
      <c r="F26" s="602">
        <v>1</v>
      </c>
      <c r="G26" s="602">
        <v>50</v>
      </c>
      <c r="H26" s="602">
        <v>0.95</v>
      </c>
      <c r="I26" s="1139">
        <f t="shared" si="0"/>
        <v>3.1536000000000002E-2</v>
      </c>
      <c r="J26" s="602">
        <v>15</v>
      </c>
    </row>
    <row r="27" spans="2:10">
      <c r="B27" s="602" t="str">
        <f>Processes!D134</f>
        <v>EXPELC-CZDE4</v>
      </c>
      <c r="C27" s="602" t="str">
        <f>Processes!E134</f>
        <v>Export technology - Electricity to Czech</v>
      </c>
      <c r="D27" s="602" t="s">
        <v>215</v>
      </c>
      <c r="E27" s="602"/>
      <c r="F27" s="602">
        <v>1</v>
      </c>
      <c r="G27" s="602">
        <v>50</v>
      </c>
      <c r="H27" s="602">
        <v>0.95</v>
      </c>
      <c r="I27" s="1139">
        <f t="shared" si="0"/>
        <v>3.1536000000000002E-2</v>
      </c>
      <c r="J27" s="602">
        <v>15</v>
      </c>
    </row>
    <row r="28" spans="2:10">
      <c r="B28" s="602" t="str">
        <f>Processes!D135</f>
        <v>EXPELC-DK2DE5</v>
      </c>
      <c r="C28" s="602" t="str">
        <f>Processes!E135</f>
        <v>Export technology - Electricity to Denmark2</v>
      </c>
      <c r="D28" s="602" t="s">
        <v>215</v>
      </c>
      <c r="E28" s="602"/>
      <c r="F28" s="602">
        <v>1</v>
      </c>
      <c r="G28" s="602">
        <v>50</v>
      </c>
      <c r="H28" s="602">
        <v>0.95</v>
      </c>
      <c r="I28" s="1139">
        <f t="shared" si="0"/>
        <v>3.1536000000000002E-2</v>
      </c>
      <c r="J28" s="602">
        <v>15</v>
      </c>
    </row>
    <row r="29" spans="2:10">
      <c r="B29" s="602" t="str">
        <f>Processes!D136</f>
        <v>EXPELC-PLDE5</v>
      </c>
      <c r="C29" s="602" t="str">
        <f>Processes!E136</f>
        <v>Export technology - Electricity to Poland</v>
      </c>
      <c r="D29" s="602" t="s">
        <v>215</v>
      </c>
      <c r="E29" s="602"/>
      <c r="F29" s="602">
        <v>1</v>
      </c>
      <c r="G29" s="602">
        <v>50</v>
      </c>
      <c r="H29" s="602">
        <v>0.95</v>
      </c>
      <c r="I29" s="1139">
        <f t="shared" si="0"/>
        <v>3.1536000000000002E-2</v>
      </c>
      <c r="J29" s="602">
        <v>15</v>
      </c>
    </row>
    <row r="30" spans="2:10">
      <c r="B30" s="602" t="str">
        <f>Processes!D137</f>
        <v>EXPELC-CZDE5</v>
      </c>
      <c r="C30" s="602" t="str">
        <f>Processes!E137</f>
        <v>Export technology - Electricity to Czech</v>
      </c>
      <c r="D30" s="602" t="s">
        <v>215</v>
      </c>
      <c r="E30" s="602"/>
      <c r="F30" s="602">
        <v>1</v>
      </c>
      <c r="G30" s="602">
        <v>50</v>
      </c>
      <c r="H30" s="602">
        <v>0.95</v>
      </c>
      <c r="I30" s="1139">
        <f t="shared" si="0"/>
        <v>3.1536000000000002E-2</v>
      </c>
      <c r="J30" s="602">
        <v>15</v>
      </c>
    </row>
    <row r="31" spans="2:10">
      <c r="B31" s="602" t="str">
        <f>Processes!D138</f>
        <v>EXPELC-BEDE3</v>
      </c>
      <c r="C31" s="602" t="str">
        <f>Processes!E138</f>
        <v>Export technology - Electricity to Belgium</v>
      </c>
      <c r="D31" s="602" t="s">
        <v>215</v>
      </c>
      <c r="E31" s="602"/>
      <c r="F31" s="602">
        <v>1</v>
      </c>
      <c r="G31" s="602">
        <v>50</v>
      </c>
      <c r="H31" s="602">
        <v>0.95</v>
      </c>
      <c r="I31" s="1139">
        <f t="shared" si="0"/>
        <v>3.1536000000000002E-2</v>
      </c>
      <c r="J31" s="602">
        <v>15</v>
      </c>
    </row>
    <row r="32" spans="2:10">
      <c r="B32" s="602" t="str">
        <f>Processes!D139</f>
        <v>EXPELC-NODE2</v>
      </c>
      <c r="C32" s="602" t="str">
        <f>Processes!E139</f>
        <v>Export technology - Electricity to Norway</v>
      </c>
      <c r="D32" s="602" t="s">
        <v>215</v>
      </c>
      <c r="E32" s="602"/>
      <c r="F32" s="602">
        <v>1</v>
      </c>
      <c r="G32" s="602">
        <v>50</v>
      </c>
      <c r="H32" s="602">
        <v>0.95</v>
      </c>
      <c r="I32" s="1139">
        <f t="shared" si="0"/>
        <v>3.1536000000000002E-2</v>
      </c>
      <c r="J32" s="602">
        <v>15</v>
      </c>
    </row>
    <row r="33" spans="2:10">
      <c r="B33" s="602" t="str">
        <f>Processes!D140</f>
        <v>EXPELC-SE4DE5</v>
      </c>
      <c r="C33" s="602" t="str">
        <f>Processes!E140</f>
        <v>Export technology - Electricity to Sweden4</v>
      </c>
      <c r="D33" s="602" t="s">
        <v>215</v>
      </c>
      <c r="E33" s="602"/>
      <c r="F33" s="602">
        <v>1</v>
      </c>
      <c r="G33" s="602">
        <v>50</v>
      </c>
      <c r="H33" s="602">
        <v>0.95</v>
      </c>
      <c r="I33" s="1139">
        <f t="shared" si="0"/>
        <v>3.1536000000000002E-2</v>
      </c>
      <c r="J33" s="602">
        <v>15</v>
      </c>
    </row>
    <row r="34" spans="2:10">
      <c r="B34" s="602" t="str">
        <f>Processes!D141</f>
        <v>EXPELC-DK2DE5</v>
      </c>
      <c r="C34" s="602" t="str">
        <f>Processes!E141</f>
        <v xml:space="preserve">Export technology - Electricity to Denmark2 </v>
      </c>
      <c r="D34" s="602" t="s">
        <v>215</v>
      </c>
      <c r="E34" s="602"/>
      <c r="F34" s="602">
        <v>1</v>
      </c>
      <c r="G34" s="602">
        <v>50</v>
      </c>
      <c r="H34" s="602">
        <v>0.95</v>
      </c>
      <c r="I34" s="1139">
        <f t="shared" si="0"/>
        <v>3.1536000000000002E-2</v>
      </c>
      <c r="J34" s="602">
        <v>15</v>
      </c>
    </row>
    <row r="35" spans="2:10">
      <c r="B35" s="602" t="str">
        <f>Processes!D142</f>
        <v>EXPELC-UKDE3</v>
      </c>
      <c r="C35" s="602" t="str">
        <f>Processes!E142</f>
        <v>Export technology - Electricity to United Kingdom</v>
      </c>
      <c r="D35" s="602" t="s">
        <v>215</v>
      </c>
      <c r="E35" s="602"/>
      <c r="F35" s="602">
        <v>1</v>
      </c>
      <c r="G35" s="602">
        <v>50</v>
      </c>
      <c r="H35" s="602">
        <v>0.95</v>
      </c>
      <c r="I35" s="1139">
        <f t="shared" si="0"/>
        <v>3.1536000000000002E-2</v>
      </c>
      <c r="J35" s="602">
        <v>15</v>
      </c>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3:AT34"/>
  <sheetViews>
    <sheetView tabSelected="1" topLeftCell="D1" workbookViewId="0">
      <selection activeCell="O4" sqref="O4"/>
    </sheetView>
  </sheetViews>
  <sheetFormatPr defaultColWidth="8.77734375" defaultRowHeight="13.2"/>
  <cols>
    <col min="1" max="1" width="8.77734375" style="606"/>
    <col min="2" max="2" width="15.77734375" style="606" bestFit="1" customWidth="1"/>
    <col min="3" max="3" width="30.109375" style="606" bestFit="1" customWidth="1"/>
    <col min="4" max="5" width="8.77734375" style="606"/>
    <col min="6" max="6" width="8.44140625" style="606" bestFit="1" customWidth="1"/>
    <col min="7" max="7" width="9.77734375" style="606" customWidth="1"/>
    <col min="8" max="8" width="14.6640625" style="606" customWidth="1"/>
    <col min="9" max="9" width="6.77734375" style="606" customWidth="1"/>
    <col min="10" max="10" width="12.77734375" style="606" customWidth="1"/>
    <col min="11" max="11" width="13.109375" style="606" customWidth="1"/>
    <col min="12" max="12" width="12.44140625" style="606" customWidth="1"/>
    <col min="13" max="16" width="6.77734375" style="606" customWidth="1"/>
    <col min="17" max="17" width="13.33203125" style="606" customWidth="1"/>
    <col min="18" max="21" width="6.77734375" style="606" customWidth="1"/>
    <col min="22" max="22" width="11.6640625" style="606" customWidth="1"/>
    <col min="23" max="23" width="8.77734375" style="606"/>
    <col min="24" max="24" width="12.44140625" style="606" bestFit="1" customWidth="1"/>
    <col min="25" max="25" width="9.44140625" style="606" bestFit="1" customWidth="1"/>
    <col min="26" max="26" width="17.44140625" style="606" customWidth="1"/>
    <col min="27" max="28" width="19.44140625" style="606" bestFit="1" customWidth="1"/>
    <col min="29" max="29" width="19.44140625" style="606" customWidth="1"/>
    <col min="30" max="30" width="8.77734375" style="606"/>
    <col min="31" max="31" width="9.6640625" style="606" customWidth="1"/>
    <col min="32" max="32" width="11.109375" style="606" customWidth="1"/>
    <col min="33" max="33" width="8.77734375" style="606"/>
    <col min="34" max="34" width="9.77734375" style="606" bestFit="1" customWidth="1"/>
    <col min="35" max="16384" width="8.77734375" style="606"/>
  </cols>
  <sheetData>
    <row r="3" spans="2:46" ht="13.8">
      <c r="C3" s="1294"/>
      <c r="D3" s="1294"/>
      <c r="F3" s="609" t="s">
        <v>7</v>
      </c>
    </row>
    <row r="4" spans="2:46" ht="41.4">
      <c r="B4" s="610" t="s">
        <v>1</v>
      </c>
      <c r="C4" s="610" t="s">
        <v>21</v>
      </c>
      <c r="D4" s="610" t="s">
        <v>81</v>
      </c>
      <c r="E4" s="1293" t="s">
        <v>13</v>
      </c>
      <c r="F4" s="610" t="s">
        <v>205</v>
      </c>
      <c r="G4" s="1292" t="s">
        <v>82</v>
      </c>
      <c r="H4" s="1292" t="s">
        <v>2179</v>
      </c>
      <c r="I4" s="1292" t="s">
        <v>2180</v>
      </c>
      <c r="J4" s="1292" t="s">
        <v>2181</v>
      </c>
      <c r="K4" s="1292" t="s">
        <v>2190</v>
      </c>
      <c r="L4" s="1292" t="s">
        <v>2191</v>
      </c>
      <c r="M4" s="1292" t="s">
        <v>2182</v>
      </c>
      <c r="N4" s="1292" t="s">
        <v>2183</v>
      </c>
      <c r="O4" s="1292" t="s">
        <v>2184</v>
      </c>
      <c r="P4" s="1292" t="s">
        <v>2192</v>
      </c>
      <c r="Q4" s="1292" t="s">
        <v>2193</v>
      </c>
      <c r="R4" s="1292" t="s">
        <v>2185</v>
      </c>
      <c r="S4" s="1292" t="s">
        <v>2186</v>
      </c>
      <c r="T4" s="1292" t="s">
        <v>2187</v>
      </c>
      <c r="U4" s="1292" t="s">
        <v>2194</v>
      </c>
      <c r="V4" s="1292" t="s">
        <v>2195</v>
      </c>
      <c r="W4" s="1291" t="s">
        <v>1655</v>
      </c>
      <c r="X4" s="610" t="s">
        <v>1654</v>
      </c>
      <c r="Y4" s="1290" t="s">
        <v>1653</v>
      </c>
      <c r="Z4" s="1290" t="s">
        <v>1652</v>
      </c>
      <c r="AA4" s="1290" t="s">
        <v>83</v>
      </c>
      <c r="AB4" s="1289" t="s">
        <v>1859</v>
      </c>
      <c r="AC4" s="1289" t="s">
        <v>1858</v>
      </c>
      <c r="AD4" s="1289" t="s">
        <v>1857</v>
      </c>
      <c r="AE4" s="1289" t="s">
        <v>1868</v>
      </c>
      <c r="AF4" s="1289" t="s">
        <v>1869</v>
      </c>
      <c r="AH4" s="1287" t="s">
        <v>1770</v>
      </c>
      <c r="AI4" s="606" t="s">
        <v>1673</v>
      </c>
      <c r="AJ4" s="1288"/>
      <c r="AK4" s="1288"/>
      <c r="AL4" s="1287"/>
      <c r="AM4" s="1287"/>
      <c r="AN4" s="1287"/>
      <c r="AO4" s="1287"/>
      <c r="AP4" s="606" t="s">
        <v>1666</v>
      </c>
    </row>
    <row r="5" spans="2:46" ht="24.6" thickBot="1">
      <c r="B5" s="1286" t="s">
        <v>214</v>
      </c>
      <c r="C5" s="1284"/>
      <c r="D5" s="1284"/>
      <c r="E5" s="1285"/>
      <c r="F5" s="1284"/>
      <c r="G5" s="1283"/>
      <c r="H5" s="1283"/>
      <c r="I5" s="1283"/>
      <c r="J5" s="1283"/>
      <c r="K5" s="1283"/>
      <c r="L5" s="1283"/>
      <c r="M5" s="1283"/>
      <c r="N5" s="1283"/>
      <c r="O5" s="1283"/>
      <c r="P5" s="1283"/>
      <c r="Q5" s="1283"/>
      <c r="R5" s="1283"/>
      <c r="S5" s="1283"/>
      <c r="T5" s="1283"/>
      <c r="U5" s="1283"/>
      <c r="V5" s="1283"/>
      <c r="W5" s="1283"/>
      <c r="X5" s="1283" t="s">
        <v>1681</v>
      </c>
      <c r="Y5" s="1283"/>
      <c r="Z5" s="1283" t="s">
        <v>1675</v>
      </c>
      <c r="AA5" s="1283" t="s">
        <v>1682</v>
      </c>
      <c r="AB5" s="1283" t="s">
        <v>1769</v>
      </c>
      <c r="AC5" s="1283" t="s">
        <v>1769</v>
      </c>
      <c r="AD5" s="1283" t="s">
        <v>1769</v>
      </c>
      <c r="AE5" s="1282"/>
      <c r="AF5" s="1282"/>
      <c r="AI5" s="1281" t="s">
        <v>1674</v>
      </c>
      <c r="AJ5" s="1280"/>
      <c r="AK5" s="1280"/>
      <c r="AL5" s="1280"/>
      <c r="AM5" s="1280"/>
      <c r="AN5" s="1280"/>
      <c r="AO5" s="1280"/>
    </row>
    <row r="6" spans="2:46" ht="13.8" thickBot="1">
      <c r="B6" s="1279" t="s">
        <v>22</v>
      </c>
      <c r="C6" s="1276"/>
      <c r="D6" s="1276"/>
      <c r="E6" s="1276"/>
      <c r="F6" s="1277"/>
      <c r="G6" s="1278"/>
      <c r="H6" s="1278"/>
      <c r="I6" s="1278"/>
      <c r="J6" s="1278"/>
      <c r="K6" s="1278"/>
      <c r="L6" s="1278"/>
      <c r="M6" s="1278"/>
      <c r="N6" s="1278"/>
      <c r="O6" s="1278"/>
      <c r="P6" s="1278"/>
      <c r="Q6" s="1278"/>
      <c r="R6" s="1278"/>
      <c r="S6" s="1278"/>
      <c r="T6" s="1278"/>
      <c r="U6" s="1278"/>
      <c r="V6" s="1278"/>
      <c r="W6" s="1278"/>
      <c r="X6" s="1277"/>
      <c r="Y6" s="1276"/>
      <c r="Z6" s="1276" t="s">
        <v>1676</v>
      </c>
      <c r="AA6" s="1276" t="s">
        <v>1683</v>
      </c>
      <c r="AB6" s="1276" t="s">
        <v>1767</v>
      </c>
      <c r="AC6" s="1276" t="s">
        <v>1767</v>
      </c>
      <c r="AD6" s="1276" t="s">
        <v>1767</v>
      </c>
      <c r="AE6" s="1275"/>
      <c r="AF6" s="1275"/>
      <c r="AH6" s="1274" t="s">
        <v>1771</v>
      </c>
      <c r="AI6" s="606" t="s">
        <v>89</v>
      </c>
      <c r="AJ6" s="1274" t="s">
        <v>1778</v>
      </c>
      <c r="AK6" s="1274"/>
      <c r="AL6" s="1274"/>
      <c r="AM6" s="1274"/>
      <c r="AN6" s="1274"/>
      <c r="AO6" s="1274"/>
      <c r="AS6" s="606" t="s">
        <v>1668</v>
      </c>
    </row>
    <row r="7" spans="2:46">
      <c r="B7" s="606" t="s">
        <v>2189</v>
      </c>
      <c r="C7" s="606" t="s">
        <v>2178</v>
      </c>
      <c r="D7" s="606" t="s">
        <v>215</v>
      </c>
      <c r="E7" s="606" t="s">
        <v>1656</v>
      </c>
      <c r="F7" s="606" t="s">
        <v>1684</v>
      </c>
      <c r="G7" s="628">
        <f>1-(1-AI7)*$AS$7/$AS$8</f>
        <v>0.9864033566304371</v>
      </c>
      <c r="H7" s="647">
        <f>H27</f>
        <v>471805.06229212461</v>
      </c>
      <c r="I7" s="647">
        <f t="shared" ref="I7:L7" si="0">I27</f>
        <v>57150.205761316865</v>
      </c>
      <c r="J7" s="647">
        <f t="shared" si="0"/>
        <v>76045.013811376077</v>
      </c>
      <c r="K7" s="647">
        <f t="shared" si="0"/>
        <v>0</v>
      </c>
      <c r="L7" s="647">
        <f t="shared" si="0"/>
        <v>0</v>
      </c>
      <c r="M7" s="647">
        <f t="shared" ref="M7:M14" si="1">H7</f>
        <v>471805.06229212461</v>
      </c>
      <c r="N7" s="647">
        <f>M7*0.1</f>
        <v>47180.506229212464</v>
      </c>
      <c r="O7" s="647">
        <f>M7</f>
        <v>471805.06229212461</v>
      </c>
      <c r="P7" s="647">
        <f t="shared" ref="P7:Q11" si="2">M7</f>
        <v>471805.06229212461</v>
      </c>
      <c r="Q7" s="647">
        <f t="shared" si="2"/>
        <v>47180.506229212464</v>
      </c>
      <c r="R7" s="647">
        <v>0</v>
      </c>
      <c r="S7" s="647">
        <v>0</v>
      </c>
      <c r="T7" s="647">
        <f>R7</f>
        <v>0</v>
      </c>
      <c r="U7" s="647">
        <f t="shared" ref="U7:V11" si="3">R7</f>
        <v>0</v>
      </c>
      <c r="V7" s="647">
        <f t="shared" si="3"/>
        <v>0</v>
      </c>
      <c r="W7" s="606">
        <v>50</v>
      </c>
      <c r="X7" s="608">
        <v>0.45</v>
      </c>
      <c r="Y7" s="758">
        <f>8760*3.6/1000000</f>
        <v>3.1536000000000002E-2</v>
      </c>
      <c r="Z7" s="758">
        <v>1.08953E-3</v>
      </c>
      <c r="AA7" s="758"/>
      <c r="AB7" s="758"/>
      <c r="AC7" s="758"/>
      <c r="AD7" s="758"/>
      <c r="AE7" s="647">
        <v>0</v>
      </c>
      <c r="AF7" s="647">
        <v>5</v>
      </c>
      <c r="AH7" s="606">
        <v>100000000</v>
      </c>
      <c r="AI7" s="606">
        <v>0.99149999999999994</v>
      </c>
      <c r="AJ7" s="1273"/>
      <c r="AP7" s="606" t="s">
        <v>1667</v>
      </c>
      <c r="AS7" s="606">
        <v>0.10390000000000001</v>
      </c>
      <c r="AT7" s="606" t="s">
        <v>1670</v>
      </c>
    </row>
    <row r="8" spans="2:46">
      <c r="B8" s="606" t="s">
        <v>1861</v>
      </c>
      <c r="C8" s="606" t="s">
        <v>1657</v>
      </c>
      <c r="D8" s="606" t="s">
        <v>1656</v>
      </c>
      <c r="E8" s="606" t="s">
        <v>1658</v>
      </c>
      <c r="F8" s="606" t="s">
        <v>1684</v>
      </c>
      <c r="G8" s="628">
        <f>1-(1-AI8)*$AS$7/$AS$8</f>
        <v>0.98000493622123097</v>
      </c>
      <c r="H8" s="647">
        <f t="shared" ref="H8:L8" si="4">H28</f>
        <v>191348.8640847849</v>
      </c>
      <c r="I8" s="647">
        <f t="shared" si="4"/>
        <v>0</v>
      </c>
      <c r="J8" s="647">
        <f t="shared" si="4"/>
        <v>0</v>
      </c>
      <c r="K8" s="647">
        <f t="shared" si="4"/>
        <v>0</v>
      </c>
      <c r="L8" s="647">
        <f t="shared" si="4"/>
        <v>0</v>
      </c>
      <c r="M8" s="647">
        <f t="shared" si="1"/>
        <v>191348.8640847849</v>
      </c>
      <c r="N8" s="647">
        <f>M8*0.1</f>
        <v>19134.886408478491</v>
      </c>
      <c r="O8" s="647">
        <f>M8</f>
        <v>191348.8640847849</v>
      </c>
      <c r="P8" s="647">
        <f t="shared" si="2"/>
        <v>191348.8640847849</v>
      </c>
      <c r="Q8" s="647">
        <f t="shared" si="2"/>
        <v>19134.886408478491</v>
      </c>
      <c r="R8" s="647">
        <v>0</v>
      </c>
      <c r="S8" s="647">
        <f>R8*0.1</f>
        <v>0</v>
      </c>
      <c r="T8" s="647">
        <f>R8</f>
        <v>0</v>
      </c>
      <c r="U8" s="647">
        <f t="shared" si="3"/>
        <v>0</v>
      </c>
      <c r="V8" s="647">
        <f t="shared" si="3"/>
        <v>0</v>
      </c>
      <c r="W8" s="606">
        <v>50</v>
      </c>
      <c r="X8" s="608">
        <v>0.45</v>
      </c>
      <c r="Y8" s="758">
        <f>8760*3.6/1000000</f>
        <v>3.1536000000000002E-2</v>
      </c>
      <c r="Z8" s="758">
        <v>6.5371800000000007E-4</v>
      </c>
      <c r="AA8" s="1271"/>
      <c r="AB8" s="1271"/>
      <c r="AC8" s="1271"/>
      <c r="AD8" s="1271"/>
      <c r="AE8" s="647">
        <v>0</v>
      </c>
      <c r="AF8" s="647">
        <v>5</v>
      </c>
      <c r="AH8" s="606">
        <v>100000000</v>
      </c>
      <c r="AI8" s="606">
        <v>0.98749999999999982</v>
      </c>
      <c r="AP8" s="606" t="s">
        <v>1667</v>
      </c>
      <c r="AS8" s="606">
        <f>1-0.93504646875</f>
        <v>6.4953531250000029E-2</v>
      </c>
      <c r="AT8" s="606" t="s">
        <v>1669</v>
      </c>
    </row>
    <row r="9" spans="2:46">
      <c r="B9" s="606" t="s">
        <v>1862</v>
      </c>
      <c r="C9" s="606" t="s">
        <v>1659</v>
      </c>
      <c r="D9" s="606" t="s">
        <v>1658</v>
      </c>
      <c r="E9" s="606" t="s">
        <v>1660</v>
      </c>
      <c r="F9" s="606" t="s">
        <v>1684</v>
      </c>
      <c r="G9" s="628">
        <f>1-(1-AI9)*$AS$7/$AS$8</f>
        <v>0.92801777039643241</v>
      </c>
      <c r="H9" s="647">
        <f t="shared" ref="H9:L9" si="5">H29</f>
        <v>74050.708964191304</v>
      </c>
      <c r="I9" s="647">
        <f t="shared" si="5"/>
        <v>0</v>
      </c>
      <c r="J9" s="647">
        <f t="shared" si="5"/>
        <v>0</v>
      </c>
      <c r="K9" s="647">
        <f t="shared" si="5"/>
        <v>0</v>
      </c>
      <c r="L9" s="647">
        <f t="shared" si="5"/>
        <v>0</v>
      </c>
      <c r="M9" s="647">
        <f t="shared" si="1"/>
        <v>74050.708964191304</v>
      </c>
      <c r="N9" s="647">
        <f>M9*0.1</f>
        <v>7405.0708964191308</v>
      </c>
      <c r="O9" s="647">
        <f>M9</f>
        <v>74050.708964191304</v>
      </c>
      <c r="P9" s="647">
        <f t="shared" si="2"/>
        <v>74050.708964191304</v>
      </c>
      <c r="Q9" s="647">
        <f t="shared" si="2"/>
        <v>7405.0708964191308</v>
      </c>
      <c r="R9" s="647">
        <v>0</v>
      </c>
      <c r="S9" s="647">
        <f>R9*0.1</f>
        <v>0</v>
      </c>
      <c r="T9" s="647">
        <f>R9</f>
        <v>0</v>
      </c>
      <c r="U9" s="647">
        <f t="shared" si="3"/>
        <v>0</v>
      </c>
      <c r="V9" s="647">
        <f t="shared" si="3"/>
        <v>0</v>
      </c>
      <c r="W9" s="606">
        <v>50</v>
      </c>
      <c r="X9" s="608">
        <v>0.47499999999999998</v>
      </c>
      <c r="Y9" s="758">
        <f>8760*3.6/1000000</f>
        <v>3.1536000000000002E-2</v>
      </c>
      <c r="Z9" s="758">
        <v>2.1034229310113715E-3</v>
      </c>
      <c r="AA9" s="808"/>
      <c r="AB9" s="808"/>
      <c r="AC9" s="808"/>
      <c r="AD9" s="808"/>
      <c r="AE9" s="647">
        <v>0</v>
      </c>
      <c r="AF9" s="647">
        <v>5</v>
      </c>
      <c r="AH9" s="606">
        <v>100000000</v>
      </c>
      <c r="AI9" s="606">
        <v>0.95499999999999996</v>
      </c>
      <c r="AP9" s="606" t="s">
        <v>1667</v>
      </c>
    </row>
    <row r="10" spans="2:46">
      <c r="B10" s="606" t="s">
        <v>1867</v>
      </c>
      <c r="C10" s="606" t="s">
        <v>1664</v>
      </c>
      <c r="D10" s="606" t="s">
        <v>41</v>
      </c>
      <c r="E10" s="606" t="s">
        <v>1665</v>
      </c>
      <c r="F10" s="606" t="s">
        <v>1684</v>
      </c>
      <c r="G10" s="628">
        <f>1-'2019'!P26/'2019'!P6</f>
        <v>0.9705967007147358</v>
      </c>
      <c r="H10" s="647">
        <f t="shared" ref="H10:L10" si="6">H30</f>
        <v>7023.7189244038545</v>
      </c>
      <c r="I10" s="647">
        <f t="shared" si="6"/>
        <v>204.52815829528157</v>
      </c>
      <c r="J10" s="647">
        <f t="shared" si="6"/>
        <v>204.52815829528157</v>
      </c>
      <c r="K10" s="647">
        <f t="shared" si="6"/>
        <v>15.854895991882293</v>
      </c>
      <c r="L10" s="647">
        <f t="shared" si="6"/>
        <v>15.854895991882293</v>
      </c>
      <c r="M10" s="647">
        <f t="shared" si="1"/>
        <v>7023.7189244038545</v>
      </c>
      <c r="N10" s="647">
        <f>M10*0.1</f>
        <v>702.37189244038552</v>
      </c>
      <c r="O10" s="647">
        <f>M10</f>
        <v>7023.7189244038545</v>
      </c>
      <c r="P10" s="647">
        <f t="shared" si="2"/>
        <v>7023.7189244038545</v>
      </c>
      <c r="Q10" s="647">
        <f t="shared" si="2"/>
        <v>702.37189244038552</v>
      </c>
      <c r="R10" s="647">
        <v>0</v>
      </c>
      <c r="S10" s="647">
        <f>R10*0.1</f>
        <v>0</v>
      </c>
      <c r="T10" s="647">
        <f>R10</f>
        <v>0</v>
      </c>
      <c r="U10" s="647">
        <f t="shared" si="3"/>
        <v>0</v>
      </c>
      <c r="V10" s="647">
        <f t="shared" si="3"/>
        <v>0</v>
      </c>
      <c r="W10" s="606">
        <v>50</v>
      </c>
      <c r="X10" s="608">
        <v>0.2</v>
      </c>
      <c r="Y10" s="758">
        <v>3.1536000000000002E-2</v>
      </c>
      <c r="Z10" s="1272">
        <f>6.04934202846487E-06</f>
        <v>6.0493420284648697E-6</v>
      </c>
      <c r="AA10" s="808">
        <v>0.15631479862069877</v>
      </c>
      <c r="AB10" s="808">
        <f>'2010'!P26/'2010'!P6*(1000/53.6)*25</f>
        <v>31.248000428778433</v>
      </c>
      <c r="AC10" s="808">
        <f>'2019'!P26/'2019'!P6*(1000/53.6)*25</f>
        <v>13.714225412903067</v>
      </c>
      <c r="AD10" s="808">
        <v>5</v>
      </c>
      <c r="AE10" s="647">
        <v>0</v>
      </c>
      <c r="AF10" s="647">
        <v>5</v>
      </c>
      <c r="AH10" s="606">
        <v>100000000</v>
      </c>
      <c r="AI10" s="606">
        <v>0.999</v>
      </c>
      <c r="AJ10" s="606" t="s">
        <v>1779</v>
      </c>
      <c r="AP10" s="606" t="s">
        <v>1667</v>
      </c>
    </row>
    <row r="11" spans="2:46">
      <c r="B11" s="606" t="s">
        <v>1865</v>
      </c>
      <c r="C11" s="606" t="s">
        <v>1678</v>
      </c>
      <c r="D11" s="606" t="s">
        <v>1665</v>
      </c>
      <c r="E11" s="606" t="s">
        <v>1677</v>
      </c>
      <c r="F11" s="606" t="s">
        <v>1684</v>
      </c>
      <c r="G11" s="606">
        <f>AI11</f>
        <v>0.997</v>
      </c>
      <c r="H11" s="647">
        <f t="shared" ref="H11:L11" si="7">H31</f>
        <v>57.411412854815879</v>
      </c>
      <c r="I11" s="647">
        <f t="shared" si="7"/>
        <v>57.411412854815879</v>
      </c>
      <c r="J11" s="647">
        <f t="shared" si="7"/>
        <v>57.411412854815879</v>
      </c>
      <c r="K11" s="647">
        <f t="shared" si="7"/>
        <v>0</v>
      </c>
      <c r="L11" s="647">
        <f t="shared" si="7"/>
        <v>0</v>
      </c>
      <c r="M11" s="647">
        <f t="shared" si="1"/>
        <v>57.411412854815879</v>
      </c>
      <c r="N11" s="647">
        <f>M11*0.1</f>
        <v>5.7411412854815884</v>
      </c>
      <c r="O11" s="647">
        <f>M11</f>
        <v>57.411412854815879</v>
      </c>
      <c r="P11" s="647">
        <f t="shared" si="2"/>
        <v>57.411412854815879</v>
      </c>
      <c r="Q11" s="647">
        <f t="shared" si="2"/>
        <v>5.7411412854815884</v>
      </c>
      <c r="R11" s="647">
        <v>0</v>
      </c>
      <c r="S11" s="647">
        <f>R11*0.1</f>
        <v>0</v>
      </c>
      <c r="T11" s="647">
        <f>R11</f>
        <v>0</v>
      </c>
      <c r="U11" s="647">
        <f t="shared" si="3"/>
        <v>0</v>
      </c>
      <c r="V11" s="647">
        <f t="shared" si="3"/>
        <v>0</v>
      </c>
      <c r="W11" s="606">
        <v>50</v>
      </c>
      <c r="X11" s="608">
        <v>0.47499999999999998</v>
      </c>
      <c r="Y11" s="758">
        <v>3.1536000000000002E-2</v>
      </c>
      <c r="Z11" s="1271">
        <v>3.5340000000000002E-4</v>
      </c>
      <c r="AA11" s="808"/>
      <c r="AB11" s="1270">
        <f>(1-G11)*1000/53.6*25</f>
        <v>1.3992537313432849</v>
      </c>
      <c r="AC11" s="1270">
        <f>(1-G11)*1000/53.6*25</f>
        <v>1.3992537313432849</v>
      </c>
      <c r="AD11" s="1270">
        <v>5</v>
      </c>
      <c r="AE11" s="647">
        <v>0</v>
      </c>
      <c r="AF11" s="647">
        <v>5</v>
      </c>
      <c r="AH11" s="606">
        <v>100000000</v>
      </c>
      <c r="AI11" s="606">
        <v>0.997</v>
      </c>
      <c r="AP11" s="606" t="s">
        <v>1667</v>
      </c>
    </row>
    <row r="12" spans="2:46">
      <c r="B12" s="606" t="s">
        <v>1866</v>
      </c>
      <c r="C12" s="606" t="s">
        <v>1780</v>
      </c>
      <c r="D12" s="606" t="s">
        <v>1783</v>
      </c>
      <c r="E12" s="606" t="s">
        <v>1650</v>
      </c>
      <c r="F12" s="606" t="s">
        <v>1684</v>
      </c>
      <c r="G12" s="628">
        <f>1-'2019'!R26/'2019'!R16</f>
        <v>0.94300085616438356</v>
      </c>
      <c r="H12" s="647">
        <f t="shared" ref="H12:L12" si="8">H32</f>
        <v>204325.21562658547</v>
      </c>
      <c r="I12" s="647">
        <f t="shared" si="8"/>
        <v>0</v>
      </c>
      <c r="J12" s="647">
        <f t="shared" si="8"/>
        <v>0</v>
      </c>
      <c r="K12" s="647">
        <f t="shared" si="8"/>
        <v>0</v>
      </c>
      <c r="L12" s="647">
        <f t="shared" si="8"/>
        <v>0</v>
      </c>
      <c r="M12" s="647">
        <f t="shared" si="1"/>
        <v>204325.21562658547</v>
      </c>
      <c r="N12" s="647">
        <f t="shared" ref="N12:N14" si="9">I12</f>
        <v>0</v>
      </c>
      <c r="O12" s="647">
        <f t="shared" ref="O12:O14" si="10">J12</f>
        <v>0</v>
      </c>
      <c r="P12" s="647">
        <f t="shared" ref="P12:P14" si="11">K12</f>
        <v>0</v>
      </c>
      <c r="Q12" s="647">
        <f t="shared" ref="Q12:Q14" si="12">L12</f>
        <v>0</v>
      </c>
      <c r="R12" s="647">
        <f>M12*3/8</f>
        <v>76621.955859969545</v>
      </c>
      <c r="S12" s="647">
        <f t="shared" ref="S12:V14" si="13">N12*3/8</f>
        <v>0</v>
      </c>
      <c r="T12" s="647">
        <f t="shared" si="13"/>
        <v>0</v>
      </c>
      <c r="U12" s="647">
        <f t="shared" si="13"/>
        <v>0</v>
      </c>
      <c r="V12" s="647">
        <f t="shared" si="13"/>
        <v>0</v>
      </c>
      <c r="W12" s="606">
        <v>80</v>
      </c>
      <c r="X12" s="608">
        <v>0.2</v>
      </c>
      <c r="Y12" s="758">
        <v>3.1536000000000002E-2</v>
      </c>
      <c r="Z12" s="628"/>
      <c r="AA12" s="808">
        <v>0.41666666666666663</v>
      </c>
      <c r="AB12" s="808"/>
      <c r="AC12" s="1269"/>
      <c r="AD12" s="1269"/>
      <c r="AE12" s="647">
        <v>0</v>
      </c>
      <c r="AF12" s="647">
        <v>5</v>
      </c>
      <c r="AH12" s="606">
        <v>100000000</v>
      </c>
      <c r="AI12" s="606">
        <v>0.9</v>
      </c>
      <c r="AP12" s="606" t="s">
        <v>1667</v>
      </c>
    </row>
    <row r="13" spans="2:46">
      <c r="B13" s="606" t="s">
        <v>1863</v>
      </c>
      <c r="C13" s="606" t="s">
        <v>1781</v>
      </c>
      <c r="D13" s="606" t="s">
        <v>1783</v>
      </c>
      <c r="E13" s="606" t="s">
        <v>1870</v>
      </c>
      <c r="F13" s="606" t="s">
        <v>1684</v>
      </c>
      <c r="G13" s="628">
        <f>AI13</f>
        <v>0.81</v>
      </c>
      <c r="H13" s="647">
        <f t="shared" ref="H13:L13" si="14">H33</f>
        <v>160.13444951801114</v>
      </c>
      <c r="I13" s="647">
        <f t="shared" si="14"/>
        <v>0</v>
      </c>
      <c r="J13" s="647">
        <f t="shared" si="14"/>
        <v>0</v>
      </c>
      <c r="K13" s="647">
        <f t="shared" si="14"/>
        <v>0</v>
      </c>
      <c r="L13" s="647">
        <f t="shared" si="14"/>
        <v>0</v>
      </c>
      <c r="M13" s="647">
        <f t="shared" si="1"/>
        <v>160.13444951801114</v>
      </c>
      <c r="N13" s="647">
        <f t="shared" si="9"/>
        <v>0</v>
      </c>
      <c r="O13" s="647">
        <f t="shared" si="10"/>
        <v>0</v>
      </c>
      <c r="P13" s="647">
        <f t="shared" si="11"/>
        <v>0</v>
      </c>
      <c r="Q13" s="647">
        <f t="shared" si="12"/>
        <v>0</v>
      </c>
      <c r="R13" s="647">
        <f t="shared" ref="R13:R14" si="15">M13*3/8</f>
        <v>60.050418569254177</v>
      </c>
      <c r="S13" s="647">
        <f t="shared" si="13"/>
        <v>0</v>
      </c>
      <c r="T13" s="647">
        <f t="shared" si="13"/>
        <v>0</v>
      </c>
      <c r="U13" s="647">
        <f t="shared" si="13"/>
        <v>0</v>
      </c>
      <c r="V13" s="647">
        <f t="shared" si="13"/>
        <v>0</v>
      </c>
      <c r="W13" s="606">
        <v>80</v>
      </c>
      <c r="X13" s="608">
        <v>0.2</v>
      </c>
      <c r="Y13" s="758">
        <v>3.1536000000000002E-2</v>
      </c>
      <c r="Z13" s="628"/>
      <c r="AA13" s="808">
        <v>0.41666666666666663</v>
      </c>
      <c r="AB13" s="808"/>
      <c r="AC13" s="808"/>
      <c r="AD13" s="808"/>
      <c r="AE13" s="647">
        <v>0</v>
      </c>
      <c r="AF13" s="647">
        <v>5</v>
      </c>
      <c r="AH13" s="606">
        <v>100000000</v>
      </c>
      <c r="AI13" s="606">
        <v>0.81</v>
      </c>
      <c r="AP13" s="606" t="s">
        <v>1667</v>
      </c>
    </row>
    <row r="14" spans="2:46">
      <c r="B14" s="606" t="s">
        <v>1864</v>
      </c>
      <c r="C14" s="606" t="s">
        <v>1782</v>
      </c>
      <c r="D14" s="606" t="s">
        <v>1784</v>
      </c>
      <c r="E14" s="606" t="s">
        <v>1651</v>
      </c>
      <c r="F14" s="606" t="s">
        <v>1684</v>
      </c>
      <c r="G14" s="628">
        <f>AI14</f>
        <v>0.8</v>
      </c>
      <c r="H14" s="647">
        <f t="shared" ref="H14:L14" si="16">H34</f>
        <v>10984.271943176051</v>
      </c>
      <c r="I14" s="647">
        <f t="shared" si="16"/>
        <v>10984.271943176051</v>
      </c>
      <c r="J14" s="647">
        <f t="shared" si="16"/>
        <v>10984.271943176051</v>
      </c>
      <c r="K14" s="647">
        <f t="shared" si="16"/>
        <v>10984.271943176051</v>
      </c>
      <c r="L14" s="647">
        <f t="shared" si="16"/>
        <v>10984.271943176051</v>
      </c>
      <c r="M14" s="647">
        <f t="shared" si="1"/>
        <v>10984.271943176051</v>
      </c>
      <c r="N14" s="647">
        <f t="shared" si="9"/>
        <v>10984.271943176051</v>
      </c>
      <c r="O14" s="647">
        <f t="shared" si="10"/>
        <v>10984.271943176051</v>
      </c>
      <c r="P14" s="647">
        <f t="shared" si="11"/>
        <v>10984.271943176051</v>
      </c>
      <c r="Q14" s="647">
        <f t="shared" si="12"/>
        <v>10984.271943176051</v>
      </c>
      <c r="R14" s="647">
        <f t="shared" si="15"/>
        <v>4119.1019786910192</v>
      </c>
      <c r="S14" s="647">
        <f t="shared" si="13"/>
        <v>4119.1019786910192</v>
      </c>
      <c r="T14" s="647">
        <f t="shared" si="13"/>
        <v>4119.1019786910192</v>
      </c>
      <c r="U14" s="647">
        <f t="shared" si="13"/>
        <v>4119.1019786910192</v>
      </c>
      <c r="V14" s="647">
        <f t="shared" si="13"/>
        <v>4119.1019786910192</v>
      </c>
      <c r="W14" s="606">
        <v>80</v>
      </c>
      <c r="X14" s="608">
        <v>0.2</v>
      </c>
      <c r="Y14" s="758">
        <v>3.1536000000000002E-2</v>
      </c>
      <c r="Z14" s="628"/>
      <c r="AA14" s="808">
        <v>0.41666666666666663</v>
      </c>
      <c r="AB14" s="808"/>
      <c r="AE14" s="647">
        <v>0</v>
      </c>
      <c r="AF14" s="647">
        <v>5</v>
      </c>
      <c r="AH14" s="606">
        <v>100000000</v>
      </c>
      <c r="AI14" s="606">
        <v>0.8</v>
      </c>
    </row>
    <row r="15" spans="2:46">
      <c r="G15" s="628"/>
      <c r="H15" s="647"/>
      <c r="I15" s="647"/>
      <c r="J15" s="647"/>
      <c r="K15" s="647"/>
      <c r="L15" s="647"/>
      <c r="M15" s="647"/>
      <c r="N15" s="647"/>
      <c r="O15" s="647"/>
      <c r="P15" s="647"/>
      <c r="Q15" s="647"/>
      <c r="R15" s="647"/>
      <c r="S15" s="647"/>
      <c r="T15" s="647"/>
      <c r="U15" s="647"/>
      <c r="V15" s="647"/>
      <c r="X15" s="608"/>
      <c r="Y15" s="758"/>
      <c r="Z15" s="628"/>
      <c r="AA15" s="808"/>
      <c r="AB15" s="808"/>
      <c r="AE15" s="647"/>
      <c r="AF15" s="647"/>
    </row>
    <row r="16" spans="2:46">
      <c r="G16" s="765" t="s">
        <v>2293</v>
      </c>
      <c r="H16" s="765">
        <v>2010</v>
      </c>
      <c r="I16" s="765"/>
      <c r="J16" s="765"/>
      <c r="K16" s="765"/>
      <c r="L16" s="765"/>
      <c r="AE16" s="647"/>
      <c r="AF16" s="647"/>
    </row>
    <row r="17" spans="7:12">
      <c r="G17" s="765" t="s">
        <v>1656</v>
      </c>
      <c r="H17" s="606">
        <v>6695.48</v>
      </c>
      <c r="I17" s="606">
        <v>811.03</v>
      </c>
      <c r="J17" s="606">
        <v>1079.17</v>
      </c>
      <c r="L17" s="606">
        <v>0</v>
      </c>
    </row>
    <row r="18" spans="7:12">
      <c r="G18" s="765" t="s">
        <v>1658</v>
      </c>
      <c r="H18" s="606">
        <v>2715.47</v>
      </c>
      <c r="L18" s="606">
        <v>0</v>
      </c>
    </row>
    <row r="19" spans="7:12">
      <c r="G19" s="765" t="s">
        <v>1660</v>
      </c>
      <c r="H19" s="606">
        <v>1109.25</v>
      </c>
      <c r="L19" s="606">
        <v>0</v>
      </c>
    </row>
    <row r="20" spans="7:12">
      <c r="G20" s="765" t="s">
        <v>1665</v>
      </c>
      <c r="H20" s="606">
        <v>44.3</v>
      </c>
      <c r="I20" s="606">
        <v>1.29</v>
      </c>
      <c r="J20" s="606">
        <v>1.29</v>
      </c>
      <c r="K20" s="606">
        <v>0.1</v>
      </c>
      <c r="L20" s="606">
        <v>0.1</v>
      </c>
    </row>
    <row r="21" spans="7:12">
      <c r="G21" s="765" t="s">
        <v>1677</v>
      </c>
      <c r="H21" s="606">
        <v>0.86</v>
      </c>
      <c r="I21" s="606">
        <v>0.86</v>
      </c>
      <c r="J21" s="606">
        <v>0.86</v>
      </c>
    </row>
    <row r="22" spans="7:12">
      <c r="G22" s="765" t="s">
        <v>1650</v>
      </c>
      <c r="H22" s="606">
        <v>1288.72</v>
      </c>
    </row>
    <row r="23" spans="7:12">
      <c r="G23" s="765" t="s">
        <v>1870</v>
      </c>
      <c r="H23" s="606">
        <v>1.01</v>
      </c>
    </row>
    <row r="24" spans="7:12">
      <c r="G24" s="765" t="s">
        <v>1651</v>
      </c>
      <c r="H24" s="606">
        <v>69.28</v>
      </c>
      <c r="I24" s="606">
        <v>69.28</v>
      </c>
      <c r="J24" s="606">
        <v>69.28</v>
      </c>
      <c r="K24" s="606">
        <v>69.28</v>
      </c>
      <c r="L24" s="606">
        <v>69.28</v>
      </c>
    </row>
    <row r="26" spans="7:12">
      <c r="G26" s="606" t="s">
        <v>2294</v>
      </c>
    </row>
    <row r="27" spans="7:12">
      <c r="G27" s="765" t="s">
        <v>1656</v>
      </c>
      <c r="H27" s="606">
        <f>H17/$Y7/$X7</f>
        <v>471805.06229212461</v>
      </c>
      <c r="I27" s="606">
        <f t="shared" ref="I27:L27" si="17">I17/$Y7/$X7</f>
        <v>57150.205761316865</v>
      </c>
      <c r="J27" s="606">
        <f t="shared" si="17"/>
        <v>76045.013811376077</v>
      </c>
      <c r="K27" s="606">
        <f t="shared" si="17"/>
        <v>0</v>
      </c>
      <c r="L27" s="606">
        <f t="shared" si="17"/>
        <v>0</v>
      </c>
    </row>
    <row r="28" spans="7:12">
      <c r="G28" s="765" t="s">
        <v>1658</v>
      </c>
      <c r="H28" s="606">
        <f t="shared" ref="H28:L34" si="18">H18/$Y8/$X8</f>
        <v>191348.8640847849</v>
      </c>
      <c r="I28" s="606">
        <f t="shared" si="18"/>
        <v>0</v>
      </c>
      <c r="J28" s="606">
        <f t="shared" si="18"/>
        <v>0</v>
      </c>
      <c r="K28" s="606">
        <f t="shared" si="18"/>
        <v>0</v>
      </c>
      <c r="L28" s="606">
        <f t="shared" si="18"/>
        <v>0</v>
      </c>
    </row>
    <row r="29" spans="7:12">
      <c r="G29" s="765" t="s">
        <v>1660</v>
      </c>
      <c r="H29" s="606">
        <f t="shared" si="18"/>
        <v>74050.708964191304</v>
      </c>
      <c r="I29" s="606">
        <f t="shared" si="18"/>
        <v>0</v>
      </c>
      <c r="J29" s="606">
        <f t="shared" si="18"/>
        <v>0</v>
      </c>
      <c r="K29" s="606">
        <f t="shared" si="18"/>
        <v>0</v>
      </c>
      <c r="L29" s="606">
        <f t="shared" si="18"/>
        <v>0</v>
      </c>
    </row>
    <row r="30" spans="7:12">
      <c r="G30" s="765" t="s">
        <v>1665</v>
      </c>
      <c r="H30" s="606">
        <f t="shared" si="18"/>
        <v>7023.7189244038545</v>
      </c>
      <c r="I30" s="606">
        <f t="shared" si="18"/>
        <v>204.52815829528157</v>
      </c>
      <c r="J30" s="606">
        <f t="shared" si="18"/>
        <v>204.52815829528157</v>
      </c>
      <c r="K30" s="606">
        <f t="shared" si="18"/>
        <v>15.854895991882293</v>
      </c>
      <c r="L30" s="606">
        <f t="shared" si="18"/>
        <v>15.854895991882293</v>
      </c>
    </row>
    <row r="31" spans="7:12">
      <c r="G31" s="765" t="s">
        <v>1677</v>
      </c>
      <c r="H31" s="606">
        <f t="shared" si="18"/>
        <v>57.411412854815879</v>
      </c>
      <c r="I31" s="606">
        <f t="shared" si="18"/>
        <v>57.411412854815879</v>
      </c>
      <c r="J31" s="606">
        <f t="shared" si="18"/>
        <v>57.411412854815879</v>
      </c>
      <c r="K31" s="606">
        <f t="shared" si="18"/>
        <v>0</v>
      </c>
      <c r="L31" s="606">
        <f t="shared" si="18"/>
        <v>0</v>
      </c>
    </row>
    <row r="32" spans="7:12">
      <c r="G32" s="765" t="s">
        <v>1650</v>
      </c>
      <c r="H32" s="606">
        <f t="shared" si="18"/>
        <v>204325.21562658547</v>
      </c>
      <c r="I32" s="606">
        <f t="shared" si="18"/>
        <v>0</v>
      </c>
      <c r="J32" s="606">
        <f t="shared" si="18"/>
        <v>0</v>
      </c>
      <c r="K32" s="606">
        <f t="shared" si="18"/>
        <v>0</v>
      </c>
      <c r="L32" s="606">
        <f t="shared" si="18"/>
        <v>0</v>
      </c>
    </row>
    <row r="33" spans="7:12">
      <c r="G33" s="765" t="s">
        <v>1870</v>
      </c>
      <c r="H33" s="606">
        <f t="shared" si="18"/>
        <v>160.13444951801114</v>
      </c>
      <c r="I33" s="606">
        <f t="shared" si="18"/>
        <v>0</v>
      </c>
      <c r="J33" s="606">
        <f t="shared" si="18"/>
        <v>0</v>
      </c>
      <c r="K33" s="606">
        <f t="shared" si="18"/>
        <v>0</v>
      </c>
      <c r="L33" s="606">
        <f t="shared" si="18"/>
        <v>0</v>
      </c>
    </row>
    <row r="34" spans="7:12">
      <c r="G34" s="765" t="s">
        <v>1651</v>
      </c>
      <c r="H34" s="606">
        <f t="shared" si="18"/>
        <v>10984.271943176051</v>
      </c>
      <c r="I34" s="606">
        <f t="shared" si="18"/>
        <v>10984.271943176051</v>
      </c>
      <c r="J34" s="606">
        <f t="shared" si="18"/>
        <v>10984.271943176051</v>
      </c>
      <c r="K34" s="606">
        <f t="shared" si="18"/>
        <v>10984.271943176051</v>
      </c>
      <c r="L34" s="606">
        <f t="shared" si="18"/>
        <v>10984.271943176051</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rgb="FF92D050"/>
  </sheetPr>
  <dimension ref="A1:DO2071"/>
  <sheetViews>
    <sheetView zoomScale="70" zoomScaleNormal="70" workbookViewId="0">
      <pane xSplit="2" ySplit="6" topLeftCell="AM64" activePane="bottomRight" state="frozen"/>
      <selection pane="topRight" activeCell="C1" sqref="C1"/>
      <selection pane="bottomLeft" activeCell="A6" sqref="A6"/>
      <selection pane="bottomRight" activeCell="AW85" sqref="AW85"/>
    </sheetView>
  </sheetViews>
  <sheetFormatPr defaultColWidth="8.44140625" defaultRowHeight="13.2"/>
  <cols>
    <col min="1" max="1" width="3.44140625" style="484" customWidth="1"/>
    <col min="2" max="2" width="14.109375" style="484" customWidth="1"/>
    <col min="3" max="3" width="42.44140625" style="484" customWidth="1"/>
    <col min="4" max="4" width="37.109375" style="484" bestFit="1" customWidth="1"/>
    <col min="5" max="5" width="22.44140625" style="482" customWidth="1"/>
    <col min="6" max="6" width="13" style="485" customWidth="1"/>
    <col min="7" max="47" width="13" style="484" customWidth="1"/>
    <col min="48" max="48" width="10" style="484" bestFit="1" customWidth="1"/>
    <col min="49" max="49" width="12.77734375" style="484" bestFit="1" customWidth="1"/>
    <col min="50" max="51" width="17.44140625" style="484" bestFit="1" customWidth="1"/>
    <col min="52" max="52" width="14.44140625" style="484" bestFit="1" customWidth="1"/>
    <col min="53" max="53" width="12.77734375" style="484" bestFit="1" customWidth="1"/>
    <col min="54" max="55" width="17.44140625" style="484" bestFit="1" customWidth="1"/>
    <col min="56" max="56" width="14.44140625" style="602" bestFit="1" customWidth="1"/>
    <col min="57" max="57" width="12.77734375" style="602" bestFit="1" customWidth="1"/>
    <col min="58" max="58" width="17.44140625" style="602" bestFit="1" customWidth="1"/>
    <col min="59" max="59" width="17.44140625" style="602" customWidth="1"/>
    <col min="60" max="60" width="14.44140625" style="602" bestFit="1" customWidth="1"/>
    <col min="61" max="61" width="12.77734375" style="602" bestFit="1" customWidth="1"/>
    <col min="62" max="63" width="17.44140625" style="602" bestFit="1" customWidth="1"/>
    <col min="64" max="64" width="14.44140625" style="602" bestFit="1" customWidth="1"/>
    <col min="65" max="65" width="12.77734375" style="602" bestFit="1" customWidth="1"/>
    <col min="66" max="67" width="17.44140625" style="602" bestFit="1" customWidth="1"/>
    <col min="68" max="68" width="14.44140625" style="602" bestFit="1" customWidth="1"/>
    <col min="69" max="69" width="12" style="602" customWidth="1"/>
    <col min="70" max="84" width="8.44140625" style="602"/>
    <col min="85" max="85" width="8.44140625" style="484"/>
    <col min="86" max="86" width="8.44140625" style="484" customWidth="1"/>
    <col min="87" max="16384" width="8.44140625" style="484"/>
  </cols>
  <sheetData>
    <row r="1" spans="2:110">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c r="BY1" s="603"/>
      <c r="BZ1" s="603"/>
      <c r="CA1" s="603"/>
      <c r="CB1" s="603"/>
      <c r="CC1" s="603"/>
      <c r="CD1" s="603"/>
      <c r="CE1" s="603"/>
      <c r="CF1" s="603"/>
    </row>
    <row r="2" spans="2:110">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c r="BY2" s="603"/>
      <c r="BZ2" s="603"/>
      <c r="CA2" s="603"/>
      <c r="CB2" s="603"/>
      <c r="CC2" s="603"/>
      <c r="CD2" s="603"/>
      <c r="CE2" s="603"/>
      <c r="CF2" s="603"/>
    </row>
    <row r="3" spans="2:110"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c r="BY3" s="603"/>
      <c r="BZ3" s="603"/>
      <c r="CA3" s="603"/>
      <c r="CB3" s="603"/>
      <c r="CC3" s="603"/>
      <c r="CD3" s="603"/>
      <c r="CE3" s="603"/>
      <c r="CF3" s="603"/>
    </row>
    <row r="4" spans="2:110">
      <c r="F4" s="101" t="s">
        <v>204</v>
      </c>
      <c r="G4" s="485"/>
      <c r="H4" s="485"/>
      <c r="AW4" s="484">
        <v>2010</v>
      </c>
      <c r="AX4" s="484">
        <v>2015</v>
      </c>
      <c r="AY4" s="484">
        <v>2019</v>
      </c>
    </row>
    <row r="5" spans="2:110" ht="27.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594" t="s">
        <v>2196</v>
      </c>
      <c r="BJ5" s="594" t="s">
        <v>2197</v>
      </c>
      <c r="BK5" s="594" t="s">
        <v>2198</v>
      </c>
      <c r="BL5" s="594" t="s">
        <v>2199</v>
      </c>
      <c r="BM5" s="594" t="s">
        <v>2200</v>
      </c>
      <c r="BN5" s="594" t="s">
        <v>2201</v>
      </c>
      <c r="BO5" s="594" t="s">
        <v>2202</v>
      </c>
      <c r="BP5" s="594" t="s">
        <v>2203</v>
      </c>
      <c r="BQ5" s="113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c r="CY5" s="1166"/>
      <c r="CZ5" s="1166"/>
      <c r="DA5" s="1166"/>
      <c r="DB5" s="1166"/>
      <c r="DC5" s="1166"/>
      <c r="DD5" s="1166"/>
      <c r="DE5" s="1166"/>
      <c r="DF5" s="1166"/>
    </row>
    <row r="6" spans="2:110" ht="13.8"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595" t="s">
        <v>62</v>
      </c>
      <c r="BJ6" s="595" t="s">
        <v>62</v>
      </c>
      <c r="BK6" s="595" t="s">
        <v>62</v>
      </c>
      <c r="BL6" s="595" t="s">
        <v>257</v>
      </c>
      <c r="BM6" s="595" t="s">
        <v>62</v>
      </c>
      <c r="BN6" s="595" t="s">
        <v>62</v>
      </c>
      <c r="BO6" s="595" t="s">
        <v>62</v>
      </c>
      <c r="BP6" s="595" t="s">
        <v>257</v>
      </c>
      <c r="BQ6" s="1137"/>
      <c r="BR6" s="1167"/>
      <c r="BS6" s="1167"/>
      <c r="BT6" s="1167"/>
      <c r="BU6" s="1167"/>
      <c r="BV6" s="1167"/>
      <c r="BW6" s="1167"/>
      <c r="BX6" s="1167"/>
      <c r="BY6" s="1167"/>
      <c r="BZ6" s="1167"/>
      <c r="CA6" s="1167"/>
      <c r="CB6" s="1167"/>
      <c r="CC6" s="1167"/>
      <c r="CD6" s="1167"/>
      <c r="CE6" s="1167"/>
      <c r="CF6" s="3"/>
      <c r="CG6" s="3"/>
      <c r="CH6" s="3"/>
      <c r="CI6" s="3"/>
      <c r="CJ6" s="3"/>
      <c r="CK6" s="3"/>
      <c r="CL6" s="3"/>
      <c r="CM6" s="3"/>
      <c r="CN6" s="3"/>
      <c r="CO6" s="3"/>
      <c r="CP6" s="3"/>
      <c r="CQ6" s="3"/>
      <c r="CR6" s="3"/>
      <c r="CS6" s="3"/>
      <c r="CT6" s="3"/>
      <c r="CU6" s="3"/>
      <c r="CV6" s="3"/>
      <c r="CW6" s="3"/>
      <c r="CX6" s="3"/>
      <c r="CY6" s="3"/>
      <c r="CZ6" s="3"/>
      <c r="DA6" s="3"/>
      <c r="DB6" s="3"/>
      <c r="DC6" s="3"/>
      <c r="DD6" s="3"/>
      <c r="DE6" s="3"/>
      <c r="DF6" s="3"/>
    </row>
    <row r="7" spans="2:110" ht="14.4">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L7" s="603"/>
      <c r="BM7" s="603"/>
      <c r="BN7" s="603"/>
      <c r="BP7" s="603"/>
      <c r="BQ7" s="603"/>
      <c r="BR7" s="603"/>
      <c r="BS7" s="603"/>
      <c r="BT7" s="603"/>
      <c r="BU7" s="603"/>
      <c r="BV7" s="603"/>
      <c r="BW7" s="603"/>
      <c r="BX7" s="603"/>
      <c r="BY7" s="603"/>
      <c r="BZ7" s="603"/>
      <c r="CA7" s="603"/>
      <c r="CB7" s="603"/>
      <c r="CC7" s="603"/>
      <c r="CD7" s="603"/>
      <c r="CE7" s="603"/>
      <c r="CF7" s="603"/>
      <c r="CG7" s="518"/>
      <c r="CH7" s="518"/>
    </row>
    <row r="8" spans="2:110" ht="14.4">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603"/>
      <c r="BZ8" s="603"/>
      <c r="CA8" s="603"/>
      <c r="CB8" s="603"/>
      <c r="CC8" s="603"/>
      <c r="CD8" s="603"/>
      <c r="CE8" s="603"/>
      <c r="CF8" s="603"/>
      <c r="CG8" s="518"/>
      <c r="CH8" s="518"/>
    </row>
    <row r="9" spans="2:110" ht="14.4">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603"/>
      <c r="BZ9" s="603"/>
      <c r="CA9" s="603"/>
      <c r="CB9" s="603"/>
      <c r="CC9" s="603"/>
      <c r="CD9" s="603"/>
      <c r="CE9" s="603"/>
      <c r="CF9" s="603"/>
      <c r="CG9" s="518"/>
      <c r="CH9" s="518"/>
    </row>
    <row r="10" spans="2:110" ht="14.4">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603"/>
      <c r="BZ10" s="603"/>
      <c r="CA10" s="603"/>
      <c r="CB10" s="603"/>
      <c r="CC10" s="603"/>
      <c r="CD10" s="603"/>
      <c r="CE10" s="603"/>
      <c r="CF10" s="603"/>
      <c r="CG10" s="518"/>
      <c r="CH10" s="518"/>
    </row>
    <row r="11" spans="2:110" ht="14.4">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603"/>
      <c r="BZ11" s="603"/>
      <c r="CA11" s="603"/>
      <c r="CB11" s="603"/>
      <c r="CC11" s="603"/>
      <c r="CD11" s="603"/>
      <c r="CE11" s="603"/>
      <c r="CF11" s="603"/>
      <c r="CG11" s="518"/>
      <c r="CH11" s="518"/>
    </row>
    <row r="12" spans="2:110" ht="14.4">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603"/>
      <c r="BZ12" s="603"/>
      <c r="CA12" s="603"/>
      <c r="CB12" s="603"/>
      <c r="CC12" s="603"/>
      <c r="CD12" s="603"/>
      <c r="CE12" s="603"/>
      <c r="CF12" s="603"/>
      <c r="CG12" s="518"/>
      <c r="CH12" s="518"/>
    </row>
    <row r="13" spans="2:110" ht="14.4">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603"/>
      <c r="BZ13" s="603"/>
      <c r="CA13" s="603"/>
      <c r="CB13" s="603"/>
      <c r="CC13" s="603"/>
      <c r="CD13" s="603"/>
      <c r="CE13" s="603"/>
      <c r="CF13" s="603"/>
      <c r="CG13" s="518"/>
      <c r="CH13" s="518"/>
    </row>
    <row r="14" spans="2:110" ht="14.4">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f>IFERROR(INDEX(ENG_Balance!$A$7:$V$83,MATCH(RIGHT($B14,3),ENG_Balance!$A$7:$A$100,0),MATCH(LEFT($B14,3)&amp;2010,ENG_Balance!$A$7:$V$7,0))/1000,0)</f>
        <v>3299.2740950000002</v>
      </c>
      <c r="AX14" s="483">
        <f>IFERROR(INDEX(ENG_Balance!$A$7:$V$83,MATCH(RIGHT($B14,3),ENG_Balance!$A$7:$A$100,0),MATCH(LEFT($B14,3)&amp;2015,ENG_Balance!$A$7:$V$7,0))/1000,0)</f>
        <v>3597.2344969999999</v>
      </c>
      <c r="AY14" s="483">
        <f>IFERROR(INDEX(ENG_Balance!$A$7:$V$83,MATCH(RIGHT($B14,3),ENG_Balance!$A$7:$A$100,0),MATCH(LEFT($B14,3)&amp;2020,ENG_Balance!$A$7:$V$7,0))/1000,0)</f>
        <v>3168.238441</v>
      </c>
      <c r="AZ14" s="1318">
        <f>AZ16</f>
        <v>5</v>
      </c>
      <c r="BA14" s="602">
        <v>0</v>
      </c>
      <c r="BB14" s="602">
        <v>0</v>
      </c>
      <c r="BC14" s="602">
        <v>0</v>
      </c>
      <c r="BD14" s="602">
        <v>5</v>
      </c>
      <c r="BE14" s="602">
        <v>0</v>
      </c>
      <c r="BF14" s="602">
        <v>0</v>
      </c>
      <c r="BG14" s="602">
        <v>0</v>
      </c>
      <c r="BH14" s="602">
        <v>5</v>
      </c>
      <c r="BI14" s="602">
        <v>0</v>
      </c>
      <c r="BJ14" s="602">
        <v>0</v>
      </c>
      <c r="BK14" s="602">
        <v>0</v>
      </c>
      <c r="BL14" s="602">
        <v>5</v>
      </c>
      <c r="BM14" s="602">
        <v>0</v>
      </c>
      <c r="BN14" s="602">
        <v>0</v>
      </c>
      <c r="BO14" s="602">
        <v>0</v>
      </c>
      <c r="BP14" s="602">
        <v>5</v>
      </c>
      <c r="BQ14" s="603"/>
      <c r="BR14" s="603"/>
      <c r="BS14" s="603"/>
      <c r="BT14" s="603"/>
      <c r="BU14" s="603"/>
      <c r="BV14" s="603"/>
      <c r="BW14" s="603"/>
      <c r="BX14" s="603"/>
      <c r="BY14" s="603"/>
      <c r="BZ14" s="603"/>
      <c r="CA14" s="603"/>
      <c r="CB14" s="603"/>
      <c r="CC14" s="603"/>
      <c r="CD14" s="603"/>
      <c r="CE14" s="603"/>
      <c r="CF14" s="603"/>
      <c r="CG14" s="518"/>
      <c r="CH14" s="518"/>
    </row>
    <row r="15" spans="2:110" ht="14.4">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v>0</v>
      </c>
      <c r="BB15" s="602">
        <v>0</v>
      </c>
      <c r="BC15" s="602">
        <v>0</v>
      </c>
      <c r="BD15" s="602">
        <v>5</v>
      </c>
      <c r="BE15" s="602">
        <v>0</v>
      </c>
      <c r="BF15" s="602">
        <v>0</v>
      </c>
      <c r="BG15" s="602">
        <v>0</v>
      </c>
      <c r="BH15" s="602">
        <v>5</v>
      </c>
      <c r="BI15" s="602">
        <v>0</v>
      </c>
      <c r="BJ15" s="602">
        <v>0</v>
      </c>
      <c r="BK15" s="602">
        <v>0</v>
      </c>
      <c r="BL15" s="602">
        <v>5</v>
      </c>
      <c r="BM15" s="602">
        <v>0</v>
      </c>
      <c r="BN15" s="602">
        <v>0</v>
      </c>
      <c r="BO15" s="602">
        <v>0</v>
      </c>
      <c r="BP15" s="602">
        <v>5</v>
      </c>
      <c r="BQ15" s="603"/>
      <c r="BR15" s="603"/>
      <c r="BS15" s="603"/>
      <c r="BT15" s="603"/>
      <c r="BU15" s="603"/>
      <c r="BV15" s="603"/>
      <c r="BW15" s="603"/>
      <c r="BX15" s="603"/>
      <c r="BY15" s="603"/>
      <c r="BZ15" s="603"/>
      <c r="CA15" s="603"/>
      <c r="CB15" s="603"/>
      <c r="CC15" s="603"/>
      <c r="CD15" s="603"/>
      <c r="CE15" s="603"/>
      <c r="CF15" s="603"/>
      <c r="CG15" s="518"/>
      <c r="CH15" s="518"/>
    </row>
    <row r="16" spans="2:110" ht="14.4">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483">
        <f>IFERROR(INDEX(ENG_Balance!$A$7:$V$83,MATCH(RIGHT($B16,3),ENG_Balance!$A$7:$A$100,0),MATCH(LEFT($B16,3)&amp;2010,ENG_Balance!$A$7:$V$7,0))/1000,0)</f>
        <v>41.473931</v>
      </c>
      <c r="AX16" s="483">
        <f>IFERROR(INDEX(ENG_Balance!$A$7:$V$83,MATCH(RIGHT($B16,3),ENG_Balance!$A$7:$A$100,0),MATCH(LEFT($B16,3)&amp;2015,ENG_Balance!$A$7:$V$7,0))/1000,0)</f>
        <v>33.207911999999993</v>
      </c>
      <c r="AY16" s="483">
        <f>IFERROR(INDEX(ENG_Balance!$A$7:$V$83,MATCH(RIGHT($B16,3),ENG_Balance!$A$7:$A$100,0),MATCH(LEFT($B16,3)&amp;2020,ENG_Balance!$A$7:$V$7,0))/1000,0)</f>
        <v>52.722576000000004</v>
      </c>
      <c r="AZ16" s="598">
        <v>5</v>
      </c>
      <c r="BA16" s="602"/>
      <c r="BB16" s="602"/>
      <c r="BC16" s="602"/>
      <c r="BQ16" s="603"/>
      <c r="BR16" s="603"/>
      <c r="BS16" s="603"/>
      <c r="BT16" s="603"/>
      <c r="BU16" s="603"/>
      <c r="BV16" s="603"/>
      <c r="BW16" s="603"/>
      <c r="BX16" s="603"/>
      <c r="BY16" s="603"/>
      <c r="BZ16" s="603"/>
      <c r="CA16" s="603"/>
      <c r="CB16" s="603"/>
      <c r="CC16" s="603"/>
      <c r="CD16" s="603"/>
      <c r="CE16" s="603"/>
      <c r="CF16" s="603"/>
      <c r="CG16" s="518"/>
      <c r="CH16" s="518"/>
    </row>
    <row r="17" spans="2:90" ht="14.4">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Q17" s="603"/>
      <c r="BR17" s="603"/>
      <c r="BS17" s="603"/>
      <c r="BT17" s="603"/>
      <c r="BU17" s="603"/>
      <c r="BV17" s="603"/>
      <c r="BW17" s="603"/>
      <c r="BX17" s="603"/>
      <c r="BY17" s="603"/>
      <c r="BZ17" s="603"/>
      <c r="CA17" s="603"/>
      <c r="CB17" s="603"/>
      <c r="CC17" s="603"/>
      <c r="CD17" s="603"/>
      <c r="CE17" s="603"/>
      <c r="CF17" s="603"/>
      <c r="CG17" s="518"/>
      <c r="CH17" s="518"/>
    </row>
    <row r="18" spans="2:90" ht="14.4">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Q18" s="603"/>
      <c r="BR18" s="603"/>
      <c r="BS18" s="603"/>
      <c r="BT18" s="603"/>
      <c r="BU18" s="603"/>
      <c r="BV18" s="603"/>
      <c r="BW18" s="603"/>
      <c r="BX18" s="603"/>
      <c r="BY18" s="603"/>
      <c r="BZ18" s="603"/>
      <c r="CA18" s="603"/>
      <c r="CB18" s="603"/>
      <c r="CC18" s="603"/>
      <c r="CD18" s="603"/>
      <c r="CE18" s="603"/>
      <c r="CF18" s="603"/>
      <c r="CG18" s="518"/>
      <c r="CH18" s="518"/>
    </row>
    <row r="19" spans="2:90" ht="14.4">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Q19" s="603"/>
      <c r="BR19" s="603"/>
      <c r="BS19" s="603"/>
      <c r="BT19" s="603"/>
      <c r="BU19" s="603"/>
      <c r="BV19" s="603"/>
      <c r="BW19" s="603"/>
      <c r="BX19" s="603"/>
      <c r="BY19" s="603"/>
      <c r="BZ19" s="603"/>
      <c r="CA19" s="603"/>
      <c r="CB19" s="603"/>
      <c r="CC19" s="603"/>
      <c r="CD19" s="603"/>
      <c r="CE19" s="603"/>
      <c r="CF19" s="603"/>
      <c r="CG19" s="518"/>
      <c r="CH19" s="518"/>
    </row>
    <row r="20" spans="2:90" s="1" customFormat="1" ht="14.4">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2"/>
      <c r="BJ20" s="602"/>
      <c r="BK20" s="602"/>
      <c r="BL20" s="602"/>
      <c r="BM20" s="602"/>
      <c r="BN20" s="602"/>
      <c r="BO20" s="602"/>
      <c r="BP20" s="602"/>
      <c r="BQ20" s="603"/>
      <c r="BR20" s="603"/>
      <c r="BS20" s="603"/>
      <c r="BT20" s="603"/>
      <c r="BU20" s="603"/>
      <c r="BV20" s="603"/>
      <c r="BW20" s="603"/>
      <c r="BX20" s="603"/>
      <c r="BY20" s="603"/>
      <c r="BZ20" s="603"/>
      <c r="CA20" s="603"/>
      <c r="CB20" s="603"/>
      <c r="CC20" s="603"/>
      <c r="CD20" s="603"/>
      <c r="CE20" s="603"/>
      <c r="CF20" s="603"/>
      <c r="CG20" s="518"/>
      <c r="CH20" s="518"/>
    </row>
    <row r="21" spans="2:90" s="1" customFormat="1" ht="14.4">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2"/>
      <c r="BJ21" s="602"/>
      <c r="BK21" s="602"/>
      <c r="BL21" s="602"/>
      <c r="BM21" s="602"/>
      <c r="BN21" s="602"/>
      <c r="BO21" s="602"/>
      <c r="BP21" s="602"/>
      <c r="BQ21" s="603"/>
      <c r="BR21" s="603"/>
      <c r="BS21" s="603"/>
      <c r="BT21" s="603"/>
      <c r="BU21" s="603"/>
      <c r="BV21" s="603"/>
      <c r="BW21" s="603"/>
      <c r="BX21" s="603"/>
      <c r="BY21" s="603"/>
      <c r="BZ21" s="603"/>
      <c r="CA21" s="603"/>
      <c r="CB21" s="603"/>
      <c r="CC21" s="603"/>
      <c r="CD21" s="603"/>
      <c r="CE21" s="603"/>
      <c r="CF21" s="603"/>
      <c r="CJ21" s="523"/>
      <c r="CK21" s="523"/>
      <c r="CL21" s="523"/>
    </row>
    <row r="22" spans="2:90" ht="14.4">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CG22" s="518"/>
      <c r="CH22" s="518"/>
    </row>
    <row r="23" spans="2:90" ht="14.4">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CG23" s="518"/>
      <c r="CH23" s="518"/>
    </row>
    <row r="24" spans="2:90" ht="14.4">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603"/>
      <c r="BZ24" s="603"/>
      <c r="CA24" s="603"/>
      <c r="CB24" s="603"/>
      <c r="CC24" s="603"/>
      <c r="CD24" s="603"/>
      <c r="CE24" s="603"/>
      <c r="CF24" s="603"/>
      <c r="CG24" s="518"/>
      <c r="CH24" s="518"/>
    </row>
    <row r="25" spans="2:90" ht="14.4">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603"/>
      <c r="BZ25" s="603"/>
      <c r="CA25" s="603"/>
      <c r="CB25" s="603"/>
      <c r="CC25" s="603"/>
      <c r="CD25" s="603"/>
      <c r="CE25" s="603"/>
      <c r="CF25" s="603"/>
      <c r="CG25" s="518"/>
      <c r="CH25" s="518"/>
    </row>
    <row r="26" spans="2:90" ht="14.4">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603"/>
      <c r="BZ26" s="603"/>
      <c r="CA26" s="603"/>
      <c r="CB26" s="603"/>
      <c r="CC26" s="603"/>
      <c r="CD26" s="603"/>
      <c r="CE26" s="603"/>
      <c r="CF26" s="603"/>
      <c r="CG26" s="518"/>
      <c r="CH26" s="518"/>
    </row>
    <row r="27" spans="2:90" ht="14.4">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603"/>
      <c r="BZ27" s="603"/>
      <c r="CA27" s="603"/>
      <c r="CB27" s="603"/>
      <c r="CC27" s="603"/>
      <c r="CD27" s="603"/>
      <c r="CE27" s="603"/>
      <c r="CF27" s="603"/>
      <c r="CG27" s="518"/>
      <c r="CH27" s="518"/>
    </row>
    <row r="28" spans="2:90" ht="14.4">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603"/>
      <c r="BZ28" s="603"/>
      <c r="CA28" s="603"/>
      <c r="CB28" s="603"/>
      <c r="CC28" s="603"/>
      <c r="CD28" s="603"/>
      <c r="CE28" s="603"/>
      <c r="CF28" s="603"/>
      <c r="CG28" s="518"/>
      <c r="CH28" s="518"/>
    </row>
    <row r="29" spans="2:90" ht="14.4">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603"/>
      <c r="BZ29" s="603"/>
      <c r="CA29" s="603"/>
      <c r="CB29" s="603"/>
      <c r="CC29" s="603"/>
      <c r="CD29" s="603"/>
      <c r="CE29" s="603"/>
      <c r="CF29" s="603"/>
      <c r="CG29" s="518"/>
      <c r="CH29" s="518"/>
    </row>
    <row r="30" spans="2:90" ht="14.4">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603"/>
      <c r="BZ30" s="603"/>
      <c r="CA30" s="603"/>
      <c r="CB30" s="603"/>
      <c r="CC30" s="603"/>
      <c r="CD30" s="603"/>
      <c r="CE30" s="603"/>
      <c r="CF30" s="603"/>
      <c r="CG30" s="518"/>
      <c r="CH30" s="518"/>
    </row>
    <row r="31" spans="2:90" ht="14.4">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603"/>
      <c r="BZ31" s="603"/>
      <c r="CA31" s="603"/>
      <c r="CB31" s="603"/>
      <c r="CC31" s="603"/>
      <c r="CD31" s="603"/>
      <c r="CE31" s="603"/>
      <c r="CF31" s="603"/>
      <c r="CG31" s="518"/>
      <c r="CH31" s="518"/>
    </row>
    <row r="32" spans="2:90" ht="14.4">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603"/>
      <c r="BZ32" s="603"/>
      <c r="CA32" s="603"/>
      <c r="CB32" s="603"/>
      <c r="CC32" s="603"/>
      <c r="CD32" s="603"/>
      <c r="CE32" s="603"/>
      <c r="CF32" s="603"/>
      <c r="CG32" s="518"/>
      <c r="CH32" s="518"/>
    </row>
    <row r="33" spans="2:119" ht="14.4">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603"/>
      <c r="BZ33" s="603"/>
      <c r="CA33" s="603"/>
      <c r="CB33" s="603"/>
      <c r="CC33" s="603"/>
      <c r="CD33" s="603"/>
      <c r="CE33" s="603"/>
      <c r="CF33" s="603"/>
      <c r="CG33" s="518"/>
      <c r="CH33" s="518"/>
    </row>
    <row r="34" spans="2:119" ht="14.4">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603"/>
      <c r="BZ34" s="603"/>
      <c r="CA34" s="603"/>
      <c r="CB34" s="603"/>
      <c r="CC34" s="603"/>
      <c r="CD34" s="603"/>
      <c r="CE34" s="603"/>
      <c r="CF34" s="603"/>
      <c r="CG34" s="518"/>
      <c r="CH34" s="518"/>
    </row>
    <row r="35" spans="2:119" ht="14.4">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603"/>
      <c r="BZ35" s="603"/>
      <c r="CA35" s="603"/>
      <c r="CB35" s="603"/>
      <c r="CC35" s="603"/>
      <c r="CD35" s="603"/>
      <c r="CE35" s="603"/>
      <c r="CF35" s="603"/>
      <c r="CG35" s="518"/>
      <c r="CH35" s="518"/>
    </row>
    <row r="36" spans="2:119" ht="14.4">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603"/>
      <c r="BZ36" s="603"/>
      <c r="CA36" s="603"/>
      <c r="CB36" s="603"/>
      <c r="CC36" s="603"/>
      <c r="CD36" s="603"/>
      <c r="CE36" s="603"/>
      <c r="CF36" s="603"/>
      <c r="CG36" s="518"/>
      <c r="CH36" s="518"/>
    </row>
    <row r="37" spans="2:119" s="7" customFormat="1" ht="14.4">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603"/>
      <c r="BZ37" s="603"/>
      <c r="CA37" s="603"/>
      <c r="CB37" s="603"/>
      <c r="CC37" s="603"/>
      <c r="CD37" s="603"/>
      <c r="CE37" s="603"/>
      <c r="CF37" s="603"/>
      <c r="CG37" s="518"/>
      <c r="CH37" s="518"/>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c r="DH37" s="484"/>
      <c r="DI37" s="484"/>
      <c r="DJ37" s="484"/>
      <c r="DK37" s="484"/>
      <c r="DL37" s="484"/>
      <c r="DM37" s="484"/>
      <c r="DN37" s="484"/>
      <c r="DO37" s="484"/>
    </row>
    <row r="38" spans="2:119" s="7" customFormat="1" ht="14.4">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603"/>
      <c r="BZ38" s="603"/>
      <c r="CA38" s="603"/>
      <c r="CB38" s="603"/>
      <c r="CC38" s="603"/>
      <c r="CD38" s="603"/>
      <c r="CE38" s="603"/>
      <c r="CF38" s="603"/>
      <c r="CG38" s="518"/>
      <c r="CH38" s="518"/>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c r="DH38" s="484"/>
      <c r="DI38" s="484"/>
      <c r="DJ38" s="484"/>
      <c r="DK38" s="484"/>
      <c r="DL38" s="484"/>
      <c r="DM38" s="484"/>
      <c r="DN38" s="484"/>
      <c r="DO38" s="484"/>
    </row>
    <row r="39" spans="2:119" s="7" customFormat="1" ht="14.4">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603"/>
      <c r="BZ39" s="603"/>
      <c r="CA39" s="603"/>
      <c r="CB39" s="603"/>
      <c r="CC39" s="603"/>
      <c r="CD39" s="603"/>
      <c r="CE39" s="603"/>
      <c r="CF39" s="603"/>
      <c r="CG39" s="518"/>
      <c r="CH39" s="518"/>
    </row>
    <row r="40" spans="2:119" s="7" customFormat="1" ht="14.4">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603"/>
      <c r="BZ40" s="603"/>
      <c r="CA40" s="603"/>
      <c r="CB40" s="603"/>
      <c r="CC40" s="603"/>
      <c r="CD40" s="603"/>
      <c r="CE40" s="603"/>
      <c r="CF40" s="603"/>
      <c r="CG40" s="518"/>
      <c r="CH40" s="518"/>
    </row>
    <row r="41" spans="2:119" s="7" customFormat="1" ht="14.4">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603"/>
      <c r="BZ41" s="603"/>
      <c r="CA41" s="603"/>
      <c r="CB41" s="603"/>
      <c r="CC41" s="603"/>
      <c r="CD41" s="603"/>
      <c r="CE41" s="603"/>
      <c r="CF41" s="603"/>
      <c r="CG41" s="518"/>
      <c r="CH41" s="518"/>
    </row>
    <row r="42" spans="2:119" s="7" customFormat="1" ht="14.4">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603"/>
      <c r="BZ42" s="603"/>
      <c r="CA42" s="603"/>
      <c r="CB42" s="603"/>
      <c r="CC42" s="603"/>
      <c r="CD42" s="603"/>
      <c r="CE42" s="603"/>
      <c r="CF42" s="603"/>
      <c r="CG42" s="518"/>
      <c r="CH42" s="518"/>
    </row>
    <row r="43" spans="2:119" ht="14.4">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603"/>
      <c r="BZ43" s="603"/>
      <c r="CA43" s="603"/>
      <c r="CB43" s="603"/>
      <c r="CC43" s="603"/>
      <c r="CD43" s="603"/>
      <c r="CE43" s="603"/>
      <c r="CF43" s="603"/>
      <c r="CG43" s="518"/>
      <c r="CH43" s="518"/>
    </row>
    <row r="44" spans="2:119" ht="14.4">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603"/>
      <c r="BZ44" s="603"/>
      <c r="CA44" s="603"/>
      <c r="CB44" s="603"/>
      <c r="CC44" s="603"/>
      <c r="CD44" s="603"/>
      <c r="CE44" s="603"/>
      <c r="CF44" s="603"/>
      <c r="CG44" s="518"/>
      <c r="CH44" s="518"/>
    </row>
    <row r="45" spans="2:119" ht="14.4">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603"/>
      <c r="BZ45" s="603"/>
      <c r="CA45" s="603"/>
      <c r="CB45" s="603"/>
      <c r="CC45" s="603"/>
      <c r="CD45" s="603"/>
      <c r="CE45" s="603"/>
      <c r="CF45" s="603"/>
      <c r="CG45" s="518"/>
      <c r="CH45" s="518"/>
    </row>
    <row r="46" spans="2:119" ht="14.4">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9" ht="14.4">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9" ht="14.4">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4">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4">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4">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4">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4">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4">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4">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4">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4.4">
      <c r="B57" s="8" t="str">
        <f>Processes!D71</f>
        <v>MINWST</v>
      </c>
      <c r="C57" s="8" t="str">
        <f>Processes!E71</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4.4">
      <c r="B58" s="8" t="str">
        <f>Processes!D72</f>
        <v>MINSTR</v>
      </c>
      <c r="C58" s="8" t="str">
        <f>Processes!E72</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4.4">
      <c r="B59" s="8" t="str">
        <f>Processes!D73</f>
        <v>MINGRS</v>
      </c>
      <c r="C59" s="8" t="str">
        <f>Processes!E73</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4.4">
      <c r="B60" s="8" t="str">
        <f>Processes!D74</f>
        <v>MINWPE</v>
      </c>
      <c r="C60" s="8" t="str">
        <f>Processes!E74</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4.4">
      <c r="B61" s="8" t="str">
        <f>Processes!D75</f>
        <v>MINWCH</v>
      </c>
      <c r="C61" s="8" t="str">
        <f>Processes!E75</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4.4">
      <c r="B62" s="8" t="str">
        <f>Processes!D76</f>
        <v>MINFIW</v>
      </c>
      <c r="C62" s="8" t="str">
        <f>Processes!E76</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4.4">
      <c r="B63" s="8" t="str">
        <f>Processes!D77</f>
        <v>MINCRN</v>
      </c>
      <c r="C63" s="8" t="str">
        <f>Processes!E77</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c r="AX63" s="602"/>
    </row>
    <row r="64" spans="1:55" ht="14.4">
      <c r="B64" s="8" t="str">
        <f>Processes!D78</f>
        <v>MINRPS</v>
      </c>
      <c r="C64" s="8" t="str">
        <f>Processes!E78</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9" ht="14.4">
      <c r="B65" s="8" t="str">
        <f>Processes!D79</f>
        <v>MINSGB</v>
      </c>
      <c r="C65" s="8" t="str">
        <f>Processes!E79</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c r="AX65" s="602"/>
    </row>
    <row r="66" spans="2:119" ht="14.4">
      <c r="B66" s="8" t="str">
        <f>Processes!D80</f>
        <v>MINDLI</v>
      </c>
      <c r="C66" s="8" t="str">
        <f>Processes!E80</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c r="AX66" s="602"/>
    </row>
    <row r="67" spans="2:119" ht="14.4">
      <c r="B67" s="8" t="str">
        <f>Processes!D81</f>
        <v>MINMNR</v>
      </c>
      <c r="C67" s="8" t="str">
        <f>Processes!E81</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9" ht="14.4">
      <c r="B68" s="8" t="str">
        <f>Processes!D82</f>
        <v>MINNGA</v>
      </c>
      <c r="C68" s="8" t="str">
        <f>Processes!E82</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f>IFERROR(INDEX(ENG_Balance!$A$7:$V$83,MATCH(RIGHT($B68,3),ENG_Balance!$A$7:$A$100,0),MATCH(LEFT($B68,3)&amp;2010,ENG_Balance!$A$7:$V$7,0))/1000,0)</f>
        <v>465.28708500000005</v>
      </c>
      <c r="AX68" s="483">
        <f>IFERROR(INDEX(ENG_Balance!$A$7:$V$83,MATCH(RIGHT($B68,3),ENG_Balance!$A$7:$A$100,0),MATCH(LEFT($B68,3)&amp;2015,ENG_Balance!$A$7:$V$7,0))/1000,0)</f>
        <v>265.24159200000003</v>
      </c>
      <c r="AY68" s="483">
        <f>IFERROR(INDEX(ENG_Balance!$A$7:$V$83,MATCH(RIGHT($B68,3),ENG_Balance!$A$7:$A$100,0),MATCH(LEFT($B68,3)&amp;2020,ENG_Balance!$A$7:$V$7,0))/1000,0)</f>
        <v>183.11385099999998</v>
      </c>
      <c r="AZ68" s="484">
        <v>5</v>
      </c>
      <c r="BA68" s="602">
        <v>0</v>
      </c>
      <c r="BB68" s="602">
        <v>0</v>
      </c>
      <c r="BC68" s="602">
        <v>0</v>
      </c>
      <c r="BD68" s="602">
        <v>5</v>
      </c>
      <c r="BE68" s="602">
        <v>0</v>
      </c>
      <c r="BF68" s="602">
        <v>0</v>
      </c>
      <c r="BG68" s="602">
        <v>0</v>
      </c>
      <c r="BH68" s="602">
        <v>5</v>
      </c>
      <c r="BI68" s="602">
        <v>0</v>
      </c>
      <c r="BJ68" s="602">
        <v>0</v>
      </c>
      <c r="BK68" s="602">
        <v>0</v>
      </c>
      <c r="BL68" s="602">
        <v>5</v>
      </c>
      <c r="BM68" s="602">
        <v>0</v>
      </c>
      <c r="BN68" s="602">
        <v>0</v>
      </c>
      <c r="BO68" s="602">
        <v>0</v>
      </c>
      <c r="BP68" s="602">
        <v>5</v>
      </c>
      <c r="CA68" s="483"/>
      <c r="CB68" s="483"/>
      <c r="CC68" s="483"/>
      <c r="CD68" s="483"/>
      <c r="CE68" s="483"/>
      <c r="CF68" s="483"/>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c r="DH68" s="602"/>
      <c r="DI68" s="602"/>
      <c r="DJ68" s="602"/>
      <c r="DK68" s="602"/>
      <c r="DL68" s="602"/>
      <c r="DM68" s="602"/>
      <c r="DN68" s="602"/>
      <c r="DO68" s="602"/>
    </row>
    <row r="69" spans="2:119" ht="14.4">
      <c r="B69" s="8" t="str">
        <f>Processes!D83</f>
        <v>MINCRD</v>
      </c>
      <c r="C69" s="8" t="str">
        <f>Processes!E83</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f>IFERROR(INDEX(ENG_Balance!$A$7:$V$83,MATCH(RIGHT($B69,3),ENG_Balance!$A$7:$A$100,0),MATCH(LEFT($B69,3)&amp;2010,ENG_Balance!$A$7:$V$7,0))/1000,0)</f>
        <v>105.66743</v>
      </c>
      <c r="AX69" s="483">
        <f>IFERROR(INDEX(ENG_Balance!$A$7:$V$83,MATCH(RIGHT($B69,3),ENG_Balance!$A$7:$A$100,0),MATCH(LEFT($B69,3)&amp;2015,ENG_Balance!$A$7:$V$7,0))/1000,0)</f>
        <v>102.60707000000001</v>
      </c>
      <c r="AY69" s="483">
        <f>IFERROR(INDEX(ENG_Balance!$A$7:$V$83,MATCH(RIGHT($B69,3),ENG_Balance!$A$7:$A$100,0),MATCH(LEFT($B69,3)&amp;2020,ENG_Balance!$A$7:$V$7,0))/1000,0)</f>
        <v>81.907134999999997</v>
      </c>
      <c r="AZ69" s="484">
        <v>5</v>
      </c>
      <c r="BA69" s="602">
        <v>0</v>
      </c>
      <c r="BB69" s="602">
        <v>0</v>
      </c>
      <c r="BC69" s="602">
        <v>0</v>
      </c>
      <c r="BD69" s="602">
        <v>5</v>
      </c>
      <c r="BE69" s="602">
        <v>0</v>
      </c>
      <c r="BF69" s="602">
        <v>0</v>
      </c>
      <c r="BG69" s="602">
        <v>0</v>
      </c>
      <c r="BH69" s="602">
        <v>5</v>
      </c>
      <c r="BI69" s="602">
        <v>0</v>
      </c>
      <c r="BJ69" s="602">
        <v>0</v>
      </c>
      <c r="BK69" s="602">
        <v>0</v>
      </c>
      <c r="BL69" s="602">
        <v>5</v>
      </c>
      <c r="BM69" s="602">
        <v>0</v>
      </c>
      <c r="BN69" s="602">
        <v>0</v>
      </c>
      <c r="BO69" s="602">
        <v>0</v>
      </c>
      <c r="BP69" s="602">
        <v>5</v>
      </c>
      <c r="CA69" s="483"/>
      <c r="CB69" s="483"/>
      <c r="CC69" s="483"/>
      <c r="CD69" s="483"/>
      <c r="CE69" s="483"/>
      <c r="CF69" s="483"/>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c r="DH69" s="602"/>
      <c r="DI69" s="602"/>
      <c r="DJ69" s="602"/>
      <c r="DK69" s="602"/>
      <c r="DL69" s="602"/>
      <c r="DM69" s="602"/>
      <c r="DN69" s="602"/>
      <c r="DO69" s="602"/>
    </row>
    <row r="70" spans="2:119" ht="14.4">
      <c r="B70" s="8" t="str">
        <f>Processes!D84</f>
        <v>MINWIN</v>
      </c>
      <c r="C70" s="8" t="str">
        <f>Processes!E84</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9" ht="14.4">
      <c r="B71" s="8" t="str">
        <f>Processes!D85</f>
        <v>MINHYD</v>
      </c>
      <c r="C71" s="8" t="str">
        <f>Processes!E85</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9" ht="14.4">
      <c r="B72" s="8" t="str">
        <f>Processes!D86</f>
        <v>MINSOL</v>
      </c>
      <c r="C72" s="8" t="str">
        <f>Processes!E86</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9" ht="14.4">
      <c r="B73" s="8" t="str">
        <f>Processes!D87</f>
        <v>MINGEO</v>
      </c>
      <c r="C73" s="8" t="str">
        <f>Processes!E87</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9" ht="14.4">
      <c r="B74" s="8" t="str">
        <f>Processes!D88</f>
        <v>MINWAV</v>
      </c>
      <c r="C74" s="8" t="str">
        <f>Processes!E88</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9" ht="14.4">
      <c r="B75" s="560" t="str">
        <f>Processes!D89</f>
        <v>MINMOV</v>
      </c>
      <c r="C75" s="560" t="str">
        <f>Processes!E89</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9" ht="14.4">
      <c r="B76" s="8" t="str">
        <f>Processes!D90</f>
        <v>EXPCOA</v>
      </c>
      <c r="C76" s="8" t="str">
        <f>Processes!E90</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W76" s="483"/>
      <c r="AX76" s="483"/>
      <c r="AY76" s="483"/>
      <c r="AZ76" s="602"/>
      <c r="BA76" s="602"/>
      <c r="BB76" s="602"/>
    </row>
    <row r="77" spans="2:119" ht="14.4">
      <c r="B77" s="8" t="str">
        <f>Processes!D91</f>
        <v>EXPNGA</v>
      </c>
      <c r="C77" s="8" t="str">
        <f>Processes!E91</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IFERROR(INDEX(ENG_Balance!$A$7:$V$83,MATCH(RIGHT($B77,3),ENG_Balance!$A$7:$A$100,0),MATCH(LEFT($B77,3)&amp;2010,ENG_Balance!$A$7:$V$7,0))/1000,0)</f>
        <v>718.33810600000004</v>
      </c>
      <c r="AX77" s="483">
        <f>IFERROR(INDEX(ENG_Balance!$A$7:$V$83,MATCH(RIGHT($B77,3),ENG_Balance!$A$7:$A$100,0),MATCH(LEFT($B77,3)&amp;2015,ENG_Balance!$A$7:$V$7,0))/1000,0)</f>
        <v>1140.5922990000001</v>
      </c>
      <c r="AY77" s="483">
        <v>5</v>
      </c>
      <c r="AZ77" s="602">
        <v>4</v>
      </c>
      <c r="BA77" s="602">
        <v>0</v>
      </c>
      <c r="BB77" s="602">
        <v>0</v>
      </c>
      <c r="BC77" s="602">
        <v>0</v>
      </c>
      <c r="BD77" s="602">
        <v>4</v>
      </c>
      <c r="BE77" s="602">
        <v>0</v>
      </c>
      <c r="BF77" s="602">
        <v>0</v>
      </c>
      <c r="BG77" s="602">
        <v>0</v>
      </c>
      <c r="BH77" s="602">
        <v>4</v>
      </c>
      <c r="BI77" s="602">
        <v>0</v>
      </c>
      <c r="BJ77" s="602">
        <v>0</v>
      </c>
      <c r="BK77" s="602">
        <v>0</v>
      </c>
      <c r="BL77" s="602">
        <v>4</v>
      </c>
      <c r="BM77" s="602">
        <v>0</v>
      </c>
      <c r="BN77" s="602">
        <v>0</v>
      </c>
      <c r="BO77" s="602">
        <v>0</v>
      </c>
      <c r="BP77" s="602">
        <v>4</v>
      </c>
    </row>
    <row r="78" spans="2:119" ht="14.4">
      <c r="B78" s="8" t="str">
        <f>Processes!D92</f>
        <v>EXPCRD</v>
      </c>
      <c r="C78" s="8" t="str">
        <f>Processes!E92</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IFERROR(INDEX(ENG_Balance!$A$7:$V$83,MATCH(RIGHT($B78,3),ENG_Balance!$A$7:$A$100,0),MATCH(LEFT($B78,3)&amp;2010,ENG_Balance!$A$7:$V$7,0))/1000,0)</f>
        <v>30.00853</v>
      </c>
      <c r="AX78" s="483">
        <f>IFERROR(INDEX(ENG_Balance!$A$7:$V$83,MATCH(RIGHT($B78,3),ENG_Balance!$A$7:$A$100,0),MATCH(LEFT($B78,3)&amp;2015,ENG_Balance!$A$7:$V$7,0))/1000,0)</f>
        <v>14.154165000000001</v>
      </c>
      <c r="AY78" s="483">
        <f>IFERROR(INDEX(ENG_Balance!$A$7:$V$83,MATCH(RIGHT($B78,3),ENG_Balance!$A$7:$A$100,0),MATCH(LEFT($B78,3)&amp;2020,ENG_Balance!$A$7:$V$7,0))/1000,0)</f>
        <v>4.5055299999999994</v>
      </c>
      <c r="AZ78" s="602">
        <v>4</v>
      </c>
      <c r="BA78" s="602">
        <v>0</v>
      </c>
      <c r="BB78" s="602">
        <v>0</v>
      </c>
      <c r="BC78" s="602">
        <v>0</v>
      </c>
      <c r="BD78" s="602">
        <v>4</v>
      </c>
      <c r="BE78" s="602">
        <v>0</v>
      </c>
      <c r="BF78" s="602">
        <v>0</v>
      </c>
      <c r="BG78" s="602">
        <v>0</v>
      </c>
      <c r="BH78" s="602">
        <v>4</v>
      </c>
      <c r="BI78" s="602">
        <v>0</v>
      </c>
      <c r="BJ78" s="602">
        <v>0</v>
      </c>
      <c r="BK78" s="602">
        <v>0</v>
      </c>
      <c r="BL78" s="602">
        <v>4</v>
      </c>
      <c r="BM78" s="602">
        <v>0</v>
      </c>
      <c r="BN78" s="602">
        <v>0</v>
      </c>
      <c r="BO78" s="602">
        <v>0</v>
      </c>
      <c r="BP78" s="602">
        <v>4</v>
      </c>
      <c r="CA78" s="603"/>
      <c r="CB78" s="603"/>
      <c r="CC78" s="603"/>
      <c r="CD78" s="603"/>
      <c r="CE78" s="603"/>
      <c r="CF78" s="603"/>
    </row>
    <row r="79" spans="2:119" ht="14.4">
      <c r="B79" s="8" t="str">
        <f>Processes!D93</f>
        <v>EXPLPG</v>
      </c>
      <c r="C79" s="8" t="str">
        <f>Processes!E93</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CA79" s="603"/>
      <c r="CB79" s="603"/>
      <c r="CC79" s="603"/>
      <c r="CD79" s="603"/>
      <c r="CE79" s="603"/>
      <c r="CF79" s="603"/>
    </row>
    <row r="80" spans="2:119" ht="14.4">
      <c r="B80" s="8" t="str">
        <f>Processes!D94</f>
        <v>EXPLVN</v>
      </c>
      <c r="C80" s="8" t="str">
        <f>Processes!E94</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CA80" s="603"/>
      <c r="CB80" s="603"/>
      <c r="CC80" s="603"/>
      <c r="CD80" s="603"/>
      <c r="CE80" s="603"/>
      <c r="CF80" s="603"/>
    </row>
    <row r="81" spans="2:84" ht="14.4">
      <c r="B81" s="8" t="str">
        <f>Processes!D95</f>
        <v>EXPGSL</v>
      </c>
      <c r="C81" s="8" t="str">
        <f>Processes!E95</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IFERROR(INDEX(ENG_Balance!$A$7:$V$83,MATCH(RIGHT($B81,3),ENG_Balance!$A$7:$A$100,0),MATCH(LEFT($B81,3)&amp;2010,ENG_Balance!$A$7:$V$7,0))/1000,0)</f>
        <v>211.92378099999999</v>
      </c>
      <c r="AX81" s="483">
        <f>IFERROR(INDEX(ENG_Balance!$A$7:$V$83,MATCH(RIGHT($B81,3),ENG_Balance!$A$7:$A$100,0),MATCH(LEFT($B81,3)&amp;2015,ENG_Balance!$A$7:$V$7,0))/1000,0)</f>
        <v>186.92430100000001</v>
      </c>
      <c r="AY81" s="483">
        <f>IFERROR(INDEX(ENG_Balance!$A$7:$V$83,MATCH(RIGHT($B81,3),ENG_Balance!$A$7:$A$100,0),MATCH(LEFT($B81,3)&amp;2020,ENG_Balance!$A$7:$V$7,0))/1000,0)</f>
        <v>203.58301500000002</v>
      </c>
      <c r="AZ81" s="602">
        <v>4</v>
      </c>
      <c r="BA81" s="602">
        <v>0</v>
      </c>
      <c r="BB81" s="602">
        <v>0</v>
      </c>
      <c r="BC81" s="602">
        <v>0</v>
      </c>
      <c r="BD81" s="602">
        <v>4</v>
      </c>
      <c r="BE81" s="602">
        <v>0</v>
      </c>
      <c r="BF81" s="602">
        <v>0</v>
      </c>
      <c r="BG81" s="602">
        <v>0</v>
      </c>
      <c r="BH81" s="602">
        <v>4</v>
      </c>
      <c r="BI81" s="602">
        <v>0</v>
      </c>
      <c r="BJ81" s="602">
        <v>0</v>
      </c>
      <c r="BK81" s="602">
        <v>0</v>
      </c>
      <c r="BL81" s="602">
        <v>4</v>
      </c>
      <c r="BM81" s="602">
        <v>0</v>
      </c>
      <c r="BN81" s="602">
        <v>0</v>
      </c>
      <c r="BO81" s="602">
        <v>0</v>
      </c>
      <c r="BP81" s="602">
        <v>4</v>
      </c>
      <c r="CA81" s="603"/>
      <c r="CB81" s="603"/>
      <c r="CC81" s="603"/>
      <c r="CD81" s="603"/>
      <c r="CE81" s="603"/>
      <c r="CF81" s="603"/>
    </row>
    <row r="82" spans="2:84" ht="14.4">
      <c r="B82" s="8" t="str">
        <f>Processes!D96</f>
        <v>EXPKER</v>
      </c>
      <c r="C82" s="8" t="str">
        <f>Processes!E96</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IFERROR(INDEX(ENG_Balance!$A$7:$V$83,MATCH(RIGHT($B82,3),ENG_Balance!$A$7:$A$100,0),MATCH(LEFT($B82,3)&amp;2010,ENG_Balance!$A$7:$V$7,0))/1000,0)</f>
        <v>29.446400000000001</v>
      </c>
      <c r="AX82" s="483">
        <f>IFERROR(INDEX(ENG_Balance!$A$7:$V$83,MATCH(RIGHT($B82,3),ENG_Balance!$A$7:$A$100,0),MATCH(LEFT($B82,3)&amp;2015,ENG_Balance!$A$7:$V$7,0))/1000,0)</f>
        <v>52.087600000000002</v>
      </c>
      <c r="AY82" s="483">
        <f>IFERROR(INDEX(ENG_Balance!$A$7:$V$83,MATCH(RIGHT($B82,3),ENG_Balance!$A$7:$A$100,0),MATCH(LEFT($B82,3)&amp;2020,ENG_Balance!$A$7:$V$7,0))/1000,0)</f>
        <v>59.877199999999995</v>
      </c>
      <c r="AZ82" s="602">
        <v>4</v>
      </c>
      <c r="BA82" s="602">
        <v>0</v>
      </c>
      <c r="BB82" s="602">
        <v>0</v>
      </c>
      <c r="BC82" s="602">
        <v>0</v>
      </c>
      <c r="BD82" s="602">
        <v>4</v>
      </c>
      <c r="BE82" s="602">
        <v>0</v>
      </c>
      <c r="BF82" s="602">
        <v>0</v>
      </c>
      <c r="BG82" s="602">
        <v>0</v>
      </c>
      <c r="BH82" s="602">
        <v>4</v>
      </c>
      <c r="BI82" s="602">
        <v>0</v>
      </c>
      <c r="BJ82" s="602">
        <v>0</v>
      </c>
      <c r="BK82" s="602">
        <v>0</v>
      </c>
      <c r="BL82" s="602">
        <v>4</v>
      </c>
      <c r="BM82" s="602">
        <v>0</v>
      </c>
      <c r="BN82" s="602">
        <v>0</v>
      </c>
      <c r="BO82" s="602">
        <v>0</v>
      </c>
      <c r="BP82" s="602">
        <v>4</v>
      </c>
      <c r="CA82" s="603"/>
      <c r="CB82" s="603"/>
      <c r="CC82" s="603"/>
      <c r="CD82" s="603"/>
      <c r="CE82" s="603"/>
      <c r="CF82" s="603"/>
    </row>
    <row r="83" spans="2:84" ht="14.4">
      <c r="B83" s="8" t="str">
        <f>Processes!D97</f>
        <v>EXPDSL</v>
      </c>
      <c r="C83" s="8" t="str">
        <f>Processes!E97</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IFERROR(INDEX(ENG_Balance!$A$7:$V$83,MATCH(RIGHT($B83,3),ENG_Balance!$A$7:$A$100,0),MATCH(LEFT($B83,3)&amp;2010,ENG_Balance!$A$7:$V$7,0))/1000,0)</f>
        <v>285.85228000000001</v>
      </c>
      <c r="AX83" s="483">
        <f>IFERROR(INDEX(ENG_Balance!$A$7:$V$83,MATCH(RIGHT($B83,3),ENG_Balance!$A$7:$A$100,0),MATCH(LEFT($B83,3)&amp;2015,ENG_Balance!$A$7:$V$7,0))/1000,0)</f>
        <v>354.45710600000001</v>
      </c>
      <c r="AY83" s="483">
        <f>IFERROR(INDEX(ENG_Balance!$A$7:$V$83,MATCH(RIGHT($B83,3),ENG_Balance!$A$7:$A$100,0),MATCH(LEFT($B83,3)&amp;2020,ENG_Balance!$A$7:$V$7,0))/1000,0)</f>
        <v>311.17782299999999</v>
      </c>
      <c r="AZ83" s="602">
        <v>4</v>
      </c>
      <c r="BA83" s="602">
        <v>0</v>
      </c>
      <c r="BB83" s="602">
        <v>0</v>
      </c>
      <c r="BC83" s="602">
        <v>0</v>
      </c>
      <c r="BD83" s="602">
        <v>4</v>
      </c>
      <c r="BE83" s="602">
        <v>0</v>
      </c>
      <c r="BF83" s="602">
        <v>0</v>
      </c>
      <c r="BG83" s="602">
        <v>0</v>
      </c>
      <c r="BH83" s="602">
        <v>4</v>
      </c>
      <c r="BI83" s="602">
        <v>0</v>
      </c>
      <c r="BJ83" s="602">
        <v>0</v>
      </c>
      <c r="BK83" s="602">
        <v>0</v>
      </c>
      <c r="BL83" s="602">
        <v>4</v>
      </c>
      <c r="BM83" s="602">
        <v>0</v>
      </c>
      <c r="BN83" s="602">
        <v>0</v>
      </c>
      <c r="BO83" s="602">
        <v>0</v>
      </c>
      <c r="BP83" s="602">
        <v>4</v>
      </c>
      <c r="CA83" s="603"/>
      <c r="CB83" s="603"/>
      <c r="CC83" s="603"/>
      <c r="CD83" s="603"/>
      <c r="CE83" s="603"/>
      <c r="CF83" s="603"/>
    </row>
    <row r="84" spans="2:84" ht="14.4">
      <c r="B84" s="8" t="str">
        <f>Processes!D98</f>
        <v>EXPHFO</v>
      </c>
      <c r="C84" s="8" t="str">
        <f>Processes!E98</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483"/>
      <c r="AX84" s="483"/>
      <c r="AY84" s="483"/>
      <c r="AZ84" s="602"/>
      <c r="BA84" s="602"/>
      <c r="BB84" s="602"/>
      <c r="BC84" s="602"/>
      <c r="CA84" s="603"/>
      <c r="CB84" s="603"/>
      <c r="CC84" s="603"/>
      <c r="CD84" s="603"/>
      <c r="CE84" s="603"/>
      <c r="CF84" s="603"/>
    </row>
    <row r="85" spans="2:84" ht="14.4">
      <c r="B85" s="8" t="str">
        <f>Processes!D99</f>
        <v>EXPMGO</v>
      </c>
      <c r="C85" s="8" t="str">
        <f>Processes!E99</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IFERROR(INDEX(ENG_Balance!$A$7:$V$83,MATCH(RIGHT($B85,3),ENG_Balance!$A$7:$A$100,0),MATCH(LEFT($B85,3)&amp;2010,ENG_Balance!$A$7:$V$7,0))/1000,0)</f>
        <v>70.81074000000001</v>
      </c>
      <c r="AX85" s="483">
        <f>IFERROR(INDEX(ENG_Balance!$A$7:$V$83,MATCH(RIGHT($B85,3),ENG_Balance!$A$7:$A$100,0),MATCH(LEFT($B85,3)&amp;2015,ENG_Balance!$A$7:$V$7,0))/1000,0)</f>
        <v>123.58999</v>
      </c>
      <c r="AY85" s="483">
        <f>IFERROR(INDEX(ENG_Balance!$A$7:$V$83,MATCH(RIGHT($B85,3),ENG_Balance!$A$7:$A$100,0),MATCH(LEFT($B85,3)&amp;2020,ENG_Balance!$A$7:$V$7,0))/1000,0)</f>
        <v>110.37844800000001</v>
      </c>
      <c r="AZ85" s="602">
        <v>4</v>
      </c>
      <c r="BA85" s="602">
        <v>0</v>
      </c>
      <c r="BB85" s="602">
        <v>0</v>
      </c>
      <c r="BC85" s="602">
        <v>0</v>
      </c>
      <c r="BD85" s="602">
        <v>4</v>
      </c>
      <c r="BE85" s="602">
        <v>0</v>
      </c>
      <c r="BF85" s="602">
        <v>0</v>
      </c>
      <c r="BG85" s="602">
        <v>0</v>
      </c>
      <c r="BH85" s="602">
        <v>4</v>
      </c>
      <c r="BI85" s="602">
        <v>0</v>
      </c>
      <c r="BJ85" s="602">
        <v>0</v>
      </c>
      <c r="BK85" s="602">
        <v>0</v>
      </c>
      <c r="BL85" s="602">
        <v>4</v>
      </c>
      <c r="BM85" s="602">
        <v>0</v>
      </c>
      <c r="BN85" s="602">
        <v>0</v>
      </c>
      <c r="BO85" s="602">
        <v>0</v>
      </c>
      <c r="BP85" s="602">
        <v>4</v>
      </c>
    </row>
    <row r="86" spans="2:84" ht="14.4">
      <c r="B86" s="8" t="str">
        <f>Processes!D100</f>
        <v>EXPAGSL</v>
      </c>
      <c r="C86" s="8" t="str">
        <f>Processes!E100</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84" ht="14.4">
      <c r="B87" s="8" t="str">
        <f>Processes!D101</f>
        <v>EXPBGA</v>
      </c>
      <c r="C87" s="8" t="str">
        <f>Processes!E101</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84" ht="14.4">
      <c r="B88" s="8" t="str">
        <f>Processes!D102</f>
        <v>EXPHFB</v>
      </c>
      <c r="C88" s="8" t="str">
        <f>Processes!E102</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84" ht="14.4">
      <c r="B89" s="8" t="str">
        <f>Processes!D103</f>
        <v>EXPDDGS</v>
      </c>
      <c r="C89" s="8" t="str">
        <f>Processes!E103</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84" ht="14.4">
      <c r="B90" s="8" t="str">
        <f>Processes!D104</f>
        <v>EXPH2</v>
      </c>
      <c r="C90" s="8" t="str">
        <f>Processes!E104</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c r="BI90" s="602">
        <v>0</v>
      </c>
      <c r="BJ90" s="602">
        <v>0</v>
      </c>
      <c r="BK90" s="602">
        <v>0</v>
      </c>
      <c r="BL90" s="602">
        <v>4</v>
      </c>
      <c r="BM90" s="602">
        <v>0</v>
      </c>
      <c r="BN90" s="602">
        <v>0</v>
      </c>
      <c r="BO90" s="602">
        <v>0</v>
      </c>
      <c r="BP90" s="602">
        <v>4</v>
      </c>
    </row>
    <row r="91" spans="2:84" ht="14.4">
      <c r="B91" s="8" t="str">
        <f>Processes!D105</f>
        <v>EXPH2G</v>
      </c>
      <c r="C91" s="8" t="str">
        <f>Processes!E105</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c r="BI91" s="602">
        <v>0</v>
      </c>
      <c r="BJ91" s="602">
        <v>0</v>
      </c>
      <c r="BK91" s="602">
        <v>0</v>
      </c>
      <c r="BL91" s="602">
        <v>4</v>
      </c>
      <c r="BM91" s="602">
        <v>0</v>
      </c>
      <c r="BN91" s="602">
        <v>0</v>
      </c>
      <c r="BO91" s="602">
        <v>0</v>
      </c>
      <c r="BP91" s="602">
        <v>4</v>
      </c>
    </row>
    <row r="92" spans="2:84" ht="14.4">
      <c r="B92" s="8" t="str">
        <f>Processes!D106</f>
        <v>EXPAMM</v>
      </c>
      <c r="C92" s="8" t="str">
        <f>Processes!E106</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c r="BI92" s="602">
        <v>0</v>
      </c>
      <c r="BJ92" s="602">
        <v>0</v>
      </c>
      <c r="BK92" s="602">
        <v>0</v>
      </c>
      <c r="BL92" s="602">
        <v>4</v>
      </c>
      <c r="BM92" s="602">
        <v>0</v>
      </c>
      <c r="BN92" s="602">
        <v>0</v>
      </c>
      <c r="BO92" s="602">
        <v>0</v>
      </c>
      <c r="BP92" s="602">
        <v>4</v>
      </c>
    </row>
    <row r="93" spans="2:84" ht="14.4">
      <c r="B93" s="8" t="str">
        <f>Processes!D107</f>
        <v>EXPDME</v>
      </c>
      <c r="C93" s="8" t="str">
        <f>Processes!E107</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c r="BI93" s="602">
        <v>0</v>
      </c>
      <c r="BJ93" s="602">
        <v>0</v>
      </c>
      <c r="BK93" s="602">
        <v>0</v>
      </c>
      <c r="BL93" s="602">
        <v>4</v>
      </c>
      <c r="BM93" s="602">
        <v>0</v>
      </c>
      <c r="BN93" s="602">
        <v>0</v>
      </c>
      <c r="BO93" s="602">
        <v>0</v>
      </c>
      <c r="BP93" s="602">
        <v>4</v>
      </c>
    </row>
    <row r="94" spans="2:84" ht="14.4">
      <c r="B94" s="8" t="str">
        <f>Processes!D108</f>
        <v>EXPKRB1</v>
      </c>
      <c r="C94" s="8" t="str">
        <f>Processes!E108</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c r="BI94" s="602">
        <v>0</v>
      </c>
      <c r="BJ94" s="602">
        <v>0</v>
      </c>
      <c r="BK94" s="602">
        <v>0</v>
      </c>
      <c r="BL94" s="602">
        <v>4</v>
      </c>
      <c r="BM94" s="602">
        <v>0</v>
      </c>
      <c r="BN94" s="602">
        <v>0</v>
      </c>
      <c r="BO94" s="602">
        <v>0</v>
      </c>
      <c r="BP94" s="602">
        <v>4</v>
      </c>
    </row>
    <row r="95" spans="2:84" ht="14.4">
      <c r="B95" s="8" t="str">
        <f>Processes!D109</f>
        <v>EXPKRB2</v>
      </c>
      <c r="C95" s="8" t="str">
        <f>Processes!E109</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c r="BI95" s="602">
        <v>0</v>
      </c>
      <c r="BJ95" s="602">
        <v>0</v>
      </c>
      <c r="BK95" s="602">
        <v>0</v>
      </c>
      <c r="BL95" s="602">
        <v>4</v>
      </c>
      <c r="BM95" s="602">
        <v>0</v>
      </c>
      <c r="BN95" s="602">
        <v>0</v>
      </c>
      <c r="BO95" s="602">
        <v>0</v>
      </c>
      <c r="BP95" s="602">
        <v>4</v>
      </c>
    </row>
    <row r="96" spans="2:84" ht="14.4">
      <c r="B96" s="8" t="str">
        <f>Processes!D110</f>
        <v>EXPKRE</v>
      </c>
      <c r="C96" s="8" t="str">
        <f>Processes!E110</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c r="BI96" s="602">
        <v>0</v>
      </c>
      <c r="BJ96" s="602">
        <v>0</v>
      </c>
      <c r="BK96" s="602">
        <v>0</v>
      </c>
      <c r="BL96" s="602">
        <v>4</v>
      </c>
      <c r="BM96" s="602">
        <v>0</v>
      </c>
      <c r="BN96" s="602">
        <v>0</v>
      </c>
      <c r="BO96" s="602">
        <v>0</v>
      </c>
      <c r="BP96" s="602">
        <v>4</v>
      </c>
    </row>
    <row r="97" spans="2:68" ht="14.4">
      <c r="B97" s="8" t="str">
        <f>Processes!D111</f>
        <v>EXPSNG1</v>
      </c>
      <c r="C97" s="8" t="str">
        <f>Processes!E111</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c r="BI97" s="602">
        <v>0</v>
      </c>
      <c r="BJ97" s="602">
        <v>0</v>
      </c>
      <c r="BK97" s="602">
        <v>0</v>
      </c>
      <c r="BL97" s="602">
        <v>4</v>
      </c>
      <c r="BM97" s="602">
        <v>0</v>
      </c>
      <c r="BN97" s="602">
        <v>0</v>
      </c>
      <c r="BO97" s="602">
        <v>0</v>
      </c>
      <c r="BP97" s="602">
        <v>4</v>
      </c>
    </row>
    <row r="98" spans="2:68" ht="14.4">
      <c r="B98" s="8" t="str">
        <f>Processes!D112</f>
        <v>EXPSNG2</v>
      </c>
      <c r="C98" s="8" t="str">
        <f>Processes!E112</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c r="BI98" s="602">
        <v>0</v>
      </c>
      <c r="BJ98" s="602">
        <v>0</v>
      </c>
      <c r="BK98" s="602">
        <v>0</v>
      </c>
      <c r="BL98" s="602">
        <v>4</v>
      </c>
      <c r="BM98" s="602">
        <v>0</v>
      </c>
      <c r="BN98" s="602">
        <v>0</v>
      </c>
      <c r="BO98" s="602">
        <v>0</v>
      </c>
      <c r="BP98" s="602">
        <v>4</v>
      </c>
    </row>
    <row r="99" spans="2:68" ht="14.4">
      <c r="B99" s="8" t="str">
        <f>Processes!D113</f>
        <v>EXPSNE</v>
      </c>
      <c r="C99" s="8" t="str">
        <f>Processes!E113</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c r="BI99" s="602">
        <v>0</v>
      </c>
      <c r="BJ99" s="602">
        <v>0</v>
      </c>
      <c r="BK99" s="602">
        <v>0</v>
      </c>
      <c r="BL99" s="602">
        <v>4</v>
      </c>
      <c r="BM99" s="602">
        <v>0</v>
      </c>
      <c r="BN99" s="602">
        <v>0</v>
      </c>
      <c r="BO99" s="602">
        <v>0</v>
      </c>
      <c r="BP99" s="602">
        <v>4</v>
      </c>
    </row>
    <row r="100" spans="2:68" ht="14.4">
      <c r="B100" s="8" t="str">
        <f>Processes!D114</f>
        <v>EXPDSB1</v>
      </c>
      <c r="C100" s="8" t="str">
        <f>Processes!E114</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c r="BI100" s="602">
        <v>0</v>
      </c>
      <c r="BJ100" s="602">
        <v>0</v>
      </c>
      <c r="BK100" s="602">
        <v>0</v>
      </c>
      <c r="BL100" s="602">
        <v>4</v>
      </c>
      <c r="BM100" s="602">
        <v>0</v>
      </c>
      <c r="BN100" s="602">
        <v>0</v>
      </c>
      <c r="BO100" s="602">
        <v>0</v>
      </c>
      <c r="BP100" s="602">
        <v>4</v>
      </c>
    </row>
    <row r="101" spans="2:68" ht="14.4">
      <c r="B101" s="8" t="str">
        <f>Processes!D115</f>
        <v>EXPDSB2</v>
      </c>
      <c r="C101" s="8" t="str">
        <f>Processes!E115</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c r="BI101" s="602">
        <v>0</v>
      </c>
      <c r="BJ101" s="602">
        <v>0</v>
      </c>
      <c r="BK101" s="602">
        <v>0</v>
      </c>
      <c r="BL101" s="602">
        <v>4</v>
      </c>
      <c r="BM101" s="602">
        <v>0</v>
      </c>
      <c r="BN101" s="602">
        <v>0</v>
      </c>
      <c r="BO101" s="602">
        <v>0</v>
      </c>
      <c r="BP101" s="602">
        <v>4</v>
      </c>
    </row>
    <row r="102" spans="2:68" ht="14.4">
      <c r="B102" s="8" t="str">
        <f>Processes!D116</f>
        <v>EXPDSE</v>
      </c>
      <c r="C102" s="8" t="str">
        <f>Processes!E116</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c r="BI102" s="602">
        <v>0</v>
      </c>
      <c r="BJ102" s="602">
        <v>0</v>
      </c>
      <c r="BK102" s="602">
        <v>0</v>
      </c>
      <c r="BL102" s="602">
        <v>4</v>
      </c>
      <c r="BM102" s="602">
        <v>0</v>
      </c>
      <c r="BN102" s="602">
        <v>0</v>
      </c>
      <c r="BO102" s="602">
        <v>0</v>
      </c>
      <c r="BP102" s="602">
        <v>4</v>
      </c>
    </row>
    <row r="103" spans="2:68" ht="14.4">
      <c r="B103" s="8" t="str">
        <f>Processes!D117</f>
        <v>EXPGSB1</v>
      </c>
      <c r="C103" s="8" t="str">
        <f>Processes!E117</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c r="BI103" s="602">
        <v>0</v>
      </c>
      <c r="BJ103" s="602">
        <v>0</v>
      </c>
      <c r="BK103" s="602">
        <v>0</v>
      </c>
      <c r="BL103" s="602">
        <v>4</v>
      </c>
      <c r="BM103" s="602">
        <v>0</v>
      </c>
      <c r="BN103" s="602">
        <v>0</v>
      </c>
      <c r="BO103" s="602">
        <v>0</v>
      </c>
      <c r="BP103" s="602">
        <v>4</v>
      </c>
    </row>
    <row r="104" spans="2:68" ht="14.4">
      <c r="B104" s="8" t="str">
        <f>Processes!D118</f>
        <v>EXPGSB2</v>
      </c>
      <c r="C104" s="8" t="str">
        <f>Processes!E118</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c r="BI104" s="602">
        <v>0</v>
      </c>
      <c r="BJ104" s="602">
        <v>0</v>
      </c>
      <c r="BK104" s="602">
        <v>0</v>
      </c>
      <c r="BL104" s="602">
        <v>4</v>
      </c>
      <c r="BM104" s="602">
        <v>0</v>
      </c>
      <c r="BN104" s="602">
        <v>0</v>
      </c>
      <c r="BO104" s="602">
        <v>0</v>
      </c>
      <c r="BP104" s="602">
        <v>4</v>
      </c>
    </row>
    <row r="105" spans="2:68" ht="14.4">
      <c r="B105" s="8" t="str">
        <f>Processes!D119</f>
        <v>EXPGSE</v>
      </c>
      <c r="C105" s="8" t="str">
        <f>Processes!E119</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c r="BI105" s="602">
        <v>0</v>
      </c>
      <c r="BJ105" s="602">
        <v>0</v>
      </c>
      <c r="BK105" s="602">
        <v>0</v>
      </c>
      <c r="BL105" s="602">
        <v>4</v>
      </c>
      <c r="BM105" s="602">
        <v>0</v>
      </c>
      <c r="BN105" s="602">
        <v>0</v>
      </c>
      <c r="BO105" s="602">
        <v>0</v>
      </c>
      <c r="BP105" s="602">
        <v>4</v>
      </c>
    </row>
    <row r="106" spans="2:68" ht="14.4">
      <c r="B106" s="8" t="str">
        <f>Processes!D120</f>
        <v>EXPMOB1</v>
      </c>
      <c r="C106" s="8" t="str">
        <f>Processes!E120</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c r="BI106" s="602">
        <v>0</v>
      </c>
      <c r="BJ106" s="602">
        <v>0</v>
      </c>
      <c r="BK106" s="602">
        <v>0</v>
      </c>
      <c r="BL106" s="602">
        <v>4</v>
      </c>
      <c r="BM106" s="602">
        <v>0</v>
      </c>
      <c r="BN106" s="602">
        <v>0</v>
      </c>
      <c r="BO106" s="602">
        <v>0</v>
      </c>
      <c r="BP106" s="602">
        <v>4</v>
      </c>
    </row>
    <row r="107" spans="2:68" ht="14.4">
      <c r="B107" s="8" t="str">
        <f>Processes!D121</f>
        <v>EXPMOB2</v>
      </c>
      <c r="C107" s="8" t="str">
        <f>Processes!E121</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c r="BI107" s="602">
        <v>0</v>
      </c>
      <c r="BJ107" s="602">
        <v>0</v>
      </c>
      <c r="BK107" s="602">
        <v>0</v>
      </c>
      <c r="BL107" s="602">
        <v>4</v>
      </c>
      <c r="BM107" s="602">
        <v>0</v>
      </c>
      <c r="BN107" s="602">
        <v>0</v>
      </c>
      <c r="BO107" s="602">
        <v>0</v>
      </c>
      <c r="BP107" s="602">
        <v>4</v>
      </c>
    </row>
    <row r="108" spans="2:68" ht="14.4">
      <c r="B108" s="8" t="str">
        <f>Processes!D122</f>
        <v>EXPMOE</v>
      </c>
      <c r="C108" s="8" t="str">
        <f>Processes!E122</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c r="BI108" s="602">
        <v>0</v>
      </c>
      <c r="BJ108" s="602">
        <v>0</v>
      </c>
      <c r="BK108" s="602">
        <v>0</v>
      </c>
      <c r="BL108" s="602">
        <v>4</v>
      </c>
      <c r="BM108" s="602">
        <v>0</v>
      </c>
      <c r="BN108" s="602">
        <v>0</v>
      </c>
      <c r="BO108" s="602">
        <v>0</v>
      </c>
      <c r="BP108" s="602">
        <v>4</v>
      </c>
    </row>
    <row r="109" spans="2:68" ht="14.4">
      <c r="B109" s="8" t="str">
        <f>Processes!D123</f>
        <v>EXPLNB</v>
      </c>
      <c r="C109" s="8" t="str">
        <f>Processes!E123</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c r="BI109" s="602">
        <v>0</v>
      </c>
      <c r="BJ109" s="602">
        <v>0</v>
      </c>
      <c r="BK109" s="602">
        <v>0</v>
      </c>
      <c r="BL109" s="602">
        <v>4</v>
      </c>
      <c r="BM109" s="602">
        <v>0</v>
      </c>
      <c r="BN109" s="602">
        <v>0</v>
      </c>
      <c r="BO109" s="602">
        <v>0</v>
      </c>
      <c r="BP109" s="602">
        <v>4</v>
      </c>
    </row>
    <row r="110" spans="2:68" ht="14.4">
      <c r="B110" s="8" t="str">
        <f>Processes!D124</f>
        <v>EXPGLY</v>
      </c>
      <c r="C110" s="8" t="str">
        <f>Processes!E124</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c r="BI110" s="602">
        <v>0</v>
      </c>
      <c r="BJ110" s="602">
        <v>0</v>
      </c>
      <c r="BK110" s="602">
        <v>0</v>
      </c>
      <c r="BL110" s="602">
        <v>4</v>
      </c>
      <c r="BM110" s="602">
        <v>0</v>
      </c>
      <c r="BN110" s="602">
        <v>0</v>
      </c>
      <c r="BO110" s="602">
        <v>0</v>
      </c>
      <c r="BP110" s="602">
        <v>4</v>
      </c>
    </row>
    <row r="111" spans="2:68" ht="14.4">
      <c r="B111" s="8" t="str">
        <f>Processes!D125</f>
        <v>EXPRPC</v>
      </c>
      <c r="C111" s="8" t="str">
        <f>Processes!E125</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c r="BI111" s="602">
        <v>0</v>
      </c>
      <c r="BJ111" s="602">
        <v>0</v>
      </c>
      <c r="BK111" s="602">
        <v>0</v>
      </c>
      <c r="BL111" s="602">
        <v>4</v>
      </c>
      <c r="BM111" s="602">
        <v>0</v>
      </c>
      <c r="BN111" s="602">
        <v>0</v>
      </c>
      <c r="BO111" s="602">
        <v>0</v>
      </c>
      <c r="BP111" s="602">
        <v>4</v>
      </c>
    </row>
    <row r="112" spans="2:68" ht="14.4">
      <c r="B112" s="8" t="str">
        <f>Processes!D126</f>
        <v>EXPSGP</v>
      </c>
      <c r="C112" s="8" t="str">
        <f>Processes!E126</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c r="BI112" s="602">
        <v>0</v>
      </c>
      <c r="BJ112" s="602">
        <v>0</v>
      </c>
      <c r="BK112" s="602">
        <v>0</v>
      </c>
      <c r="BL112" s="602">
        <v>4</v>
      </c>
      <c r="BM112" s="602">
        <v>0</v>
      </c>
      <c r="BN112" s="602">
        <v>0</v>
      </c>
      <c r="BO112" s="602">
        <v>0</v>
      </c>
      <c r="BP112" s="602">
        <v>4</v>
      </c>
    </row>
    <row r="113" spans="2:68" s="602" customFormat="1" ht="14.4">
      <c r="B113" s="8" t="str">
        <f>Processes!D127</f>
        <v>EXPOTH</v>
      </c>
      <c r="C113" s="8" t="str">
        <f>Processes!E127</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c r="BI113" s="602">
        <v>0</v>
      </c>
      <c r="BJ113" s="602">
        <v>0</v>
      </c>
      <c r="BK113" s="602">
        <v>0</v>
      </c>
      <c r="BL113" s="602">
        <v>4</v>
      </c>
      <c r="BM113" s="602">
        <v>0</v>
      </c>
      <c r="BN113" s="602">
        <v>0</v>
      </c>
      <c r="BO113" s="602">
        <v>0</v>
      </c>
      <c r="BP113" s="602">
        <v>4</v>
      </c>
    </row>
    <row r="114" spans="2:68" ht="14.4">
      <c r="B114" s="8"/>
      <c r="C114" s="8"/>
      <c r="D114" s="216"/>
      <c r="F114" s="100"/>
      <c r="G114" s="483"/>
      <c r="H114" s="483"/>
      <c r="I114" s="483"/>
      <c r="J114" s="483"/>
      <c r="K114" s="483"/>
      <c r="L114" s="483"/>
      <c r="M114" s="483"/>
      <c r="N114" s="483"/>
      <c r="O114" s="483"/>
      <c r="P114" s="483"/>
      <c r="Q114" s="483"/>
      <c r="R114" s="483"/>
      <c r="S114" s="483"/>
      <c r="T114" s="483"/>
      <c r="U114" s="483"/>
    </row>
    <row r="115" spans="2:68" ht="14.4">
      <c r="B115" s="8"/>
      <c r="C115" s="8"/>
      <c r="D115" s="216"/>
      <c r="F115" s="100"/>
      <c r="G115" s="483"/>
      <c r="H115" s="483"/>
      <c r="I115" s="483"/>
      <c r="J115" s="483"/>
      <c r="K115" s="483"/>
      <c r="L115" s="483"/>
      <c r="M115" s="483"/>
      <c r="N115" s="483"/>
      <c r="O115" s="483"/>
      <c r="P115" s="483"/>
      <c r="Q115" s="483"/>
      <c r="R115" s="483"/>
      <c r="S115" s="483"/>
      <c r="T115" s="483"/>
      <c r="U115" s="483"/>
    </row>
    <row r="116" spans="2:68" ht="14.4">
      <c r="B116" s="8"/>
      <c r="C116" s="8"/>
      <c r="D116" s="216"/>
      <c r="F116" s="100"/>
      <c r="G116" s="483"/>
      <c r="H116" s="483"/>
      <c r="I116" s="483"/>
      <c r="J116" s="483"/>
      <c r="K116" s="483"/>
      <c r="L116" s="483"/>
      <c r="M116" s="483"/>
      <c r="N116" s="483"/>
      <c r="O116" s="483"/>
      <c r="P116" s="483"/>
      <c r="Q116" s="483"/>
      <c r="R116" s="483"/>
      <c r="S116" s="483"/>
      <c r="T116" s="483"/>
      <c r="U116" s="483"/>
    </row>
    <row r="117" spans="2:68">
      <c r="B117" s="8"/>
      <c r="C117" s="1328" t="s">
        <v>838</v>
      </c>
      <c r="D117" s="1328"/>
      <c r="E117" s="1328"/>
      <c r="F117" s="1328"/>
      <c r="G117" s="1328"/>
      <c r="H117" s="1328"/>
      <c r="I117" s="1328"/>
      <c r="J117" s="1328"/>
      <c r="K117" s="1328"/>
      <c r="L117" s="1328"/>
    </row>
    <row r="118" spans="2:68">
      <c r="B118" s="8"/>
      <c r="C118" s="1328"/>
      <c r="D118" s="1328"/>
      <c r="E118" s="1328"/>
      <c r="F118" s="1328"/>
      <c r="G118" s="1328"/>
      <c r="H118" s="1328"/>
      <c r="I118" s="1328"/>
      <c r="J118" s="1328"/>
      <c r="K118" s="1328"/>
      <c r="L118" s="1328"/>
    </row>
    <row r="119" spans="2:68" s="602" customFormat="1" ht="20.399999999999999">
      <c r="B119" s="8"/>
      <c r="C119" s="1076"/>
      <c r="D119" s="1076"/>
      <c r="E119" s="1076"/>
      <c r="F119" s="1076"/>
      <c r="G119" s="1076"/>
      <c r="H119" s="1076"/>
      <c r="I119" s="1076"/>
      <c r="J119" s="1076"/>
      <c r="K119" s="1076"/>
      <c r="L119" s="1076"/>
    </row>
    <row r="120" spans="2:68">
      <c r="B120" s="8"/>
      <c r="C120" s="8"/>
      <c r="D120" s="216"/>
      <c r="E120" s="397"/>
      <c r="F120" s="100"/>
    </row>
    <row r="121" spans="2:68" ht="13.8">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8">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8">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8">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8">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8">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8">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8">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8"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8"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8"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8"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[23]BiomassCost!G30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[23]BiomassCost!G33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[23]BiomassCost!G31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[23]BiomassCost!$G$43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[23]BiomassCost!$G$43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8"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8"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4">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4.4">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4.4">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4.4">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4.4">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4.4">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4">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4">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4">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399999999999999"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600000000000001"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4">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4.4">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4">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4">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4">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4">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4.4">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4">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4">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4">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4.4">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4">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4">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4">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8">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1323" t="s">
        <v>827</v>
      </c>
      <c r="D255" s="1325" t="s">
        <v>828</v>
      </c>
      <c r="E255" s="1326"/>
      <c r="F255" s="1326"/>
      <c r="G255" s="1326"/>
      <c r="H255" s="1326"/>
      <c r="I255" s="1326"/>
      <c r="J255" s="1326"/>
      <c r="K255" s="1326"/>
      <c r="L255" s="1326"/>
      <c r="M255" s="1326"/>
      <c r="N255" s="1327"/>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324"/>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8">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6"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8"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8"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8"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8"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8"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8"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8"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8"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8"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8"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8"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8"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2">
    <tabColor rgb="FF92D050"/>
  </sheetPr>
  <dimension ref="A3:AS64"/>
  <sheetViews>
    <sheetView workbookViewId="0">
      <selection activeCell="F8" sqref="F8"/>
    </sheetView>
  </sheetViews>
  <sheetFormatPr defaultColWidth="8.44140625" defaultRowHeight="14.4"/>
  <cols>
    <col min="1" max="1" width="1.44140625" style="393" customWidth="1"/>
    <col min="2" max="2" width="8.44140625" style="393" bestFit="1" customWidth="1"/>
    <col min="3" max="5" width="13.44140625" style="393" bestFit="1" customWidth="1"/>
    <col min="6" max="6" width="8" style="393" bestFit="1" customWidth="1"/>
    <col min="7" max="7" width="6.44140625" style="393" bestFit="1" customWidth="1"/>
    <col min="8" max="46" width="8" style="393" bestFit="1" customWidth="1"/>
    <col min="47" max="256" width="9.109375" style="393"/>
    <col min="257" max="257" width="10.109375" style="393" bestFit="1" customWidth="1"/>
    <col min="258" max="258" width="8.44140625" style="393" bestFit="1" customWidth="1"/>
    <col min="259" max="259" width="13.44140625" style="393" bestFit="1" customWidth="1"/>
    <col min="260" max="260" width="5.109375" style="393" bestFit="1" customWidth="1"/>
    <col min="261" max="262" width="10.44140625" style="393" customWidth="1"/>
    <col min="263" max="302" width="9.44140625" style="393" bestFit="1" customWidth="1"/>
    <col min="303" max="512" width="9.109375" style="393"/>
    <col min="513" max="513" width="10.109375" style="393" bestFit="1" customWidth="1"/>
    <col min="514" max="514" width="8.44140625" style="393" bestFit="1" customWidth="1"/>
    <col min="515" max="515" width="13.44140625" style="393" bestFit="1" customWidth="1"/>
    <col min="516" max="516" width="5.109375" style="393" bestFit="1" customWidth="1"/>
    <col min="517" max="518" width="10.44140625" style="393" customWidth="1"/>
    <col min="519" max="558" width="9.44140625" style="393" bestFit="1" customWidth="1"/>
    <col min="559" max="768" width="9.109375" style="393"/>
    <col min="769" max="769" width="10.109375" style="393" bestFit="1" customWidth="1"/>
    <col min="770" max="770" width="8.44140625" style="393" bestFit="1" customWidth="1"/>
    <col min="771" max="771" width="13.44140625" style="393" bestFit="1" customWidth="1"/>
    <col min="772" max="772" width="5.109375" style="393" bestFit="1" customWidth="1"/>
    <col min="773" max="774" width="10.44140625" style="393" customWidth="1"/>
    <col min="775" max="814" width="9.44140625" style="393" bestFit="1" customWidth="1"/>
    <col min="815" max="1024" width="9.109375" style="393"/>
    <col min="1025" max="1025" width="10.109375" style="393" bestFit="1" customWidth="1"/>
    <col min="1026" max="1026" width="8.44140625" style="393" bestFit="1" customWidth="1"/>
    <col min="1027" max="1027" width="13.44140625" style="393" bestFit="1" customWidth="1"/>
    <col min="1028" max="1028" width="5.109375" style="393" bestFit="1" customWidth="1"/>
    <col min="1029" max="1030" width="10.44140625" style="393" customWidth="1"/>
    <col min="1031" max="1070" width="9.44140625" style="393" bestFit="1" customWidth="1"/>
    <col min="1071" max="1280" width="9.109375" style="393"/>
    <col min="1281" max="1281" width="10.109375" style="393" bestFit="1" customWidth="1"/>
    <col min="1282" max="1282" width="8.44140625" style="393" bestFit="1" customWidth="1"/>
    <col min="1283" max="1283" width="13.44140625" style="393" bestFit="1" customWidth="1"/>
    <col min="1284" max="1284" width="5.109375" style="393" bestFit="1" customWidth="1"/>
    <col min="1285" max="1286" width="10.44140625" style="393" customWidth="1"/>
    <col min="1287" max="1326" width="9.44140625" style="393" bestFit="1" customWidth="1"/>
    <col min="1327" max="1536" width="9.109375" style="393"/>
    <col min="1537" max="1537" width="10.109375" style="393" bestFit="1" customWidth="1"/>
    <col min="1538" max="1538" width="8.44140625" style="393" bestFit="1" customWidth="1"/>
    <col min="1539" max="1539" width="13.44140625" style="393" bestFit="1" customWidth="1"/>
    <col min="1540" max="1540" width="5.109375" style="393" bestFit="1" customWidth="1"/>
    <col min="1541" max="1542" width="10.44140625" style="393" customWidth="1"/>
    <col min="1543" max="1582" width="9.44140625" style="393" bestFit="1" customWidth="1"/>
    <col min="1583" max="1792" width="9.109375" style="393"/>
    <col min="1793" max="1793" width="10.109375" style="393" bestFit="1" customWidth="1"/>
    <col min="1794" max="1794" width="8.44140625" style="393" bestFit="1" customWidth="1"/>
    <col min="1795" max="1795" width="13.44140625" style="393" bestFit="1" customWidth="1"/>
    <col min="1796" max="1796" width="5.109375" style="393" bestFit="1" customWidth="1"/>
    <col min="1797" max="1798" width="10.44140625" style="393" customWidth="1"/>
    <col min="1799" max="1838" width="9.44140625" style="393" bestFit="1" customWidth="1"/>
    <col min="1839" max="2048" width="9.109375" style="393"/>
    <col min="2049" max="2049" width="10.109375" style="393" bestFit="1" customWidth="1"/>
    <col min="2050" max="2050" width="8.44140625" style="393" bestFit="1" customWidth="1"/>
    <col min="2051" max="2051" width="13.44140625" style="393" bestFit="1" customWidth="1"/>
    <col min="2052" max="2052" width="5.109375" style="393" bestFit="1" customWidth="1"/>
    <col min="2053" max="2054" width="10.44140625" style="393" customWidth="1"/>
    <col min="2055" max="2094" width="9.44140625" style="393" bestFit="1" customWidth="1"/>
    <col min="2095" max="2304" width="9.109375" style="393"/>
    <col min="2305" max="2305" width="10.109375" style="393" bestFit="1" customWidth="1"/>
    <col min="2306" max="2306" width="8.44140625" style="393" bestFit="1" customWidth="1"/>
    <col min="2307" max="2307" width="13.44140625" style="393" bestFit="1" customWidth="1"/>
    <col min="2308" max="2308" width="5.109375" style="393" bestFit="1" customWidth="1"/>
    <col min="2309" max="2310" width="10.44140625" style="393" customWidth="1"/>
    <col min="2311" max="2350" width="9.44140625" style="393" bestFit="1" customWidth="1"/>
    <col min="2351" max="2560" width="9.109375" style="393"/>
    <col min="2561" max="2561" width="10.109375" style="393" bestFit="1" customWidth="1"/>
    <col min="2562" max="2562" width="8.44140625" style="393" bestFit="1" customWidth="1"/>
    <col min="2563" max="2563" width="13.44140625" style="393" bestFit="1" customWidth="1"/>
    <col min="2564" max="2564" width="5.109375" style="393" bestFit="1" customWidth="1"/>
    <col min="2565" max="2566" width="10.44140625" style="393" customWidth="1"/>
    <col min="2567" max="2606" width="9.44140625" style="393" bestFit="1" customWidth="1"/>
    <col min="2607" max="2816" width="9.109375" style="393"/>
    <col min="2817" max="2817" width="10.109375" style="393" bestFit="1" customWidth="1"/>
    <col min="2818" max="2818" width="8.44140625" style="393" bestFit="1" customWidth="1"/>
    <col min="2819" max="2819" width="13.44140625" style="393" bestFit="1" customWidth="1"/>
    <col min="2820" max="2820" width="5.109375" style="393" bestFit="1" customWidth="1"/>
    <col min="2821" max="2822" width="10.44140625" style="393" customWidth="1"/>
    <col min="2823" max="2862" width="9.44140625" style="393" bestFit="1" customWidth="1"/>
    <col min="2863" max="3072" width="9.109375" style="393"/>
    <col min="3073" max="3073" width="10.109375" style="393" bestFit="1" customWidth="1"/>
    <col min="3074" max="3074" width="8.44140625" style="393" bestFit="1" customWidth="1"/>
    <col min="3075" max="3075" width="13.44140625" style="393" bestFit="1" customWidth="1"/>
    <col min="3076" max="3076" width="5.109375" style="393" bestFit="1" customWidth="1"/>
    <col min="3077" max="3078" width="10.44140625" style="393" customWidth="1"/>
    <col min="3079" max="3118" width="9.44140625" style="393" bestFit="1" customWidth="1"/>
    <col min="3119" max="3328" width="9.109375" style="393"/>
    <col min="3329" max="3329" width="10.109375" style="393" bestFit="1" customWidth="1"/>
    <col min="3330" max="3330" width="8.44140625" style="393" bestFit="1" customWidth="1"/>
    <col min="3331" max="3331" width="13.44140625" style="393" bestFit="1" customWidth="1"/>
    <col min="3332" max="3332" width="5.109375" style="393" bestFit="1" customWidth="1"/>
    <col min="3333" max="3334" width="10.44140625" style="393" customWidth="1"/>
    <col min="3335" max="3374" width="9.44140625" style="393" bestFit="1" customWidth="1"/>
    <col min="3375" max="3584" width="9.109375" style="393"/>
    <col min="3585" max="3585" width="10.109375" style="393" bestFit="1" customWidth="1"/>
    <col min="3586" max="3586" width="8.44140625" style="393" bestFit="1" customWidth="1"/>
    <col min="3587" max="3587" width="13.44140625" style="393" bestFit="1" customWidth="1"/>
    <col min="3588" max="3588" width="5.109375" style="393" bestFit="1" customWidth="1"/>
    <col min="3589" max="3590" width="10.44140625" style="393" customWidth="1"/>
    <col min="3591" max="3630" width="9.44140625" style="393" bestFit="1" customWidth="1"/>
    <col min="3631" max="3840" width="9.109375" style="393"/>
    <col min="3841" max="3841" width="10.109375" style="393" bestFit="1" customWidth="1"/>
    <col min="3842" max="3842" width="8.44140625" style="393" bestFit="1" customWidth="1"/>
    <col min="3843" max="3843" width="13.44140625" style="393" bestFit="1" customWidth="1"/>
    <col min="3844" max="3844" width="5.109375" style="393" bestFit="1" customWidth="1"/>
    <col min="3845" max="3846" width="10.44140625" style="393" customWidth="1"/>
    <col min="3847" max="3886" width="9.44140625" style="393" bestFit="1" customWidth="1"/>
    <col min="3887" max="4096" width="9.109375" style="393"/>
    <col min="4097" max="4097" width="10.109375" style="393" bestFit="1" customWidth="1"/>
    <col min="4098" max="4098" width="8.44140625" style="393" bestFit="1" customWidth="1"/>
    <col min="4099" max="4099" width="13.44140625" style="393" bestFit="1" customWidth="1"/>
    <col min="4100" max="4100" width="5.109375" style="393" bestFit="1" customWidth="1"/>
    <col min="4101" max="4102" width="10.44140625" style="393" customWidth="1"/>
    <col min="4103" max="4142" width="9.44140625" style="393" bestFit="1" customWidth="1"/>
    <col min="4143" max="4352" width="9.109375" style="393"/>
    <col min="4353" max="4353" width="10.109375" style="393" bestFit="1" customWidth="1"/>
    <col min="4354" max="4354" width="8.44140625" style="393" bestFit="1" customWidth="1"/>
    <col min="4355" max="4355" width="13.44140625" style="393" bestFit="1" customWidth="1"/>
    <col min="4356" max="4356" width="5.109375" style="393" bestFit="1" customWidth="1"/>
    <col min="4357" max="4358" width="10.44140625" style="393" customWidth="1"/>
    <col min="4359" max="4398" width="9.44140625" style="393" bestFit="1" customWidth="1"/>
    <col min="4399" max="4608" width="9.109375" style="393"/>
    <col min="4609" max="4609" width="10.109375" style="393" bestFit="1" customWidth="1"/>
    <col min="4610" max="4610" width="8.44140625" style="393" bestFit="1" customWidth="1"/>
    <col min="4611" max="4611" width="13.44140625" style="393" bestFit="1" customWidth="1"/>
    <col min="4612" max="4612" width="5.109375" style="393" bestFit="1" customWidth="1"/>
    <col min="4613" max="4614" width="10.44140625" style="393" customWidth="1"/>
    <col min="4615" max="4654" width="9.44140625" style="393" bestFit="1" customWidth="1"/>
    <col min="4655" max="4864" width="9.109375" style="393"/>
    <col min="4865" max="4865" width="10.109375" style="393" bestFit="1" customWidth="1"/>
    <col min="4866" max="4866" width="8.44140625" style="393" bestFit="1" customWidth="1"/>
    <col min="4867" max="4867" width="13.44140625" style="393" bestFit="1" customWidth="1"/>
    <col min="4868" max="4868" width="5.109375" style="393" bestFit="1" customWidth="1"/>
    <col min="4869" max="4870" width="10.44140625" style="393" customWidth="1"/>
    <col min="4871" max="4910" width="9.44140625" style="393" bestFit="1" customWidth="1"/>
    <col min="4911" max="5120" width="9.109375" style="393"/>
    <col min="5121" max="5121" width="10.109375" style="393" bestFit="1" customWidth="1"/>
    <col min="5122" max="5122" width="8.44140625" style="393" bestFit="1" customWidth="1"/>
    <col min="5123" max="5123" width="13.44140625" style="393" bestFit="1" customWidth="1"/>
    <col min="5124" max="5124" width="5.109375" style="393" bestFit="1" customWidth="1"/>
    <col min="5125" max="5126" width="10.44140625" style="393" customWidth="1"/>
    <col min="5127" max="5166" width="9.44140625" style="393" bestFit="1" customWidth="1"/>
    <col min="5167" max="5376" width="9.109375" style="393"/>
    <col min="5377" max="5377" width="10.109375" style="393" bestFit="1" customWidth="1"/>
    <col min="5378" max="5378" width="8.44140625" style="393" bestFit="1" customWidth="1"/>
    <col min="5379" max="5379" width="13.44140625" style="393" bestFit="1" customWidth="1"/>
    <col min="5380" max="5380" width="5.109375" style="393" bestFit="1" customWidth="1"/>
    <col min="5381" max="5382" width="10.44140625" style="393" customWidth="1"/>
    <col min="5383" max="5422" width="9.44140625" style="393" bestFit="1" customWidth="1"/>
    <col min="5423" max="5632" width="9.109375" style="393"/>
    <col min="5633" max="5633" width="10.109375" style="393" bestFit="1" customWidth="1"/>
    <col min="5634" max="5634" width="8.44140625" style="393" bestFit="1" customWidth="1"/>
    <col min="5635" max="5635" width="13.44140625" style="393" bestFit="1" customWidth="1"/>
    <col min="5636" max="5636" width="5.109375" style="393" bestFit="1" customWidth="1"/>
    <col min="5637" max="5638" width="10.44140625" style="393" customWidth="1"/>
    <col min="5639" max="5678" width="9.44140625" style="393" bestFit="1" customWidth="1"/>
    <col min="5679" max="5888" width="9.109375" style="393"/>
    <col min="5889" max="5889" width="10.109375" style="393" bestFit="1" customWidth="1"/>
    <col min="5890" max="5890" width="8.44140625" style="393" bestFit="1" customWidth="1"/>
    <col min="5891" max="5891" width="13.44140625" style="393" bestFit="1" customWidth="1"/>
    <col min="5892" max="5892" width="5.109375" style="393" bestFit="1" customWidth="1"/>
    <col min="5893" max="5894" width="10.44140625" style="393" customWidth="1"/>
    <col min="5895" max="5934" width="9.44140625" style="393" bestFit="1" customWidth="1"/>
    <col min="5935" max="6144" width="9.109375" style="393"/>
    <col min="6145" max="6145" width="10.109375" style="393" bestFit="1" customWidth="1"/>
    <col min="6146" max="6146" width="8.44140625" style="393" bestFit="1" customWidth="1"/>
    <col min="6147" max="6147" width="13.44140625" style="393" bestFit="1" customWidth="1"/>
    <col min="6148" max="6148" width="5.109375" style="393" bestFit="1" customWidth="1"/>
    <col min="6149" max="6150" width="10.44140625" style="393" customWidth="1"/>
    <col min="6151" max="6190" width="9.44140625" style="393" bestFit="1" customWidth="1"/>
    <col min="6191" max="6400" width="9.109375" style="393"/>
    <col min="6401" max="6401" width="10.109375" style="393" bestFit="1" customWidth="1"/>
    <col min="6402" max="6402" width="8.44140625" style="393" bestFit="1" customWidth="1"/>
    <col min="6403" max="6403" width="13.44140625" style="393" bestFit="1" customWidth="1"/>
    <col min="6404" max="6404" width="5.109375" style="393" bestFit="1" customWidth="1"/>
    <col min="6405" max="6406" width="10.44140625" style="393" customWidth="1"/>
    <col min="6407" max="6446" width="9.44140625" style="393" bestFit="1" customWidth="1"/>
    <col min="6447" max="6656" width="9.109375" style="393"/>
    <col min="6657" max="6657" width="10.109375" style="393" bestFit="1" customWidth="1"/>
    <col min="6658" max="6658" width="8.44140625" style="393" bestFit="1" customWidth="1"/>
    <col min="6659" max="6659" width="13.44140625" style="393" bestFit="1" customWidth="1"/>
    <col min="6660" max="6660" width="5.109375" style="393" bestFit="1" customWidth="1"/>
    <col min="6661" max="6662" width="10.44140625" style="393" customWidth="1"/>
    <col min="6663" max="6702" width="9.44140625" style="393" bestFit="1" customWidth="1"/>
    <col min="6703" max="6912" width="9.109375" style="393"/>
    <col min="6913" max="6913" width="10.109375" style="393" bestFit="1" customWidth="1"/>
    <col min="6914" max="6914" width="8.44140625" style="393" bestFit="1" customWidth="1"/>
    <col min="6915" max="6915" width="13.44140625" style="393" bestFit="1" customWidth="1"/>
    <col min="6916" max="6916" width="5.109375" style="393" bestFit="1" customWidth="1"/>
    <col min="6917" max="6918" width="10.44140625" style="393" customWidth="1"/>
    <col min="6919" max="6958" width="9.44140625" style="393" bestFit="1" customWidth="1"/>
    <col min="6959" max="7168" width="9.109375" style="393"/>
    <col min="7169" max="7169" width="10.109375" style="393" bestFit="1" customWidth="1"/>
    <col min="7170" max="7170" width="8.44140625" style="393" bestFit="1" customWidth="1"/>
    <col min="7171" max="7171" width="13.44140625" style="393" bestFit="1" customWidth="1"/>
    <col min="7172" max="7172" width="5.109375" style="393" bestFit="1" customWidth="1"/>
    <col min="7173" max="7174" width="10.44140625" style="393" customWidth="1"/>
    <col min="7175" max="7214" width="9.44140625" style="393" bestFit="1" customWidth="1"/>
    <col min="7215" max="7424" width="9.109375" style="393"/>
    <col min="7425" max="7425" width="10.109375" style="393" bestFit="1" customWidth="1"/>
    <col min="7426" max="7426" width="8.44140625" style="393" bestFit="1" customWidth="1"/>
    <col min="7427" max="7427" width="13.44140625" style="393" bestFit="1" customWidth="1"/>
    <col min="7428" max="7428" width="5.109375" style="393" bestFit="1" customWidth="1"/>
    <col min="7429" max="7430" width="10.44140625" style="393" customWidth="1"/>
    <col min="7431" max="7470" width="9.44140625" style="393" bestFit="1" customWidth="1"/>
    <col min="7471" max="7680" width="9.109375" style="393"/>
    <col min="7681" max="7681" width="10.109375" style="393" bestFit="1" customWidth="1"/>
    <col min="7682" max="7682" width="8.44140625" style="393" bestFit="1" customWidth="1"/>
    <col min="7683" max="7683" width="13.44140625" style="393" bestFit="1" customWidth="1"/>
    <col min="7684" max="7684" width="5.109375" style="393" bestFit="1" customWidth="1"/>
    <col min="7685" max="7686" width="10.44140625" style="393" customWidth="1"/>
    <col min="7687" max="7726" width="9.44140625" style="393" bestFit="1" customWidth="1"/>
    <col min="7727" max="7936" width="9.109375" style="393"/>
    <col min="7937" max="7937" width="10.109375" style="393" bestFit="1" customWidth="1"/>
    <col min="7938" max="7938" width="8.44140625" style="393" bestFit="1" customWidth="1"/>
    <col min="7939" max="7939" width="13.44140625" style="393" bestFit="1" customWidth="1"/>
    <col min="7940" max="7940" width="5.109375" style="393" bestFit="1" customWidth="1"/>
    <col min="7941" max="7942" width="10.44140625" style="393" customWidth="1"/>
    <col min="7943" max="7982" width="9.44140625" style="393" bestFit="1" customWidth="1"/>
    <col min="7983" max="8192" width="9.109375" style="393"/>
    <col min="8193" max="8193" width="10.109375" style="393" bestFit="1" customWidth="1"/>
    <col min="8194" max="8194" width="8.44140625" style="393" bestFit="1" customWidth="1"/>
    <col min="8195" max="8195" width="13.44140625" style="393" bestFit="1" customWidth="1"/>
    <col min="8196" max="8196" width="5.109375" style="393" bestFit="1" customWidth="1"/>
    <col min="8197" max="8198" width="10.44140625" style="393" customWidth="1"/>
    <col min="8199" max="8238" width="9.44140625" style="393" bestFit="1" customWidth="1"/>
    <col min="8239" max="8448" width="9.109375" style="393"/>
    <col min="8449" max="8449" width="10.109375" style="393" bestFit="1" customWidth="1"/>
    <col min="8450" max="8450" width="8.44140625" style="393" bestFit="1" customWidth="1"/>
    <col min="8451" max="8451" width="13.44140625" style="393" bestFit="1" customWidth="1"/>
    <col min="8452" max="8452" width="5.109375" style="393" bestFit="1" customWidth="1"/>
    <col min="8453" max="8454" width="10.44140625" style="393" customWidth="1"/>
    <col min="8455" max="8494" width="9.44140625" style="393" bestFit="1" customWidth="1"/>
    <col min="8495" max="8704" width="9.109375" style="393"/>
    <col min="8705" max="8705" width="10.109375" style="393" bestFit="1" customWidth="1"/>
    <col min="8706" max="8706" width="8.44140625" style="393" bestFit="1" customWidth="1"/>
    <col min="8707" max="8707" width="13.44140625" style="393" bestFit="1" customWidth="1"/>
    <col min="8708" max="8708" width="5.109375" style="393" bestFit="1" customWidth="1"/>
    <col min="8709" max="8710" width="10.44140625" style="393" customWidth="1"/>
    <col min="8711" max="8750" width="9.44140625" style="393" bestFit="1" customWidth="1"/>
    <col min="8751" max="8960" width="9.109375" style="393"/>
    <col min="8961" max="8961" width="10.109375" style="393" bestFit="1" customWidth="1"/>
    <col min="8962" max="8962" width="8.44140625" style="393" bestFit="1" customWidth="1"/>
    <col min="8963" max="8963" width="13.44140625" style="393" bestFit="1" customWidth="1"/>
    <col min="8964" max="8964" width="5.109375" style="393" bestFit="1" customWidth="1"/>
    <col min="8965" max="8966" width="10.44140625" style="393" customWidth="1"/>
    <col min="8967" max="9006" width="9.44140625" style="393" bestFit="1" customWidth="1"/>
    <col min="9007" max="9216" width="9.109375" style="393"/>
    <col min="9217" max="9217" width="10.109375" style="393" bestFit="1" customWidth="1"/>
    <col min="9218" max="9218" width="8.44140625" style="393" bestFit="1" customWidth="1"/>
    <col min="9219" max="9219" width="13.44140625" style="393" bestFit="1" customWidth="1"/>
    <col min="9220" max="9220" width="5.109375" style="393" bestFit="1" customWidth="1"/>
    <col min="9221" max="9222" width="10.44140625" style="393" customWidth="1"/>
    <col min="9223" max="9262" width="9.44140625" style="393" bestFit="1" customWidth="1"/>
    <col min="9263" max="9472" width="9.109375" style="393"/>
    <col min="9473" max="9473" width="10.109375" style="393" bestFit="1" customWidth="1"/>
    <col min="9474" max="9474" width="8.44140625" style="393" bestFit="1" customWidth="1"/>
    <col min="9475" max="9475" width="13.44140625" style="393" bestFit="1" customWidth="1"/>
    <col min="9476" max="9476" width="5.109375" style="393" bestFit="1" customWidth="1"/>
    <col min="9477" max="9478" width="10.44140625" style="393" customWidth="1"/>
    <col min="9479" max="9518" width="9.44140625" style="393" bestFit="1" customWidth="1"/>
    <col min="9519" max="9728" width="9.109375" style="393"/>
    <col min="9729" max="9729" width="10.109375" style="393" bestFit="1" customWidth="1"/>
    <col min="9730" max="9730" width="8.44140625" style="393" bestFit="1" customWidth="1"/>
    <col min="9731" max="9731" width="13.44140625" style="393" bestFit="1" customWidth="1"/>
    <col min="9732" max="9732" width="5.109375" style="393" bestFit="1" customWidth="1"/>
    <col min="9733" max="9734" width="10.44140625" style="393" customWidth="1"/>
    <col min="9735" max="9774" width="9.44140625" style="393" bestFit="1" customWidth="1"/>
    <col min="9775" max="9984" width="9.109375" style="393"/>
    <col min="9985" max="9985" width="10.109375" style="393" bestFit="1" customWidth="1"/>
    <col min="9986" max="9986" width="8.44140625" style="393" bestFit="1" customWidth="1"/>
    <col min="9987" max="9987" width="13.44140625" style="393" bestFit="1" customWidth="1"/>
    <col min="9988" max="9988" width="5.109375" style="393" bestFit="1" customWidth="1"/>
    <col min="9989" max="9990" width="10.44140625" style="393" customWidth="1"/>
    <col min="9991" max="10030" width="9.44140625" style="393" bestFit="1" customWidth="1"/>
    <col min="10031" max="10240" width="9.109375" style="393"/>
    <col min="10241" max="10241" width="10.109375" style="393" bestFit="1" customWidth="1"/>
    <col min="10242" max="10242" width="8.44140625" style="393" bestFit="1" customWidth="1"/>
    <col min="10243" max="10243" width="13.44140625" style="393" bestFit="1" customWidth="1"/>
    <col min="10244" max="10244" width="5.109375" style="393" bestFit="1" customWidth="1"/>
    <col min="10245" max="10246" width="10.44140625" style="393" customWidth="1"/>
    <col min="10247" max="10286" width="9.44140625" style="393" bestFit="1" customWidth="1"/>
    <col min="10287" max="10496" width="9.109375" style="393"/>
    <col min="10497" max="10497" width="10.109375" style="393" bestFit="1" customWidth="1"/>
    <col min="10498" max="10498" width="8.44140625" style="393" bestFit="1" customWidth="1"/>
    <col min="10499" max="10499" width="13.44140625" style="393" bestFit="1" customWidth="1"/>
    <col min="10500" max="10500" width="5.109375" style="393" bestFit="1" customWidth="1"/>
    <col min="10501" max="10502" width="10.44140625" style="393" customWidth="1"/>
    <col min="10503" max="10542" width="9.44140625" style="393" bestFit="1" customWidth="1"/>
    <col min="10543" max="10752" width="9.109375" style="393"/>
    <col min="10753" max="10753" width="10.109375" style="393" bestFit="1" customWidth="1"/>
    <col min="10754" max="10754" width="8.44140625" style="393" bestFit="1" customWidth="1"/>
    <col min="10755" max="10755" width="13.44140625" style="393" bestFit="1" customWidth="1"/>
    <col min="10756" max="10756" width="5.109375" style="393" bestFit="1" customWidth="1"/>
    <col min="10757" max="10758" width="10.44140625" style="393" customWidth="1"/>
    <col min="10759" max="10798" width="9.44140625" style="393" bestFit="1" customWidth="1"/>
    <col min="10799" max="11008" width="9.109375" style="393"/>
    <col min="11009" max="11009" width="10.109375" style="393" bestFit="1" customWidth="1"/>
    <col min="11010" max="11010" width="8.44140625" style="393" bestFit="1" customWidth="1"/>
    <col min="11011" max="11011" width="13.44140625" style="393" bestFit="1" customWidth="1"/>
    <col min="11012" max="11012" width="5.109375" style="393" bestFit="1" customWidth="1"/>
    <col min="11013" max="11014" width="10.44140625" style="393" customWidth="1"/>
    <col min="11015" max="11054" width="9.44140625" style="393" bestFit="1" customWidth="1"/>
    <col min="11055" max="11264" width="9.109375" style="393"/>
    <col min="11265" max="11265" width="10.109375" style="393" bestFit="1" customWidth="1"/>
    <col min="11266" max="11266" width="8.44140625" style="393" bestFit="1" customWidth="1"/>
    <col min="11267" max="11267" width="13.44140625" style="393" bestFit="1" customWidth="1"/>
    <col min="11268" max="11268" width="5.109375" style="393" bestFit="1" customWidth="1"/>
    <col min="11269" max="11270" width="10.44140625" style="393" customWidth="1"/>
    <col min="11271" max="11310" width="9.44140625" style="393" bestFit="1" customWidth="1"/>
    <col min="11311" max="11520" width="9.109375" style="393"/>
    <col min="11521" max="11521" width="10.109375" style="393" bestFit="1" customWidth="1"/>
    <col min="11522" max="11522" width="8.44140625" style="393" bestFit="1" customWidth="1"/>
    <col min="11523" max="11523" width="13.44140625" style="393" bestFit="1" customWidth="1"/>
    <col min="11524" max="11524" width="5.109375" style="393" bestFit="1" customWidth="1"/>
    <col min="11525" max="11526" width="10.44140625" style="393" customWidth="1"/>
    <col min="11527" max="11566" width="9.44140625" style="393" bestFit="1" customWidth="1"/>
    <col min="11567" max="11776" width="9.109375" style="393"/>
    <col min="11777" max="11777" width="10.109375" style="393" bestFit="1" customWidth="1"/>
    <col min="11778" max="11778" width="8.44140625" style="393" bestFit="1" customWidth="1"/>
    <col min="11779" max="11779" width="13.44140625" style="393" bestFit="1" customWidth="1"/>
    <col min="11780" max="11780" width="5.109375" style="393" bestFit="1" customWidth="1"/>
    <col min="11781" max="11782" width="10.44140625" style="393" customWidth="1"/>
    <col min="11783" max="11822" width="9.44140625" style="393" bestFit="1" customWidth="1"/>
    <col min="11823" max="12032" width="9.109375" style="393"/>
    <col min="12033" max="12033" width="10.109375" style="393" bestFit="1" customWidth="1"/>
    <col min="12034" max="12034" width="8.44140625" style="393" bestFit="1" customWidth="1"/>
    <col min="12035" max="12035" width="13.44140625" style="393" bestFit="1" customWidth="1"/>
    <col min="12036" max="12036" width="5.109375" style="393" bestFit="1" customWidth="1"/>
    <col min="12037" max="12038" width="10.44140625" style="393" customWidth="1"/>
    <col min="12039" max="12078" width="9.44140625" style="393" bestFit="1" customWidth="1"/>
    <col min="12079" max="12288" width="9.109375" style="393"/>
    <col min="12289" max="12289" width="10.109375" style="393" bestFit="1" customWidth="1"/>
    <col min="12290" max="12290" width="8.44140625" style="393" bestFit="1" customWidth="1"/>
    <col min="12291" max="12291" width="13.44140625" style="393" bestFit="1" customWidth="1"/>
    <col min="12292" max="12292" width="5.109375" style="393" bestFit="1" customWidth="1"/>
    <col min="12293" max="12294" width="10.44140625" style="393" customWidth="1"/>
    <col min="12295" max="12334" width="9.44140625" style="393" bestFit="1" customWidth="1"/>
    <col min="12335" max="12544" width="9.109375" style="393"/>
    <col min="12545" max="12545" width="10.109375" style="393" bestFit="1" customWidth="1"/>
    <col min="12546" max="12546" width="8.44140625" style="393" bestFit="1" customWidth="1"/>
    <col min="12547" max="12547" width="13.44140625" style="393" bestFit="1" customWidth="1"/>
    <col min="12548" max="12548" width="5.109375" style="393" bestFit="1" customWidth="1"/>
    <col min="12549" max="12550" width="10.44140625" style="393" customWidth="1"/>
    <col min="12551" max="12590" width="9.44140625" style="393" bestFit="1" customWidth="1"/>
    <col min="12591" max="12800" width="9.109375" style="393"/>
    <col min="12801" max="12801" width="10.109375" style="393" bestFit="1" customWidth="1"/>
    <col min="12802" max="12802" width="8.44140625" style="393" bestFit="1" customWidth="1"/>
    <col min="12803" max="12803" width="13.44140625" style="393" bestFit="1" customWidth="1"/>
    <col min="12804" max="12804" width="5.109375" style="393" bestFit="1" customWidth="1"/>
    <col min="12805" max="12806" width="10.44140625" style="393" customWidth="1"/>
    <col min="12807" max="12846" width="9.44140625" style="393" bestFit="1" customWidth="1"/>
    <col min="12847" max="13056" width="9.109375" style="393"/>
    <col min="13057" max="13057" width="10.109375" style="393" bestFit="1" customWidth="1"/>
    <col min="13058" max="13058" width="8.44140625" style="393" bestFit="1" customWidth="1"/>
    <col min="13059" max="13059" width="13.44140625" style="393" bestFit="1" customWidth="1"/>
    <col min="13060" max="13060" width="5.109375" style="393" bestFit="1" customWidth="1"/>
    <col min="13061" max="13062" width="10.44140625" style="393" customWidth="1"/>
    <col min="13063" max="13102" width="9.44140625" style="393" bestFit="1" customWidth="1"/>
    <col min="13103" max="13312" width="9.109375" style="393"/>
    <col min="13313" max="13313" width="10.109375" style="393" bestFit="1" customWidth="1"/>
    <col min="13314" max="13314" width="8.44140625" style="393" bestFit="1" customWidth="1"/>
    <col min="13315" max="13315" width="13.44140625" style="393" bestFit="1" customWidth="1"/>
    <col min="13316" max="13316" width="5.109375" style="393" bestFit="1" customWidth="1"/>
    <col min="13317" max="13318" width="10.44140625" style="393" customWidth="1"/>
    <col min="13319" max="13358" width="9.44140625" style="393" bestFit="1" customWidth="1"/>
    <col min="13359" max="13568" width="9.109375" style="393"/>
    <col min="13569" max="13569" width="10.109375" style="393" bestFit="1" customWidth="1"/>
    <col min="13570" max="13570" width="8.44140625" style="393" bestFit="1" customWidth="1"/>
    <col min="13571" max="13571" width="13.44140625" style="393" bestFit="1" customWidth="1"/>
    <col min="13572" max="13572" width="5.109375" style="393" bestFit="1" customWidth="1"/>
    <col min="13573" max="13574" width="10.44140625" style="393" customWidth="1"/>
    <col min="13575" max="13614" width="9.44140625" style="393" bestFit="1" customWidth="1"/>
    <col min="13615" max="13824" width="9.109375" style="393"/>
    <col min="13825" max="13825" width="10.109375" style="393" bestFit="1" customWidth="1"/>
    <col min="13826" max="13826" width="8.44140625" style="393" bestFit="1" customWidth="1"/>
    <col min="13827" max="13827" width="13.44140625" style="393" bestFit="1" customWidth="1"/>
    <col min="13828" max="13828" width="5.109375" style="393" bestFit="1" customWidth="1"/>
    <col min="13829" max="13830" width="10.44140625" style="393" customWidth="1"/>
    <col min="13831" max="13870" width="9.44140625" style="393" bestFit="1" customWidth="1"/>
    <col min="13871" max="14080" width="9.109375" style="393"/>
    <col min="14081" max="14081" width="10.109375" style="393" bestFit="1" customWidth="1"/>
    <col min="14082" max="14082" width="8.44140625" style="393" bestFit="1" customWidth="1"/>
    <col min="14083" max="14083" width="13.44140625" style="393" bestFit="1" customWidth="1"/>
    <col min="14084" max="14084" width="5.109375" style="393" bestFit="1" customWidth="1"/>
    <col min="14085" max="14086" width="10.44140625" style="393" customWidth="1"/>
    <col min="14087" max="14126" width="9.44140625" style="393" bestFit="1" customWidth="1"/>
    <col min="14127" max="14336" width="9.109375" style="393"/>
    <col min="14337" max="14337" width="10.109375" style="393" bestFit="1" customWidth="1"/>
    <col min="14338" max="14338" width="8.44140625" style="393" bestFit="1" customWidth="1"/>
    <col min="14339" max="14339" width="13.44140625" style="393" bestFit="1" customWidth="1"/>
    <col min="14340" max="14340" width="5.109375" style="393" bestFit="1" customWidth="1"/>
    <col min="14341" max="14342" width="10.44140625" style="393" customWidth="1"/>
    <col min="14343" max="14382" width="9.44140625" style="393" bestFit="1" customWidth="1"/>
    <col min="14383" max="14592" width="9.109375" style="393"/>
    <col min="14593" max="14593" width="10.109375" style="393" bestFit="1" customWidth="1"/>
    <col min="14594" max="14594" width="8.44140625" style="393" bestFit="1" customWidth="1"/>
    <col min="14595" max="14595" width="13.44140625" style="393" bestFit="1" customWidth="1"/>
    <col min="14596" max="14596" width="5.109375" style="393" bestFit="1" customWidth="1"/>
    <col min="14597" max="14598" width="10.44140625" style="393" customWidth="1"/>
    <col min="14599" max="14638" width="9.44140625" style="393" bestFit="1" customWidth="1"/>
    <col min="14639" max="14848" width="9.109375" style="393"/>
    <col min="14849" max="14849" width="10.109375" style="393" bestFit="1" customWidth="1"/>
    <col min="14850" max="14850" width="8.44140625" style="393" bestFit="1" customWidth="1"/>
    <col min="14851" max="14851" width="13.44140625" style="393" bestFit="1" customWidth="1"/>
    <col min="14852" max="14852" width="5.109375" style="393" bestFit="1" customWidth="1"/>
    <col min="14853" max="14854" width="10.44140625" style="393" customWidth="1"/>
    <col min="14855" max="14894" width="9.44140625" style="393" bestFit="1" customWidth="1"/>
    <col min="14895" max="15104" width="9.109375" style="393"/>
    <col min="15105" max="15105" width="10.109375" style="393" bestFit="1" customWidth="1"/>
    <col min="15106" max="15106" width="8.44140625" style="393" bestFit="1" customWidth="1"/>
    <col min="15107" max="15107" width="13.44140625" style="393" bestFit="1" customWidth="1"/>
    <col min="15108" max="15108" width="5.109375" style="393" bestFit="1" customWidth="1"/>
    <col min="15109" max="15110" width="10.44140625" style="393" customWidth="1"/>
    <col min="15111" max="15150" width="9.44140625" style="393" bestFit="1" customWidth="1"/>
    <col min="15151" max="15360" width="9.109375" style="393"/>
    <col min="15361" max="15361" width="10.109375" style="393" bestFit="1" customWidth="1"/>
    <col min="15362" max="15362" width="8.44140625" style="393" bestFit="1" customWidth="1"/>
    <col min="15363" max="15363" width="13.44140625" style="393" bestFit="1" customWidth="1"/>
    <col min="15364" max="15364" width="5.109375" style="393" bestFit="1" customWidth="1"/>
    <col min="15365" max="15366" width="10.44140625" style="393" customWidth="1"/>
    <col min="15367" max="15406" width="9.44140625" style="393" bestFit="1" customWidth="1"/>
    <col min="15407" max="15616" width="9.109375" style="393"/>
    <col min="15617" max="15617" width="10.109375" style="393" bestFit="1" customWidth="1"/>
    <col min="15618" max="15618" width="8.44140625" style="393" bestFit="1" customWidth="1"/>
    <col min="15619" max="15619" width="13.44140625" style="393" bestFit="1" customWidth="1"/>
    <col min="15620" max="15620" width="5.109375" style="393" bestFit="1" customWidth="1"/>
    <col min="15621" max="15622" width="10.44140625" style="393" customWidth="1"/>
    <col min="15623" max="15662" width="9.44140625" style="393" bestFit="1" customWidth="1"/>
    <col min="15663" max="15872" width="9.109375" style="393"/>
    <col min="15873" max="15873" width="10.109375" style="393" bestFit="1" customWidth="1"/>
    <col min="15874" max="15874" width="8.44140625" style="393" bestFit="1" customWidth="1"/>
    <col min="15875" max="15875" width="13.44140625" style="393" bestFit="1" customWidth="1"/>
    <col min="15876" max="15876" width="5.109375" style="393" bestFit="1" customWidth="1"/>
    <col min="15877" max="15878" width="10.44140625" style="393" customWidth="1"/>
    <col min="15879" max="15918" width="9.44140625" style="393" bestFit="1" customWidth="1"/>
    <col min="15919" max="16128" width="9.109375" style="393"/>
    <col min="16129" max="16129" width="10.109375" style="393" bestFit="1" customWidth="1"/>
    <col min="16130" max="16130" width="8.44140625" style="393" bestFit="1" customWidth="1"/>
    <col min="16131" max="16131" width="13.44140625" style="393" bestFit="1" customWidth="1"/>
    <col min="16132" max="16132" width="5.109375" style="393" bestFit="1" customWidth="1"/>
    <col min="16133" max="16134" width="10.44140625" style="393" customWidth="1"/>
    <col min="16135" max="16174" width="9.44140625" style="393" bestFit="1" customWidth="1"/>
    <col min="16175" max="16384" width="9.1093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7.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3.4">
      <c r="C37" s="566" t="s">
        <v>851</v>
      </c>
      <c r="D37" s="567"/>
      <c r="E37" s="567"/>
    </row>
    <row r="38" spans="3:5">
      <c r="C38" s="482"/>
      <c r="D38" s="485"/>
      <c r="E38" s="485"/>
    </row>
    <row r="39" spans="3:5" ht="24.6">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AW107"/>
  <sheetViews>
    <sheetView topLeftCell="G5" zoomScale="80" zoomScaleNormal="80" workbookViewId="0">
      <selection activeCell="N21" sqref="N21"/>
    </sheetView>
  </sheetViews>
  <sheetFormatPr defaultColWidth="9.109375" defaultRowHeight="13.2"/>
  <cols>
    <col min="1" max="1" width="2" style="606" bestFit="1" customWidth="1"/>
    <col min="2" max="2" width="9.44140625" style="606" bestFit="1" customWidth="1"/>
    <col min="3" max="3" width="18.109375" style="606" customWidth="1"/>
    <col min="4" max="4" width="17.44140625" style="606" bestFit="1" customWidth="1"/>
    <col min="5" max="5" width="14" style="606" bestFit="1" customWidth="1"/>
    <col min="6" max="6" width="16.44140625" style="606" bestFit="1" customWidth="1"/>
    <col min="7" max="7" width="14.44140625" style="606" bestFit="1" customWidth="1"/>
    <col min="8" max="9" width="11.44140625" style="606" customWidth="1"/>
    <col min="10" max="10" width="10.44140625" style="606" customWidth="1"/>
    <col min="11" max="11" width="10.109375" style="606" customWidth="1"/>
    <col min="12" max="12" width="18.33203125" style="606" customWidth="1"/>
    <col min="13" max="13" width="10.44140625" style="606" customWidth="1"/>
    <col min="14" max="14" width="11.44140625" style="606" customWidth="1"/>
    <col min="15" max="15" width="8.109375" style="606" customWidth="1"/>
    <col min="16" max="16" width="8.44140625" style="606" customWidth="1"/>
    <col min="17" max="18" width="8.44140625" style="606" bestFit="1" customWidth="1"/>
    <col min="19" max="20" width="10.44140625" style="606" customWidth="1"/>
    <col min="21" max="21" width="10" style="606" customWidth="1"/>
    <col min="22" max="22" width="10.44140625" style="606" customWidth="1"/>
    <col min="23" max="23" width="11.44140625" style="606" customWidth="1"/>
    <col min="24" max="24" width="10.109375" style="606" customWidth="1"/>
    <col min="25" max="28" width="10" style="606" customWidth="1"/>
    <col min="29" max="29" width="12" style="606" customWidth="1"/>
    <col min="30" max="30" width="8.44140625" style="606" customWidth="1"/>
    <col min="31" max="31" width="17.44140625" style="606" customWidth="1"/>
    <col min="32" max="32" width="10" style="606" customWidth="1"/>
    <col min="33" max="34" width="13.44140625" style="606" customWidth="1"/>
    <col min="35" max="35" width="5.44140625" style="606" customWidth="1"/>
    <col min="36" max="36" width="6.109375" style="606" customWidth="1"/>
    <col min="37" max="37" width="16.109375" style="606" customWidth="1"/>
    <col min="38" max="38" width="16.44140625" style="606" customWidth="1"/>
    <col min="39" max="40" width="7.44140625" style="606" customWidth="1"/>
    <col min="41" max="41" width="3.44140625" style="606" customWidth="1"/>
    <col min="42" max="42" width="17.44140625" style="606" customWidth="1"/>
    <col min="43" max="43" width="9.109375" style="606"/>
    <col min="44" max="45" width="13.44140625" style="606" customWidth="1"/>
    <col min="46" max="16384" width="9.109375" style="606"/>
  </cols>
  <sheetData>
    <row r="1" spans="2:34" ht="13.8">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4">
      <c r="H5" s="609" t="s">
        <v>1885</v>
      </c>
      <c r="Z5" s="1057"/>
      <c r="AA5" s="1057"/>
      <c r="AB5" s="1057"/>
      <c r="AC5" s="1058"/>
      <c r="AD5" s="1058"/>
      <c r="AG5" s="608"/>
      <c r="AH5" s="608"/>
    </row>
    <row r="6" spans="2:34" ht="41.4">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1.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ENG_Balance!D34/1000</f>
        <v>105.66743</v>
      </c>
      <c r="AA8" s="1065">
        <f>ENG_Balance!J34/1000</f>
        <v>102.60707000000001</v>
      </c>
      <c r="AB8" s="1210">
        <f>ENG_Balance!P34/1000</f>
        <v>81.907134999999997</v>
      </c>
      <c r="AC8" s="1210">
        <f>ENG_Balance!P34/1000</f>
        <v>81.907134999999997</v>
      </c>
      <c r="AD8" s="1065">
        <f>AC8</f>
        <v>81.907134999999997</v>
      </c>
      <c r="AE8" s="1065">
        <v>0</v>
      </c>
      <c r="AF8" s="1065">
        <v>0</v>
      </c>
      <c r="AG8" s="1065"/>
    </row>
    <row r="9" spans="2:34">
      <c r="D9" s="618"/>
      <c r="G9" s="602" t="s">
        <v>79</v>
      </c>
      <c r="H9" s="588" t="s">
        <v>604</v>
      </c>
      <c r="I9" s="1322">
        <v>0.03</v>
      </c>
      <c r="J9" s="1322">
        <v>0.04</v>
      </c>
      <c r="K9" s="1322">
        <v>0.04</v>
      </c>
      <c r="L9" s="1322">
        <v>0.03</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1322">
        <v>0.04</v>
      </c>
      <c r="J10" s="1322">
        <v>0.06</v>
      </c>
      <c r="K10" s="1322">
        <v>7.0000000000000007E-2</v>
      </c>
      <c r="L10" s="1322">
        <v>0.06</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1322">
        <v>0.02</v>
      </c>
      <c r="J11" s="1322">
        <v>0.02</v>
      </c>
      <c r="K11" s="1322">
        <v>0.02</v>
      </c>
      <c r="L11" s="1322">
        <v>0.02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1322">
        <v>0.31</v>
      </c>
      <c r="J12" s="1322">
        <v>0.28999999999999998</v>
      </c>
      <c r="K12" s="1322">
        <v>0.31</v>
      </c>
      <c r="L12" s="1322">
        <v>0.3</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1322">
        <v>0.16</v>
      </c>
      <c r="J13" s="1322">
        <v>0.11</v>
      </c>
      <c r="K13" s="1322">
        <v>0.11</v>
      </c>
      <c r="L13" s="1322">
        <v>0.09</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1322">
        <v>0.16</v>
      </c>
      <c r="J14" s="1322">
        <v>0.18</v>
      </c>
      <c r="K14" s="1322">
        <v>0.17</v>
      </c>
      <c r="L14" s="1322">
        <v>0.18</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1322">
        <v>0.27</v>
      </c>
      <c r="J15" s="1322">
        <v>0.3</v>
      </c>
      <c r="K15" s="1322">
        <v>0.28000000000000003</v>
      </c>
      <c r="L15" s="1322">
        <v>0.31</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1322">
        <v>0.02</v>
      </c>
      <c r="J16" s="1322">
        <v>0.01</v>
      </c>
      <c r="K16" s="1322">
        <v>0.01</v>
      </c>
      <c r="L16" s="1322">
        <v>0</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v>0.06</v>
      </c>
      <c r="O17" s="1069">
        <v>0.08</v>
      </c>
      <c r="P17" s="1069">
        <v>0.06</v>
      </c>
      <c r="Q17" s="1069">
        <v>0.06</v>
      </c>
      <c r="R17" s="1069">
        <v>0.06</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v>0</v>
      </c>
      <c r="O20" s="620">
        <v>0</v>
      </c>
      <c r="P20" s="620">
        <v>0</v>
      </c>
      <c r="Q20" s="620">
        <v>0</v>
      </c>
      <c r="R20" s="1069">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329" t="s">
        <v>1895</v>
      </c>
      <c r="AS28" s="1329"/>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Processes!D188</f>
        <v>FT-GRDELCMID</v>
      </c>
      <c r="C31" s="618" t="str">
        <f>Processes!E188</f>
        <v>Power transmission line medium voltage</v>
      </c>
      <c r="D31" s="618"/>
      <c r="E31" s="606" t="str">
        <f>[11]Commodities!$D$19</f>
        <v>CRD</v>
      </c>
      <c r="H31" s="619"/>
      <c r="I31" s="619"/>
      <c r="J31" s="619"/>
      <c r="K31" s="619"/>
      <c r="L31" s="619"/>
      <c r="M31" s="619"/>
      <c r="N31" s="619"/>
      <c r="O31" s="619"/>
      <c r="P31" s="619"/>
      <c r="Q31" s="619"/>
      <c r="R31" s="606">
        <v>1</v>
      </c>
      <c r="S31" s="606">
        <v>1</v>
      </c>
      <c r="T31" s="606">
        <v>1</v>
      </c>
      <c r="U31" s="606">
        <v>1</v>
      </c>
      <c r="V31" s="606">
        <v>1</v>
      </c>
      <c r="W31" s="621">
        <f>'Eurostat_EB-2010'!$W$31*'[11]MIN-IMP-EXP'!$P$4*$AV$31</f>
        <v>456.40500000000009</v>
      </c>
      <c r="X31" s="621">
        <f>'Eurostat_EB-2011'!$W$31*'[11]MIN-IMP-EXP'!$P$4*$AV$31</f>
        <v>507.79499999999996</v>
      </c>
      <c r="Y31" s="621">
        <f>'Eurostat_EB-2012'!$W$31*'[11]MIN-IMP-EXP'!$P$4*$AV$31</f>
        <v>487.49549999999999</v>
      </c>
      <c r="Z31" s="621">
        <f>'Eurostat_EB-2013'!$W$31*'[11]MIN-IMP-EXP'!$P$4*$AV$31</f>
        <v>519.43200000000002</v>
      </c>
      <c r="AA31" s="621">
        <f>'Eurostat_EB-2014'!$W$31*'[11]MIN-IMP-EXP'!$P$4*$AV$31</f>
        <v>466.27949999999998</v>
      </c>
      <c r="AB31" s="621">
        <f>'Eurostat_EB-2010'!$W$31*'[11]MIN-IMP-EXP'!$P$4*$AW$31</f>
        <v>152.13500000000002</v>
      </c>
      <c r="AC31" s="621">
        <f>'Eurostat_EB-2011'!$W$31*'[11]MIN-IMP-EXP'!$P$4*$AW$31</f>
        <v>169.26499999999999</v>
      </c>
      <c r="AD31" s="621">
        <f>'Eurostat_EB-2012'!$W$31*'[11]MIN-IMP-EXP'!$P$4*$AW$31</f>
        <v>162.49850000000001</v>
      </c>
      <c r="AE31" s="621">
        <f>'Eurostat_EB-2013'!$W$31*'[11]MIN-IMP-EXP'!$P$4*$AW$31</f>
        <v>173.14400000000001</v>
      </c>
      <c r="AF31" s="621">
        <f>'Eurostat_EB-2014'!$W$31*'[11]MIN-IMP-EXP'!$P$4*$AW$31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'[11]MIN-IMP-EXP'!AD30</f>
        <v>0.75</v>
      </c>
      <c r="AW31" s="602">
        <f>'[11]MIN-IMP-EXP'!AE30</f>
        <v>0.25</v>
      </c>
    </row>
    <row r="32" spans="2:49">
      <c r="C32" s="618"/>
      <c r="E32" s="625"/>
      <c r="F32" s="606" t="str">
        <f>[11]Commodities!D20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[11]Commodities!D21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[11]Commodities!D22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[11]Commodities!D23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[11]Commodities!D24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[11]Commodities!D25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[11]Commodities!$D$34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[11]Commodities!$D$35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4">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8"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3.8"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1" priority="50" stopIfTrue="1" operator="equal">
      <formula>1</formula>
    </cfRule>
  </conditionalFormatting>
  <conditionalFormatting sqref="AI31">
    <cfRule type="cellIs" dxfId="40" priority="51" stopIfTrue="1" operator="greaterThan">
      <formula>#REF!</formula>
    </cfRule>
  </conditionalFormatting>
  <conditionalFormatting sqref="O38">
    <cfRule type="cellIs" dxfId="39" priority="49" stopIfTrue="1" operator="equal">
      <formula>1</formula>
    </cfRule>
  </conditionalFormatting>
  <conditionalFormatting sqref="AK39:AL40">
    <cfRule type="cellIs" dxfId="38" priority="48" stopIfTrue="1" operator="equal">
      <formula>1</formula>
    </cfRule>
  </conditionalFormatting>
  <conditionalFormatting sqref="AO31">
    <cfRule type="cellIs" dxfId="37" priority="47" stopIfTrue="1" operator="equal">
      <formula>1</formula>
    </cfRule>
  </conditionalFormatting>
  <conditionalFormatting sqref="AJ31">
    <cfRule type="cellIs" dxfId="36" priority="46" stopIfTrue="1" operator="greaterThan">
      <formula>#REF!</formula>
    </cfRule>
  </conditionalFormatting>
  <conditionalFormatting sqref="M38">
    <cfRule type="cellIs" dxfId="35" priority="45" stopIfTrue="1" operator="equal">
      <formula>1</formula>
    </cfRule>
  </conditionalFormatting>
  <conditionalFormatting sqref="W32">
    <cfRule type="cellIs" dxfId="34" priority="44" stopIfTrue="1" operator="equal">
      <formula>1</formula>
    </cfRule>
  </conditionalFormatting>
  <conditionalFormatting sqref="W31">
    <cfRule type="cellIs" dxfId="33" priority="43" stopIfTrue="1" operator="equal">
      <formula>1</formula>
    </cfRule>
  </conditionalFormatting>
  <conditionalFormatting sqref="X31">
    <cfRule type="cellIs" dxfId="32" priority="42" stopIfTrue="1" operator="equal">
      <formula>1</formula>
    </cfRule>
  </conditionalFormatting>
  <conditionalFormatting sqref="Y31">
    <cfRule type="cellIs" dxfId="31" priority="41" stopIfTrue="1" operator="equal">
      <formula>1</formula>
    </cfRule>
  </conditionalFormatting>
  <conditionalFormatting sqref="Z31">
    <cfRule type="cellIs" dxfId="30" priority="40" stopIfTrue="1" operator="equal">
      <formula>1</formula>
    </cfRule>
  </conditionalFormatting>
  <conditionalFormatting sqref="AA31">
    <cfRule type="cellIs" dxfId="29" priority="39" stopIfTrue="1" operator="equal">
      <formula>1</formula>
    </cfRule>
  </conditionalFormatting>
  <conditionalFormatting sqref="AB31">
    <cfRule type="cellIs" dxfId="28" priority="38" stopIfTrue="1" operator="equal">
      <formula>1</formula>
    </cfRule>
  </conditionalFormatting>
  <conditionalFormatting sqref="AC31">
    <cfRule type="cellIs" dxfId="27" priority="37" stopIfTrue="1" operator="equal">
      <formula>1</formula>
    </cfRule>
  </conditionalFormatting>
  <conditionalFormatting sqref="AD31">
    <cfRule type="cellIs" dxfId="26" priority="36" stopIfTrue="1" operator="equal">
      <formula>1</formula>
    </cfRule>
  </conditionalFormatting>
  <conditionalFormatting sqref="AE31">
    <cfRule type="cellIs" dxfId="25" priority="35" stopIfTrue="1" operator="equal">
      <formula>1</formula>
    </cfRule>
  </conditionalFormatting>
  <conditionalFormatting sqref="AF31">
    <cfRule type="cellIs" dxfId="24" priority="34" stopIfTrue="1" operator="equal">
      <formula>1</formula>
    </cfRule>
  </conditionalFormatting>
  <conditionalFormatting sqref="AP31">
    <cfRule type="cellIs" dxfId="23" priority="33" stopIfTrue="1" operator="equal">
      <formula>1</formula>
    </cfRule>
  </conditionalFormatting>
  <conditionalFormatting sqref="R8">
    <cfRule type="cellIs" dxfId="22" priority="32" stopIfTrue="1" operator="equal">
      <formula>1</formula>
    </cfRule>
  </conditionalFormatting>
  <conditionalFormatting sqref="N17:Q17">
    <cfRule type="cellIs" dxfId="21" priority="26" stopIfTrue="1" operator="equal">
      <formula>1</formula>
    </cfRule>
  </conditionalFormatting>
  <conditionalFormatting sqref="Z9:AA17 N8:Q8 K17:M17 K20:M21 Z20:AA21 M9:M16">
    <cfRule type="cellIs" dxfId="20" priority="29" stopIfTrue="1" operator="equal">
      <formula>1</formula>
    </cfRule>
  </conditionalFormatting>
  <conditionalFormatting sqref="Y8">
    <cfRule type="cellIs" dxfId="19" priority="30" stopIfTrue="1" operator="greaterThan">
      <formula>#REF!</formula>
    </cfRule>
  </conditionalFormatting>
  <conditionalFormatting sqref="Z8 AB8:AC8">
    <cfRule type="cellIs" dxfId="18" priority="28" stopIfTrue="1" operator="equal">
      <formula>1</formula>
    </cfRule>
  </conditionalFormatting>
  <conditionalFormatting sqref="Z8 AB8:AC8">
    <cfRule type="cellIs" dxfId="17" priority="31" stopIfTrue="1" operator="lessThan">
      <formula>#REF!</formula>
    </cfRule>
  </conditionalFormatting>
  <conditionalFormatting sqref="O17">
    <cfRule type="cellIs" dxfId="16" priority="25" stopIfTrue="1" operator="equal">
      <formula>1</formula>
    </cfRule>
  </conditionalFormatting>
  <conditionalFormatting sqref="P17">
    <cfRule type="cellIs" dxfId="15" priority="24" stopIfTrue="1" operator="equal">
      <formula>1</formula>
    </cfRule>
  </conditionalFormatting>
  <conditionalFormatting sqref="Q17">
    <cfRule type="cellIs" dxfId="14" priority="23" stopIfTrue="1" operator="equal">
      <formula>1</formula>
    </cfRule>
  </conditionalFormatting>
  <conditionalFormatting sqref="AA8">
    <cfRule type="cellIs" dxfId="13" priority="20" stopIfTrue="1" operator="equal">
      <formula>1</formula>
    </cfRule>
  </conditionalFormatting>
  <conditionalFormatting sqref="AA8">
    <cfRule type="cellIs" dxfId="12" priority="21" stopIfTrue="1" operator="lessThan">
      <formula>#REF!</formula>
    </cfRule>
  </conditionalFormatting>
  <conditionalFormatting sqref="Z18:AA19 L18:M19">
    <cfRule type="cellIs" dxfId="11" priority="17" stopIfTrue="1" operator="equal">
      <formula>1</formula>
    </cfRule>
  </conditionalFormatting>
  <conditionalFormatting sqref="R20">
    <cfRule type="cellIs" dxfId="10" priority="14" stopIfTrue="1" operator="equal">
      <formula>1</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P29"/>
  <sheetViews>
    <sheetView workbookViewId="0">
      <selection activeCell="F11" sqref="F11:F12"/>
    </sheetView>
  </sheetViews>
  <sheetFormatPr defaultColWidth="8.44140625" defaultRowHeight="13.2"/>
  <cols>
    <col min="5" max="5" width="8.44140625" style="602"/>
  </cols>
  <sheetData>
    <row r="1" spans="1:16" ht="13.8">
      <c r="A1" s="508"/>
      <c r="B1" s="508"/>
      <c r="C1" s="508"/>
      <c r="D1" s="508"/>
      <c r="E1" s="508"/>
      <c r="F1" s="508"/>
      <c r="G1" s="508"/>
      <c r="H1" s="508"/>
      <c r="I1" s="508"/>
      <c r="J1" s="508"/>
    </row>
    <row r="2" spans="1:16" ht="13.8">
      <c r="A2" s="508"/>
      <c r="B2" s="509" t="s">
        <v>713</v>
      </c>
      <c r="C2" s="508"/>
      <c r="D2" s="508"/>
      <c r="E2" s="508"/>
      <c r="F2" s="508"/>
      <c r="G2" s="508"/>
      <c r="H2" s="508"/>
      <c r="I2" s="508"/>
      <c r="J2" s="508"/>
    </row>
    <row r="3" spans="1:16" ht="13.8">
      <c r="A3" s="508"/>
      <c r="B3" s="508"/>
      <c r="C3" s="508"/>
      <c r="D3" s="508"/>
      <c r="E3" s="508"/>
      <c r="F3" s="508"/>
      <c r="G3" s="508"/>
      <c r="H3" s="508"/>
      <c r="I3" s="508"/>
      <c r="J3" s="508"/>
    </row>
    <row r="4" spans="1:16" ht="13.8">
      <c r="A4" s="508"/>
      <c r="B4" s="510" t="s">
        <v>714</v>
      </c>
      <c r="C4" s="508"/>
      <c r="D4" s="508"/>
      <c r="E4" s="508"/>
      <c r="F4" s="508"/>
      <c r="G4" s="508"/>
      <c r="H4" s="508"/>
      <c r="I4" s="508"/>
      <c r="J4" s="508"/>
    </row>
    <row r="5" spans="1:16" ht="13.8">
      <c r="A5" s="508"/>
      <c r="B5" s="509" t="s">
        <v>715</v>
      </c>
      <c r="C5" s="508"/>
      <c r="D5" s="508"/>
      <c r="E5" s="508"/>
      <c r="F5" s="508"/>
      <c r="G5" s="508"/>
      <c r="H5" s="508"/>
      <c r="I5" s="508"/>
      <c r="J5" s="508"/>
    </row>
    <row r="6" spans="1:16" ht="13.8">
      <c r="A6" s="508"/>
      <c r="B6" s="509"/>
      <c r="C6" s="508"/>
      <c r="D6" s="508"/>
      <c r="E6" s="508"/>
      <c r="F6" s="508"/>
      <c r="G6" s="508"/>
      <c r="H6" s="508"/>
      <c r="I6" s="508"/>
      <c r="J6" s="508"/>
    </row>
    <row r="7" spans="1:16" ht="13.8">
      <c r="A7" s="508"/>
      <c r="B7" s="508"/>
      <c r="C7" s="508"/>
      <c r="D7" s="511" t="s">
        <v>716</v>
      </c>
      <c r="E7" s="511"/>
      <c r="F7" s="511" t="s">
        <v>49</v>
      </c>
      <c r="G7" s="511" t="s">
        <v>51</v>
      </c>
      <c r="H7" s="511" t="s">
        <v>50</v>
      </c>
      <c r="I7" s="511" t="s">
        <v>75</v>
      </c>
      <c r="J7" s="515" t="s">
        <v>56</v>
      </c>
      <c r="K7" s="538" t="s">
        <v>742</v>
      </c>
      <c r="L7" s="538" t="s">
        <v>743</v>
      </c>
    </row>
    <row r="8" spans="1:16" ht="14.4" thickBot="1">
      <c r="A8" s="508"/>
      <c r="B8" s="512" t="s">
        <v>717</v>
      </c>
      <c r="C8" s="513"/>
      <c r="D8" s="513" t="s">
        <v>380</v>
      </c>
      <c r="E8" s="1126"/>
      <c r="F8" s="513" t="s">
        <v>380</v>
      </c>
      <c r="G8" s="513" t="s">
        <v>380</v>
      </c>
      <c r="H8" s="513" t="s">
        <v>380</v>
      </c>
      <c r="I8" s="513" t="s">
        <v>380</v>
      </c>
      <c r="J8" s="516" t="s">
        <v>380</v>
      </c>
      <c r="K8" s="534" t="s">
        <v>380</v>
      </c>
      <c r="L8" s="534" t="s">
        <v>380</v>
      </c>
    </row>
    <row r="9" spans="1:16" ht="13.8">
      <c r="A9" s="508"/>
      <c r="B9" s="508"/>
      <c r="C9" s="508"/>
      <c r="D9" s="508"/>
      <c r="E9" s="508"/>
      <c r="F9" s="508"/>
      <c r="G9" s="508"/>
      <c r="H9" s="508"/>
      <c r="I9" s="508"/>
      <c r="J9" s="517"/>
      <c r="K9" s="518"/>
      <c r="L9" s="518"/>
    </row>
    <row r="10" spans="1:16" ht="13.8">
      <c r="A10" s="508"/>
      <c r="B10" s="508"/>
      <c r="C10" s="514" t="s">
        <v>728</v>
      </c>
      <c r="D10" s="508"/>
      <c r="E10" s="508"/>
      <c r="F10" s="508"/>
      <c r="G10" s="508"/>
      <c r="H10" s="508"/>
      <c r="I10" s="508"/>
      <c r="J10" s="517"/>
      <c r="K10" s="518"/>
      <c r="L10" s="518"/>
      <c r="M10" s="484"/>
      <c r="N10" s="484"/>
    </row>
    <row r="11" spans="1:16" ht="27.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8">
      <c r="A12" s="508"/>
      <c r="B12" s="508"/>
      <c r="C12" s="508" t="s">
        <v>213</v>
      </c>
      <c r="D12" s="532">
        <v>56.95</v>
      </c>
      <c r="E12" s="532">
        <f>H12</f>
        <v>79.28</v>
      </c>
      <c r="F12" s="532">
        <v>94.6</v>
      </c>
      <c r="G12" s="532">
        <v>74</v>
      </c>
      <c r="H12" s="532">
        <v>79.28</v>
      </c>
      <c r="I12" s="533">
        <v>63.1</v>
      </c>
      <c r="J12" s="484"/>
      <c r="K12" s="518"/>
      <c r="L12" s="518"/>
      <c r="M12" s="484"/>
      <c r="N12" s="484"/>
    </row>
    <row r="13" spans="1:16" ht="13.8">
      <c r="A13" s="508"/>
      <c r="B13" s="508"/>
      <c r="C13" s="508" t="s">
        <v>718</v>
      </c>
      <c r="D13" s="508"/>
      <c r="E13" s="508"/>
      <c r="F13" s="508"/>
      <c r="G13" s="508"/>
      <c r="H13" s="508"/>
      <c r="I13" s="508"/>
      <c r="J13" s="532">
        <v>0</v>
      </c>
      <c r="K13" s="518"/>
      <c r="L13" s="518"/>
      <c r="M13" s="484"/>
      <c r="N13" s="484"/>
    </row>
    <row r="14" spans="1:16" ht="13.8">
      <c r="A14" s="508"/>
      <c r="B14" s="508"/>
      <c r="C14" s="537" t="s">
        <v>741</v>
      </c>
      <c r="K14">
        <v>0</v>
      </c>
      <c r="L14">
        <v>0</v>
      </c>
      <c r="M14" s="484"/>
      <c r="N14" s="484" t="s">
        <v>1613</v>
      </c>
      <c r="P14" t="s">
        <v>1612</v>
      </c>
    </row>
    <row r="15" spans="1:16" ht="13.8">
      <c r="A15" s="508"/>
      <c r="B15" s="508"/>
      <c r="C15" s="508"/>
      <c r="D15" s="508"/>
      <c r="E15" s="508"/>
      <c r="F15" s="508"/>
      <c r="G15" s="508"/>
      <c r="H15" s="508"/>
      <c r="I15" s="508"/>
      <c r="J15" s="508"/>
      <c r="K15" s="518"/>
      <c r="L15" s="518"/>
      <c r="M15" s="484"/>
      <c r="N15" s="484"/>
    </row>
    <row r="16" spans="1:16" ht="14.4">
      <c r="A16" s="508"/>
      <c r="B16" s="508"/>
      <c r="D16" s="508"/>
      <c r="E16" s="508"/>
      <c r="F16" s="508"/>
      <c r="G16" s="508"/>
      <c r="H16" s="508"/>
      <c r="I16" s="508"/>
      <c r="J16" s="508"/>
      <c r="K16" s="536"/>
      <c r="L16" s="536"/>
    </row>
    <row r="17" spans="1:13" ht="14.4">
      <c r="A17" s="508"/>
      <c r="B17" s="508"/>
      <c r="C17" s="508"/>
      <c r="K17" s="536"/>
      <c r="L17" s="536">
        <v>55</v>
      </c>
      <c r="M17" t="s">
        <v>1610</v>
      </c>
    </row>
    <row r="18" spans="1:13" ht="13.8">
      <c r="A18" s="508"/>
      <c r="B18" s="508"/>
      <c r="C18" s="508"/>
      <c r="L18">
        <v>42</v>
      </c>
      <c r="M18" t="s">
        <v>1611</v>
      </c>
    </row>
    <row r="19" spans="1:13" ht="13.8">
      <c r="A19" s="508"/>
      <c r="B19" s="508"/>
      <c r="C19" s="508"/>
    </row>
    <row r="20" spans="1:13" ht="13.8">
      <c r="A20" s="508"/>
      <c r="B20" s="508"/>
      <c r="C20" s="508"/>
    </row>
    <row r="21" spans="1:13" ht="13.8">
      <c r="A21" s="508"/>
      <c r="B21" s="508"/>
      <c r="C21" s="508"/>
    </row>
    <row r="22" spans="1:13" ht="13.8">
      <c r="A22" s="508"/>
      <c r="B22" s="508"/>
      <c r="C22" s="508"/>
    </row>
    <row r="23" spans="1:13" ht="13.8">
      <c r="A23" s="508"/>
      <c r="B23" s="508"/>
      <c r="C23" s="508"/>
    </row>
    <row r="24" spans="1:13" ht="13.8">
      <c r="A24" s="508"/>
      <c r="B24" s="508"/>
      <c r="C24" s="508"/>
    </row>
    <row r="25" spans="1:13" ht="13.8">
      <c r="A25" s="508"/>
      <c r="B25" s="508"/>
      <c r="C25" s="508"/>
    </row>
    <row r="26" spans="1:13" ht="13.8">
      <c r="A26" s="508"/>
      <c r="B26" s="508"/>
      <c r="C26" s="508"/>
    </row>
    <row r="27" spans="1:13" ht="13.8">
      <c r="A27" s="508"/>
    </row>
    <row r="28" spans="1:13" ht="13.8">
      <c r="A28" s="508"/>
    </row>
    <row r="29" spans="1:13" ht="13.8">
      <c r="A29" s="508"/>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9" tint="0.39997558519241921"/>
  </sheetPr>
  <dimension ref="A1:AV177"/>
  <sheetViews>
    <sheetView topLeftCell="A16" zoomScale="85" zoomScaleNormal="85" workbookViewId="0">
      <selection activeCell="F23" sqref="F23"/>
    </sheetView>
  </sheetViews>
  <sheetFormatPr defaultColWidth="3.77734375" defaultRowHeight="14.4"/>
  <cols>
    <col min="1" max="1" width="26" style="1239" customWidth="1"/>
    <col min="2" max="2" width="3.77734375" style="1239"/>
    <col min="3" max="24" width="6" style="1239" customWidth="1"/>
    <col min="25" max="33" width="5.109375" style="1239" customWidth="1"/>
    <col min="34" max="16384" width="3.7773437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6">
      <c r="A162" s="1241"/>
      <c r="B162" s="1241"/>
      <c r="C162" s="1241"/>
      <c r="D162" s="1241"/>
      <c r="E162" s="1241"/>
      <c r="F162" s="1241"/>
      <c r="G162" s="1241"/>
      <c r="H162" s="1241"/>
      <c r="I162" s="1241"/>
      <c r="J162" s="1241"/>
      <c r="K162" s="1241"/>
    </row>
    <row r="163" spans="1:11" s="1240" customFormat="1" ht="15.6">
      <c r="A163" s="1241"/>
      <c r="B163" s="1241"/>
      <c r="C163" s="1243"/>
      <c r="D163" s="1241"/>
      <c r="E163" s="1241"/>
      <c r="F163" s="1241"/>
      <c r="G163" s="1241"/>
      <c r="H163" s="1241"/>
      <c r="I163" s="1243"/>
      <c r="J163" s="1241"/>
    </row>
    <row r="164" spans="1:11" s="1240" customFormat="1" ht="15.6">
      <c r="A164" s="1241"/>
      <c r="B164" s="1241"/>
      <c r="C164" s="1241"/>
      <c r="D164" s="1241"/>
      <c r="E164" s="1241"/>
      <c r="F164" s="1241"/>
      <c r="G164" s="1241"/>
      <c r="H164" s="1241"/>
      <c r="I164" s="1241"/>
      <c r="J164" s="1241"/>
    </row>
    <row r="165" spans="1:11" s="1240" customFormat="1" ht="15.6">
      <c r="A165" s="1241"/>
      <c r="B165" s="1241"/>
      <c r="C165" s="1241"/>
      <c r="D165" s="1241"/>
      <c r="E165" s="1241"/>
      <c r="F165" s="1241"/>
      <c r="G165" s="1243"/>
      <c r="H165" s="1241"/>
      <c r="I165" s="1243"/>
      <c r="J165" s="1241"/>
    </row>
    <row r="166" spans="1:11" s="1240" customFormat="1" ht="15.6">
      <c r="A166" s="1241"/>
      <c r="B166" s="1241"/>
      <c r="C166" s="1241"/>
      <c r="D166" s="1241"/>
      <c r="E166" s="1241"/>
      <c r="F166" s="1241"/>
      <c r="G166" s="1241"/>
      <c r="H166" s="1241"/>
      <c r="I166" s="1241"/>
      <c r="J166" s="1243"/>
    </row>
    <row r="167" spans="1:11" s="1240" customFormat="1" ht="15.6">
      <c r="A167" s="1241"/>
      <c r="B167" s="1241"/>
      <c r="C167" s="1241"/>
      <c r="D167" s="1241"/>
      <c r="E167" s="1241"/>
      <c r="F167" s="1241"/>
      <c r="G167" s="1241"/>
      <c r="H167" s="1241"/>
      <c r="I167" s="1241"/>
      <c r="J167" s="1243"/>
    </row>
    <row r="168" spans="1:11" s="1240" customFormat="1" ht="15.6">
      <c r="A168" s="1241"/>
      <c r="B168" s="1241"/>
      <c r="C168" s="1241"/>
      <c r="D168" s="1241"/>
      <c r="E168" s="1241"/>
      <c r="F168" s="1241"/>
      <c r="G168" s="1241"/>
      <c r="H168" s="1241"/>
      <c r="I168" s="1241"/>
      <c r="J168" s="1243"/>
    </row>
    <row r="169" spans="1:11" s="1240" customFormat="1" ht="15.6">
      <c r="A169" s="1241"/>
      <c r="B169" s="1241"/>
      <c r="C169" s="1241"/>
      <c r="D169" s="1241"/>
      <c r="E169" s="1241"/>
      <c r="F169" s="1241"/>
      <c r="G169" s="1241"/>
      <c r="H169" s="1241"/>
      <c r="I169" s="1241"/>
      <c r="J169" s="1243"/>
    </row>
    <row r="170" spans="1:11" s="1240" customFormat="1" ht="15.6">
      <c r="A170" s="1241"/>
      <c r="B170" s="1241"/>
      <c r="C170" s="1241"/>
      <c r="D170" s="1241"/>
      <c r="E170" s="1241"/>
      <c r="F170" s="1241"/>
      <c r="G170" s="1241"/>
      <c r="H170" s="1241"/>
      <c r="I170" s="1241"/>
      <c r="J170" s="1241"/>
    </row>
    <row r="171" spans="1:11" s="1240" customFormat="1" ht="15.6">
      <c r="A171" s="1241"/>
      <c r="B171" s="1241"/>
      <c r="C171" s="1241"/>
      <c r="D171" s="1241"/>
      <c r="E171" s="1241"/>
      <c r="F171" s="1241"/>
      <c r="G171" s="1241"/>
      <c r="H171" s="1243"/>
      <c r="I171" s="1241"/>
      <c r="J171" s="1241"/>
    </row>
    <row r="172" spans="1:11" s="1240" customFormat="1" ht="15.6">
      <c r="A172" s="1241"/>
      <c r="B172" s="1241"/>
      <c r="C172" s="1241"/>
      <c r="D172" s="1241"/>
      <c r="E172" s="1241"/>
      <c r="F172" s="1241"/>
      <c r="G172" s="1241"/>
      <c r="H172" s="1243"/>
      <c r="I172" s="1241"/>
      <c r="J172" s="1241"/>
    </row>
    <row r="173" spans="1:11" s="1240" customFormat="1" ht="15.6">
      <c r="A173" s="1241"/>
      <c r="B173" s="1241"/>
      <c r="C173" s="1241"/>
      <c r="D173" s="1241"/>
      <c r="E173" s="1241"/>
      <c r="F173" s="1241"/>
      <c r="G173" s="1241"/>
      <c r="H173" s="1243"/>
      <c r="I173" s="1241"/>
      <c r="J173" s="1241"/>
    </row>
    <row r="174" spans="1:11" s="1240" customFormat="1" ht="15.6">
      <c r="A174" s="1241"/>
      <c r="B174" s="1241"/>
      <c r="C174" s="1241"/>
      <c r="D174" s="1241"/>
      <c r="E174" s="1241"/>
      <c r="F174" s="1241"/>
      <c r="G174" s="1243"/>
      <c r="H174" s="1241"/>
      <c r="I174" s="1243"/>
      <c r="J174" s="1241"/>
    </row>
    <row r="175" spans="1:11" s="1240" customFormat="1" ht="15.6">
      <c r="A175" s="1241"/>
      <c r="B175" s="1241"/>
      <c r="C175" s="1241"/>
      <c r="D175" s="1241"/>
      <c r="E175" s="1241"/>
      <c r="F175" s="1241"/>
      <c r="G175" s="1241"/>
      <c r="H175" s="1243"/>
      <c r="I175" s="1241"/>
      <c r="J175" s="1243"/>
    </row>
    <row r="176" spans="1:11" s="1240" customFormat="1" ht="15.6">
      <c r="A176" s="1241"/>
      <c r="B176" s="1241"/>
      <c r="C176" s="1241"/>
      <c r="D176" s="1241"/>
      <c r="E176" s="1241"/>
      <c r="F176" s="1241"/>
      <c r="G176" s="1241"/>
      <c r="H176" s="1241"/>
      <c r="I176" s="1243"/>
      <c r="J176" s="1241"/>
    </row>
    <row r="177" spans="1:11" s="1240" customFormat="1" ht="15.6">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hyperlinks>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92D050"/>
  </sheetPr>
  <dimension ref="B2:W72"/>
  <sheetViews>
    <sheetView topLeftCell="A73" zoomScale="115" zoomScaleNormal="115" workbookViewId="0">
      <selection activeCell="C52" sqref="C52"/>
    </sheetView>
  </sheetViews>
  <sheetFormatPr defaultColWidth="8.44140625" defaultRowHeight="13.2"/>
  <cols>
    <col min="2" max="2" width="12.44140625" bestFit="1" customWidth="1"/>
    <col min="5" max="5" width="8.44140625" style="602"/>
    <col min="6" max="6" width="13.44140625" customWidth="1"/>
    <col min="10" max="11" width="8.44140625" style="602"/>
    <col min="17" max="17" width="11.44140625" customWidth="1"/>
    <col min="18" max="18" width="19.109375" customWidth="1"/>
  </cols>
  <sheetData>
    <row r="2" spans="2:11" ht="13.8">
      <c r="B2" s="9"/>
      <c r="C2" s="102"/>
      <c r="D2" s="102"/>
      <c r="E2" s="102"/>
      <c r="F2" s="10" t="s">
        <v>7</v>
      </c>
      <c r="G2" s="102"/>
    </row>
    <row r="3" spans="2:11" ht="27.6">
      <c r="B3" s="11" t="s">
        <v>1</v>
      </c>
      <c r="C3" s="11" t="s">
        <v>21</v>
      </c>
      <c r="D3" s="11" t="s">
        <v>81</v>
      </c>
      <c r="E3" s="1059" t="s">
        <v>80</v>
      </c>
      <c r="F3" s="103" t="s">
        <v>13</v>
      </c>
      <c r="G3" s="54" t="s">
        <v>82</v>
      </c>
      <c r="H3" s="1059" t="s">
        <v>92</v>
      </c>
      <c r="I3" s="1120" t="s">
        <v>1627</v>
      </c>
      <c r="J3" s="1121"/>
      <c r="K3" s="1121"/>
    </row>
    <row r="4" spans="2:11" ht="13.8" thickBot="1">
      <c r="B4" s="104" t="s">
        <v>214</v>
      </c>
      <c r="C4" s="105"/>
      <c r="D4" s="105"/>
      <c r="E4" s="105"/>
      <c r="F4" s="106"/>
      <c r="G4" s="107"/>
    </row>
    <row r="5" spans="2:11" ht="13.8" thickBot="1">
      <c r="B5" s="108" t="s">
        <v>22</v>
      </c>
      <c r="C5" s="109"/>
      <c r="D5" s="109"/>
      <c r="E5" s="109"/>
      <c r="F5" s="109"/>
      <c r="G5" s="110"/>
    </row>
    <row r="6" spans="2:11">
      <c r="B6" t="str">
        <f>Processes!D143</f>
        <v>FT-SUPELC</v>
      </c>
      <c r="D6" s="588" t="s">
        <v>1656</v>
      </c>
      <c r="E6" s="23"/>
      <c r="F6" s="23" t="str">
        <f>Commodities!E81</f>
        <v>SUPELC</v>
      </c>
      <c r="G6" s="111">
        <v>1</v>
      </c>
    </row>
    <row r="7" spans="2:11">
      <c r="B7" s="484" t="str">
        <f>Processes!D144</f>
        <v>FT-SUPHETC</v>
      </c>
      <c r="D7" s="588" t="s">
        <v>1650</v>
      </c>
      <c r="E7" s="23"/>
      <c r="F7" s="23" t="str">
        <f>Commodities!E82</f>
        <v>SUPHETC</v>
      </c>
      <c r="G7" s="112">
        <v>1</v>
      </c>
    </row>
    <row r="8" spans="2:11">
      <c r="B8" s="525" t="str">
        <f>Processes!D145</f>
        <v>FT-SUPHETD</v>
      </c>
      <c r="C8" s="525"/>
      <c r="D8" s="1138" t="s">
        <v>1651</v>
      </c>
      <c r="E8" s="587"/>
      <c r="F8" s="587" t="str">
        <f>Commodities!E83</f>
        <v>SUPHETD</v>
      </c>
      <c r="G8" s="590">
        <v>1</v>
      </c>
    </row>
    <row r="9" spans="2:11">
      <c r="B9" s="484" t="str">
        <f>Processes!D146</f>
        <v>FT-SUPCOA</v>
      </c>
      <c r="C9" s="484"/>
      <c r="D9" s="484" t="str">
        <f>IF(LEN(F9)=6,RIGHT(F9,3),RIGHT(F9,4))</f>
        <v>COA</v>
      </c>
      <c r="F9" s="23" t="str">
        <f>Commodities!E84</f>
        <v>SUPCOA</v>
      </c>
      <c r="G9" s="484">
        <v>1</v>
      </c>
    </row>
    <row r="10" spans="2:11">
      <c r="B10" s="484" t="str">
        <f>Processes!D147</f>
        <v>FT-SUPNGA</v>
      </c>
      <c r="C10" s="484"/>
      <c r="D10" s="484" t="s">
        <v>1665</v>
      </c>
      <c r="F10" s="23" t="str">
        <f>Commodities!E85</f>
        <v>SUPNGA</v>
      </c>
      <c r="G10" s="484">
        <v>1</v>
      </c>
    </row>
    <row r="11" spans="2:11">
      <c r="B11" s="484" t="str">
        <f>Processes!D148</f>
        <v>FT-SUPCRD</v>
      </c>
      <c r="D11" s="484" t="str">
        <f t="shared" ref="D11:D37" si="0">IF(LEN(F11)=6,RIGHT(F11,3),RIGHT(F11,4))</f>
        <v>CRD</v>
      </c>
      <c r="F11" s="23" t="str">
        <f>Commodities!E86</f>
        <v>SUPCRD</v>
      </c>
      <c r="G11">
        <v>1</v>
      </c>
    </row>
    <row r="12" spans="2:11">
      <c r="B12" s="484" t="str">
        <f>Processes!D149</f>
        <v>FT-SUPLPG</v>
      </c>
      <c r="C12" s="484"/>
      <c r="D12" s="484" t="str">
        <f t="shared" si="0"/>
        <v>LPG</v>
      </c>
      <c r="F12" s="23" t="str">
        <f>Commodities!E87</f>
        <v>SUPLPG</v>
      </c>
      <c r="G12" s="484">
        <v>1</v>
      </c>
    </row>
    <row r="13" spans="2:11">
      <c r="B13" s="484" t="str">
        <f>Processes!D150</f>
        <v>FT-SUPLVN</v>
      </c>
      <c r="C13" s="484"/>
      <c r="D13" s="484" t="str">
        <f t="shared" si="0"/>
        <v>LVN</v>
      </c>
      <c r="F13" s="23" t="str">
        <f>Commodities!E88</f>
        <v>SUPLVN</v>
      </c>
      <c r="G13" s="484">
        <v>1</v>
      </c>
    </row>
    <row r="14" spans="2:11">
      <c r="B14" s="484" t="str">
        <f>Processes!D151</f>
        <v>FT-SUPGSL</v>
      </c>
      <c r="C14" s="484"/>
      <c r="D14" s="484" t="str">
        <f t="shared" si="0"/>
        <v>GSL</v>
      </c>
      <c r="F14" s="23" t="str">
        <f>Commodities!E89</f>
        <v>SUPGSL</v>
      </c>
      <c r="G14" s="484">
        <v>1</v>
      </c>
    </row>
    <row r="15" spans="2:11">
      <c r="B15" s="484" t="str">
        <f>Processes!D152</f>
        <v>FT-SUPKER</v>
      </c>
      <c r="C15" s="484"/>
      <c r="D15" s="484" t="str">
        <f t="shared" si="0"/>
        <v>KER</v>
      </c>
      <c r="F15" s="23" t="str">
        <f>Commodities!E90</f>
        <v>SUPKER</v>
      </c>
      <c r="G15" s="484">
        <v>1</v>
      </c>
    </row>
    <row r="16" spans="2:11">
      <c r="B16" s="484" t="str">
        <f>Processes!D153</f>
        <v>FT-SUPDSL</v>
      </c>
      <c r="C16" s="484"/>
      <c r="D16" s="484" t="str">
        <f t="shared" si="0"/>
        <v>DSL</v>
      </c>
      <c r="F16" s="23" t="str">
        <f>Commodities!E91</f>
        <v>SUPDSL</v>
      </c>
      <c r="G16" s="484">
        <v>1</v>
      </c>
    </row>
    <row r="17" spans="2:7">
      <c r="B17" s="484" t="str">
        <f>Processes!D154</f>
        <v>FT-SUPHFO</v>
      </c>
      <c r="C17" s="484"/>
      <c r="D17" s="484" t="str">
        <f t="shared" si="0"/>
        <v>HFO</v>
      </c>
      <c r="F17" s="23" t="str">
        <f>Commodities!E92</f>
        <v>SUPHFO</v>
      </c>
      <c r="G17" s="484">
        <v>1</v>
      </c>
    </row>
    <row r="18" spans="2:7">
      <c r="B18" s="484" t="str">
        <f>Processes!D155</f>
        <v>FT-SUPMGO</v>
      </c>
      <c r="C18" s="484"/>
      <c r="D18" s="484" t="str">
        <f t="shared" si="0"/>
        <v>MGO</v>
      </c>
      <c r="F18" s="23" t="str">
        <f>Commodities!E93</f>
        <v>SUPMGO</v>
      </c>
      <c r="G18" s="484">
        <v>1</v>
      </c>
    </row>
    <row r="19" spans="2:7">
      <c r="B19" s="484" t="str">
        <f>Processes!D156</f>
        <v>FT-SUPAGSL</v>
      </c>
      <c r="C19" s="484"/>
      <c r="D19" s="484" t="str">
        <f t="shared" si="0"/>
        <v>AGSL</v>
      </c>
      <c r="F19" s="23" t="str">
        <f>Commodities!E94</f>
        <v>SUPAGSL</v>
      </c>
      <c r="G19" s="484">
        <v>1</v>
      </c>
    </row>
    <row r="20" spans="2:7">
      <c r="B20" s="484" t="str">
        <f>Processes!D157</f>
        <v>FT-SUPWST</v>
      </c>
      <c r="C20" s="484"/>
      <c r="D20" s="484" t="str">
        <f t="shared" si="0"/>
        <v>WST</v>
      </c>
      <c r="F20" s="23" t="str">
        <f>Commodities!E95</f>
        <v>SUPWST</v>
      </c>
      <c r="G20" s="484">
        <v>1</v>
      </c>
    </row>
    <row r="21" spans="2:7">
      <c r="B21" s="484" t="str">
        <f>Processes!D158</f>
        <v>FT-SUPSTR</v>
      </c>
      <c r="C21" s="484"/>
      <c r="D21" s="484" t="str">
        <f t="shared" si="0"/>
        <v>STR</v>
      </c>
      <c r="F21" s="23" t="str">
        <f>Commodities!E96</f>
        <v>SUPSTR</v>
      </c>
      <c r="G21" s="484">
        <v>1</v>
      </c>
    </row>
    <row r="22" spans="2:7">
      <c r="B22" s="484" t="str">
        <f>Processes!D159</f>
        <v>FT-SUPGRS</v>
      </c>
      <c r="C22" s="484"/>
      <c r="D22" s="484" t="str">
        <f t="shared" si="0"/>
        <v>GRS</v>
      </c>
      <c r="F22" s="23" t="str">
        <f>Commodities!E97</f>
        <v>SUPGRS</v>
      </c>
      <c r="G22" s="484">
        <v>1</v>
      </c>
    </row>
    <row r="23" spans="2:7">
      <c r="B23" s="484" t="str">
        <f>Processes!D160</f>
        <v>FT-SUPWPE</v>
      </c>
      <c r="C23" s="484"/>
      <c r="D23" s="484" t="str">
        <f t="shared" si="0"/>
        <v>WPE</v>
      </c>
      <c r="F23" s="23" t="str">
        <f>Commodities!E98</f>
        <v>SUPWPE</v>
      </c>
      <c r="G23" s="484">
        <v>1</v>
      </c>
    </row>
    <row r="24" spans="2:7">
      <c r="B24" s="484" t="str">
        <f>Processes!D161</f>
        <v>FT-SUPWCH</v>
      </c>
      <c r="C24" s="484"/>
      <c r="D24" s="484" t="str">
        <f t="shared" si="0"/>
        <v>WCH</v>
      </c>
      <c r="F24" s="23" t="str">
        <f>Commodities!E99</f>
        <v>SUPWCH</v>
      </c>
      <c r="G24" s="484">
        <v>1</v>
      </c>
    </row>
    <row r="25" spans="2:7">
      <c r="B25" s="484" t="str">
        <f>Processes!D162</f>
        <v>FT-SUPFIW</v>
      </c>
      <c r="C25" s="484"/>
      <c r="D25" s="484" t="str">
        <f t="shared" si="0"/>
        <v>FIW</v>
      </c>
      <c r="F25" s="23" t="str">
        <f>Commodities!E100</f>
        <v>SUPFIW</v>
      </c>
      <c r="G25" s="484">
        <v>1</v>
      </c>
    </row>
    <row r="26" spans="2:7">
      <c r="B26" s="484" t="str">
        <f>Processes!D163</f>
        <v>FT-SUPCRN</v>
      </c>
      <c r="C26" s="484"/>
      <c r="D26" s="484" t="str">
        <f t="shared" si="0"/>
        <v>CRN</v>
      </c>
      <c r="F26" s="23" t="str">
        <f>Commodities!E101</f>
        <v>SUPCRN</v>
      </c>
      <c r="G26" s="484">
        <v>1</v>
      </c>
    </row>
    <row r="27" spans="2:7">
      <c r="B27" s="484" t="str">
        <f>Processes!D164</f>
        <v>FT-SUPRPS</v>
      </c>
      <c r="C27" s="484"/>
      <c r="D27" s="484" t="str">
        <f t="shared" si="0"/>
        <v>RPS</v>
      </c>
      <c r="F27" s="23" t="str">
        <f>Commodities!E102</f>
        <v>SUPRPS</v>
      </c>
      <c r="G27" s="484">
        <v>1</v>
      </c>
    </row>
    <row r="28" spans="2:7">
      <c r="B28" s="484" t="str">
        <f>Processes!D165</f>
        <v>FT-SUPSGB</v>
      </c>
      <c r="C28" s="484"/>
      <c r="D28" s="484" t="str">
        <f t="shared" si="0"/>
        <v>SGB</v>
      </c>
      <c r="F28" s="23" t="str">
        <f>Commodities!E103</f>
        <v>SUPSGB</v>
      </c>
      <c r="G28" s="484">
        <v>1</v>
      </c>
    </row>
    <row r="29" spans="2:7">
      <c r="B29" s="484" t="str">
        <f>Processes!D166</f>
        <v>FT-SUPDLI</v>
      </c>
      <c r="C29" s="484"/>
      <c r="D29" s="484" t="str">
        <f t="shared" si="0"/>
        <v>DLI</v>
      </c>
      <c r="F29" s="23" t="str">
        <f>Commodities!E104</f>
        <v>SUPDLI</v>
      </c>
      <c r="G29" s="484">
        <v>1</v>
      </c>
    </row>
    <row r="30" spans="2:7">
      <c r="B30" s="484" t="str">
        <f>Processes!D167</f>
        <v>FT-SUPMNR</v>
      </c>
      <c r="C30" s="484"/>
      <c r="D30" s="484" t="str">
        <f t="shared" si="0"/>
        <v>MNR</v>
      </c>
      <c r="F30" s="23" t="str">
        <f>Commodities!E105</f>
        <v>SUPMNR</v>
      </c>
      <c r="G30" s="484">
        <v>1</v>
      </c>
    </row>
    <row r="31" spans="2:7">
      <c r="B31" s="484" t="str">
        <f>Processes!D168</f>
        <v>FT-SUPBGA</v>
      </c>
      <c r="C31" s="484"/>
      <c r="D31" s="484" t="str">
        <f t="shared" si="0"/>
        <v>BGA</v>
      </c>
      <c r="F31" s="23" t="str">
        <f>Commodities!E106</f>
        <v>SUPBGA</v>
      </c>
      <c r="G31" s="484">
        <v>1</v>
      </c>
    </row>
    <row r="32" spans="2:7">
      <c r="B32" s="484" t="str">
        <f>Processes!D169</f>
        <v>FT-SUPHFB</v>
      </c>
      <c r="C32" s="484"/>
      <c r="D32" s="484" t="str">
        <f t="shared" si="0"/>
        <v>HFB</v>
      </c>
      <c r="F32" s="23" t="str">
        <f>Commodities!E107</f>
        <v>SUPHFB</v>
      </c>
      <c r="G32" s="484">
        <v>1</v>
      </c>
    </row>
    <row r="33" spans="2:7">
      <c r="B33" s="484" t="str">
        <f>Processes!D170</f>
        <v>FT-SUPDDGS</v>
      </c>
      <c r="C33" s="484"/>
      <c r="D33" s="484" t="str">
        <f t="shared" si="0"/>
        <v>DDGS</v>
      </c>
      <c r="F33" s="23" t="str">
        <f>Commodities!E108</f>
        <v>SUPDDGS</v>
      </c>
      <c r="G33" s="484">
        <v>1</v>
      </c>
    </row>
    <row r="34" spans="2:7">
      <c r="B34" s="484" t="str">
        <f>Processes!D171</f>
        <v>FT-SUPH2</v>
      </c>
      <c r="C34" s="484"/>
      <c r="D34" s="589" t="s">
        <v>755</v>
      </c>
      <c r="E34" s="589"/>
      <c r="F34" s="23" t="str">
        <f>Commodities!E109</f>
        <v>SUPH2</v>
      </c>
      <c r="G34" s="484">
        <v>1</v>
      </c>
    </row>
    <row r="35" spans="2:7">
      <c r="B35" s="484" t="str">
        <f>Processes!D172</f>
        <v>FT-SUPH2G</v>
      </c>
      <c r="C35" s="484"/>
      <c r="D35" s="484" t="str">
        <f t="shared" si="0"/>
        <v>H2G</v>
      </c>
      <c r="F35" s="23" t="str">
        <f>Commodities!E110</f>
        <v>SUPH2G</v>
      </c>
      <c r="G35" s="484">
        <v>1</v>
      </c>
    </row>
    <row r="36" spans="2:7">
      <c r="B36" s="484" t="str">
        <f>Processes!D173</f>
        <v>FT-SUPAMM</v>
      </c>
      <c r="C36" s="484"/>
      <c r="D36" s="484" t="str">
        <f t="shared" si="0"/>
        <v>AMM</v>
      </c>
      <c r="F36" s="23" t="str">
        <f>Commodities!E111</f>
        <v>SUPAMM</v>
      </c>
      <c r="G36" s="484">
        <v>1</v>
      </c>
    </row>
    <row r="37" spans="2:7">
      <c r="B37" s="484" t="str">
        <f>Processes!D174</f>
        <v>FT-SUPDME</v>
      </c>
      <c r="C37" s="484"/>
      <c r="D37" s="484" t="str">
        <f t="shared" si="0"/>
        <v>DME</v>
      </c>
      <c r="F37" s="23" t="str">
        <f>Commodities!E112</f>
        <v>SUPDME</v>
      </c>
      <c r="G37" s="484">
        <v>1</v>
      </c>
    </row>
    <row r="38" spans="2:7">
      <c r="B38" s="484" t="str">
        <f>Processes!D175</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Processes!D176</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Processes!D177</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Processes!D178</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Processes!D179</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Processes!D180</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4">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Processes!D181</f>
        <v>FT-MINCRD</v>
      </c>
      <c r="C57" s="557"/>
      <c r="D57" s="557" t="s">
        <v>735</v>
      </c>
      <c r="E57" s="557"/>
      <c r="F57" s="557" t="s">
        <v>93</v>
      </c>
      <c r="G57" s="557">
        <v>1</v>
      </c>
      <c r="H57" s="557"/>
      <c r="I57" s="557"/>
      <c r="J57" s="557"/>
    </row>
    <row r="58" spans="2:23" ht="29.4"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4">
      <c r="B59" s="557"/>
      <c r="C59" s="557"/>
      <c r="D59" s="557"/>
      <c r="E59" s="557" t="s">
        <v>1590</v>
      </c>
      <c r="F59" s="557"/>
      <c r="G59" s="557"/>
      <c r="H59" s="1209"/>
      <c r="I59" s="557"/>
      <c r="J59" s="557"/>
      <c r="O59" s="1330" t="s">
        <v>1641</v>
      </c>
      <c r="P59" s="1330"/>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Processes!D182</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Processes!D183</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Processes!D184</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Processes!D185</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7"/>
  <sheetViews>
    <sheetView workbookViewId="0">
      <pane xSplit="2" ySplit="10" topLeftCell="C36" activePane="bottomRight" state="frozen"/>
      <selection pane="topRight"/>
      <selection pane="bottomLeft"/>
      <selection pane="bottomRight" activeCell="T79" sqref="T79"/>
    </sheetView>
  </sheetViews>
  <sheetFormatPr defaultColWidth="8.77734375" defaultRowHeight="11.25" customHeight="1"/>
  <cols>
    <col min="1" max="1" width="20.109375" style="1298" customWidth="1"/>
    <col min="2" max="2" width="14.6640625" style="1298" customWidth="1"/>
    <col min="3" max="3" width="18" style="1298" customWidth="1"/>
    <col min="4" max="4" width="15.109375" style="1298" customWidth="1"/>
    <col min="5" max="5" width="8.33203125" style="1298" customWidth="1"/>
    <col min="6" max="6" width="13.109375" style="1298" customWidth="1"/>
    <col min="7" max="7" width="7.109375" style="1298" customWidth="1"/>
    <col min="8" max="8" width="13.6640625" style="1298" customWidth="1"/>
    <col min="9" max="9" width="7.6640625" style="1298" customWidth="1"/>
    <col min="10" max="10" width="13.6640625" style="1298" customWidth="1"/>
    <col min="11" max="11" width="6.6640625" style="1298" customWidth="1"/>
    <col min="12" max="12" width="15.6640625" style="1298" customWidth="1"/>
    <col min="13" max="13" width="7.6640625" style="1298" customWidth="1"/>
    <col min="14" max="14" width="15" style="1298" customWidth="1"/>
    <col min="15" max="15" width="10" style="1298" customWidth="1"/>
    <col min="16" max="16" width="13.6640625" style="1298" customWidth="1"/>
    <col min="17" max="17" width="8" style="1298" customWidth="1"/>
    <col min="18" max="18" width="14.44140625" style="1298" customWidth="1"/>
    <col min="19" max="19" width="7.109375" style="1298" customWidth="1"/>
    <col min="20" max="20" width="18.33203125" style="1298" customWidth="1"/>
    <col min="21" max="21" width="7.33203125" style="1298" customWidth="1"/>
    <col min="22" max="16384" width="8.77734375" style="1298"/>
  </cols>
  <sheetData>
    <row r="1" spans="1:21" ht="14.4">
      <c r="A1" s="1299" t="s">
        <v>2283</v>
      </c>
    </row>
    <row r="2" spans="1:21" ht="14.4">
      <c r="A2" s="1299" t="s">
        <v>2262</v>
      </c>
      <c r="B2" s="1300" t="s">
        <v>2282</v>
      </c>
    </row>
    <row r="3" spans="1:21" ht="14.4">
      <c r="A3" s="1299" t="s">
        <v>2261</v>
      </c>
      <c r="B3" s="1299" t="s">
        <v>2260</v>
      </c>
    </row>
    <row r="5" spans="1:21" ht="14.4">
      <c r="A5" s="1300" t="s">
        <v>2259</v>
      </c>
      <c r="C5" s="1299" t="s">
        <v>2258</v>
      </c>
    </row>
    <row r="6" spans="1:21" ht="14.4">
      <c r="A6" s="1300" t="s">
        <v>2257</v>
      </c>
      <c r="C6" s="1299" t="s">
        <v>2256</v>
      </c>
    </row>
    <row r="7" spans="1:21" ht="11.25" customHeight="1">
      <c r="D7" s="1298" t="s">
        <v>2284</v>
      </c>
      <c r="F7" s="1298" t="s">
        <v>2286</v>
      </c>
      <c r="H7" s="1298" t="s">
        <v>2285</v>
      </c>
      <c r="J7" s="1317" t="s">
        <v>2287</v>
      </c>
      <c r="K7" s="1317"/>
      <c r="L7" s="1317" t="s">
        <v>2288</v>
      </c>
      <c r="M7" s="1317"/>
      <c r="N7" s="1317" t="s">
        <v>2289</v>
      </c>
      <c r="P7" s="1317" t="s">
        <v>2290</v>
      </c>
      <c r="Q7" s="1317"/>
      <c r="R7" s="1317" t="s">
        <v>2291</v>
      </c>
      <c r="S7" s="1317"/>
      <c r="T7" s="1317" t="s">
        <v>2292</v>
      </c>
    </row>
    <row r="8" spans="1:21" ht="14.4">
      <c r="B8" s="1331" t="s">
        <v>2255</v>
      </c>
      <c r="C8" s="1332"/>
      <c r="D8" s="1331" t="s">
        <v>958</v>
      </c>
      <c r="E8" s="1333"/>
      <c r="F8" s="1333"/>
      <c r="G8" s="1333"/>
      <c r="H8" s="1333"/>
      <c r="I8" s="1332"/>
      <c r="J8" s="1331" t="s">
        <v>953</v>
      </c>
      <c r="K8" s="1333"/>
      <c r="L8" s="1333"/>
      <c r="M8" s="1333"/>
      <c r="N8" s="1333"/>
      <c r="O8" s="1332"/>
      <c r="P8" s="1331" t="s">
        <v>2281</v>
      </c>
      <c r="Q8" s="1333"/>
      <c r="R8" s="1333"/>
      <c r="S8" s="1333"/>
      <c r="T8" s="1333"/>
      <c r="U8" s="1332"/>
    </row>
    <row r="9" spans="1:21" ht="14.4">
      <c r="B9" s="1331" t="s">
        <v>2254</v>
      </c>
      <c r="C9" s="1332"/>
      <c r="D9" s="1331" t="s">
        <v>927</v>
      </c>
      <c r="E9" s="1332"/>
      <c r="F9" s="1331" t="s">
        <v>164</v>
      </c>
      <c r="G9" s="1332"/>
      <c r="H9" s="1331" t="s">
        <v>170</v>
      </c>
      <c r="I9" s="1332"/>
      <c r="J9" s="1331" t="s">
        <v>927</v>
      </c>
      <c r="K9" s="1332"/>
      <c r="L9" s="1331" t="s">
        <v>164</v>
      </c>
      <c r="M9" s="1332"/>
      <c r="N9" s="1331" t="s">
        <v>170</v>
      </c>
      <c r="O9" s="1332"/>
      <c r="P9" s="1331" t="s">
        <v>927</v>
      </c>
      <c r="Q9" s="1332"/>
      <c r="R9" s="1331" t="s">
        <v>164</v>
      </c>
      <c r="S9" s="1332"/>
      <c r="T9" s="1331" t="s">
        <v>170</v>
      </c>
      <c r="U9" s="1332"/>
    </row>
    <row r="10" spans="1:21" ht="14.4">
      <c r="A10" s="1317"/>
      <c r="B10" s="1309" t="s">
        <v>2253</v>
      </c>
      <c r="C10" s="1309" t="s">
        <v>2252</v>
      </c>
      <c r="D10" s="1308" t="s">
        <v>1674</v>
      </c>
      <c r="E10" s="1308" t="s">
        <v>1674</v>
      </c>
      <c r="F10" s="1308" t="s">
        <v>1674</v>
      </c>
      <c r="G10" s="1308" t="s">
        <v>1674</v>
      </c>
      <c r="H10" s="1308" t="s">
        <v>1674</v>
      </c>
      <c r="I10" s="1308" t="s">
        <v>1674</v>
      </c>
      <c r="J10" s="1308" t="s">
        <v>1674</v>
      </c>
      <c r="K10" s="1308" t="s">
        <v>1674</v>
      </c>
      <c r="L10" s="1308" t="s">
        <v>1674</v>
      </c>
      <c r="M10" s="1308" t="s">
        <v>1674</v>
      </c>
      <c r="N10" s="1308" t="s">
        <v>1674</v>
      </c>
      <c r="O10" s="1308" t="s">
        <v>1674</v>
      </c>
      <c r="P10" s="1308" t="s">
        <v>1674</v>
      </c>
      <c r="Q10" s="1308" t="s">
        <v>1674</v>
      </c>
      <c r="R10" s="1308" t="s">
        <v>1674</v>
      </c>
      <c r="S10" s="1308" t="s">
        <v>1674</v>
      </c>
      <c r="T10" s="1308" t="s">
        <v>1674</v>
      </c>
      <c r="U10" s="1308" t="s">
        <v>1674</v>
      </c>
    </row>
    <row r="11" spans="1:21" ht="14.4">
      <c r="A11" s="1317"/>
      <c r="B11" s="1303" t="s">
        <v>2210</v>
      </c>
      <c r="C11" s="1303" t="s">
        <v>1640</v>
      </c>
      <c r="D11" s="1305">
        <v>5512813.8710000003</v>
      </c>
      <c r="E11" s="1304" t="s">
        <v>1674</v>
      </c>
      <c r="F11" s="1305">
        <v>10385903.103</v>
      </c>
      <c r="G11" s="1304" t="s">
        <v>1674</v>
      </c>
      <c r="H11" s="1307">
        <v>1820308.48</v>
      </c>
      <c r="I11" s="1304" t="s">
        <v>1674</v>
      </c>
      <c r="J11" s="1305">
        <v>5046999.4239999996</v>
      </c>
      <c r="K11" s="1304" t="s">
        <v>1674</v>
      </c>
      <c r="L11" s="1305">
        <v>10870505.774</v>
      </c>
      <c r="M11" s="1304" t="s">
        <v>1674</v>
      </c>
      <c r="N11" s="1305">
        <v>2532781.2039999999</v>
      </c>
      <c r="O11" s="1304" t="s">
        <v>1674</v>
      </c>
      <c r="P11" s="1305">
        <v>4407692.4029999999</v>
      </c>
      <c r="Q11" s="1304" t="s">
        <v>1674</v>
      </c>
      <c r="R11" s="1305">
        <v>10040343.889</v>
      </c>
      <c r="S11" s="1304" t="s">
        <v>1674</v>
      </c>
      <c r="T11" s="1305">
        <v>1350865.841</v>
      </c>
      <c r="U11" s="1304" t="s">
        <v>1674</v>
      </c>
    </row>
    <row r="12" spans="1:21" ht="14.4">
      <c r="A12" s="1317"/>
      <c r="B12" s="1303" t="s">
        <v>2210</v>
      </c>
      <c r="C12" s="1303" t="s">
        <v>2251</v>
      </c>
      <c r="D12" s="1302">
        <v>1921985.1780000001</v>
      </c>
      <c r="E12" s="1301" t="s">
        <v>1674</v>
      </c>
      <c r="F12" s="1306">
        <v>1364347.8</v>
      </c>
      <c r="G12" s="1301" t="s">
        <v>1674</v>
      </c>
      <c r="H12" s="1302">
        <v>39667.622000000003</v>
      </c>
      <c r="I12" s="1301" t="s">
        <v>1674</v>
      </c>
      <c r="J12" s="1302">
        <v>1800486.7290000001</v>
      </c>
      <c r="K12" s="1301" t="s">
        <v>1674</v>
      </c>
      <c r="L12" s="1306">
        <v>1569032.96</v>
      </c>
      <c r="M12" s="1301" t="s">
        <v>1674</v>
      </c>
      <c r="N12" s="1306">
        <v>58781.79</v>
      </c>
      <c r="O12" s="1301" t="s">
        <v>1674</v>
      </c>
      <c r="P12" s="1302">
        <v>1189899.973</v>
      </c>
      <c r="Q12" s="1301" t="s">
        <v>1674</v>
      </c>
      <c r="R12" s="1302">
        <v>1179756.6240000001</v>
      </c>
      <c r="S12" s="1301" t="s">
        <v>1674</v>
      </c>
      <c r="T12" s="1302">
        <v>62836.529000000002</v>
      </c>
      <c r="U12" s="1301" t="s">
        <v>1674</v>
      </c>
    </row>
    <row r="13" spans="1:21" ht="14.4">
      <c r="A13" s="1317"/>
      <c r="B13" s="1303" t="s">
        <v>2210</v>
      </c>
      <c r="C13" s="1303" t="s">
        <v>1346</v>
      </c>
      <c r="D13" s="1307">
        <v>58698.66</v>
      </c>
      <c r="E13" s="1304" t="s">
        <v>1674</v>
      </c>
      <c r="F13" s="1307">
        <v>33936.07</v>
      </c>
      <c r="G13" s="1304" t="s">
        <v>1674</v>
      </c>
      <c r="H13" s="1307">
        <v>6471.5</v>
      </c>
      <c r="I13" s="1304" t="s">
        <v>1674</v>
      </c>
      <c r="J13" s="1307">
        <v>49391.1</v>
      </c>
      <c r="K13" s="1304" t="s">
        <v>1674</v>
      </c>
      <c r="L13" s="1307">
        <v>57736.800000000003</v>
      </c>
      <c r="M13" s="1304" t="s">
        <v>1674</v>
      </c>
      <c r="N13" s="1307">
        <v>3682.8</v>
      </c>
      <c r="O13" s="1304" t="s">
        <v>1674</v>
      </c>
      <c r="P13" s="1307">
        <v>0</v>
      </c>
      <c r="Q13" s="1304" t="s">
        <v>1674</v>
      </c>
      <c r="R13" s="1305">
        <v>27319.514999999999</v>
      </c>
      <c r="S13" s="1304" t="s">
        <v>1674</v>
      </c>
      <c r="T13" s="1305">
        <v>2158.002</v>
      </c>
      <c r="U13" s="1304" t="s">
        <v>1674</v>
      </c>
    </row>
    <row r="14" spans="1:21" ht="14.4">
      <c r="A14" s="1317"/>
      <c r="B14" s="1303" t="s">
        <v>2210</v>
      </c>
      <c r="C14" s="1303" t="s">
        <v>1345</v>
      </c>
      <c r="D14" s="1306">
        <v>236205</v>
      </c>
      <c r="E14" s="1301" t="s">
        <v>1674</v>
      </c>
      <c r="F14" s="1306">
        <v>225997</v>
      </c>
      <c r="G14" s="1301" t="s">
        <v>1674</v>
      </c>
      <c r="H14" s="1306">
        <v>174</v>
      </c>
      <c r="I14" s="1301" t="s">
        <v>1674</v>
      </c>
      <c r="J14" s="1306">
        <v>111447</v>
      </c>
      <c r="K14" s="1301" t="s">
        <v>1674</v>
      </c>
      <c r="L14" s="1306">
        <v>227505</v>
      </c>
      <c r="M14" s="1301" t="s">
        <v>1674</v>
      </c>
      <c r="N14" s="1306">
        <v>0</v>
      </c>
      <c r="O14" s="1301" t="s">
        <v>1674</v>
      </c>
      <c r="P14" s="1306">
        <v>0</v>
      </c>
      <c r="Q14" s="1301" t="s">
        <v>1674</v>
      </c>
      <c r="R14" s="1302">
        <v>326278.27500000002</v>
      </c>
      <c r="S14" s="1301" t="s">
        <v>1674</v>
      </c>
      <c r="T14" s="1306">
        <v>352.35</v>
      </c>
      <c r="U14" s="1301" t="s">
        <v>1674</v>
      </c>
    </row>
    <row r="15" spans="1:21" ht="14.4">
      <c r="A15" s="1317"/>
      <c r="B15" s="1303" t="s">
        <v>2210</v>
      </c>
      <c r="C15" s="1303" t="s">
        <v>1344</v>
      </c>
      <c r="D15" s="1305">
        <v>92290.338000000003</v>
      </c>
      <c r="E15" s="1304" t="s">
        <v>1674</v>
      </c>
      <c r="F15" s="1307">
        <v>967969.79</v>
      </c>
      <c r="G15" s="1304" t="s">
        <v>1674</v>
      </c>
      <c r="H15" s="1305">
        <v>954.59199999999998</v>
      </c>
      <c r="I15" s="1304" t="s">
        <v>1674</v>
      </c>
      <c r="J15" s="1305">
        <v>31721.679</v>
      </c>
      <c r="K15" s="1304" t="s">
        <v>1674</v>
      </c>
      <c r="L15" s="1305">
        <v>1194620.7779999999</v>
      </c>
      <c r="M15" s="1304" t="s">
        <v>1674</v>
      </c>
      <c r="N15" s="1307">
        <v>1633.5</v>
      </c>
      <c r="O15" s="1304" t="s">
        <v>1674</v>
      </c>
      <c r="P15" s="1307">
        <v>0</v>
      </c>
      <c r="Q15" s="1304" t="s">
        <v>1674</v>
      </c>
      <c r="R15" s="1305">
        <v>768530.94799999997</v>
      </c>
      <c r="S15" s="1304" t="s">
        <v>1674</v>
      </c>
      <c r="T15" s="1305">
        <v>10144.268</v>
      </c>
      <c r="U15" s="1304" t="s">
        <v>1674</v>
      </c>
    </row>
    <row r="16" spans="1:21" ht="14.4">
      <c r="A16" s="1317"/>
      <c r="B16" s="1303" t="s">
        <v>2210</v>
      </c>
      <c r="C16" s="1303" t="s">
        <v>1343</v>
      </c>
      <c r="D16" s="1306">
        <v>0</v>
      </c>
      <c r="E16" s="1301" t="s">
        <v>1674</v>
      </c>
      <c r="F16" s="1306">
        <v>0</v>
      </c>
      <c r="G16" s="1301" t="s">
        <v>1674</v>
      </c>
      <c r="H16" s="1306">
        <v>0</v>
      </c>
      <c r="I16" s="1301" t="s">
        <v>1674</v>
      </c>
      <c r="J16" s="1306">
        <v>0</v>
      </c>
      <c r="K16" s="1301" t="s">
        <v>1674</v>
      </c>
      <c r="L16" s="1306">
        <v>0</v>
      </c>
      <c r="M16" s="1301" t="s">
        <v>1674</v>
      </c>
      <c r="N16" s="1306">
        <v>0</v>
      </c>
      <c r="O16" s="1301" t="s">
        <v>1674</v>
      </c>
      <c r="P16" s="1306">
        <v>0</v>
      </c>
      <c r="Q16" s="1301" t="s">
        <v>1674</v>
      </c>
      <c r="R16" s="1306">
        <v>0</v>
      </c>
      <c r="S16" s="1301" t="s">
        <v>1674</v>
      </c>
      <c r="T16" s="1306">
        <v>0</v>
      </c>
      <c r="U16" s="1301" t="s">
        <v>1674</v>
      </c>
    </row>
    <row r="17" spans="1:21" ht="14.4">
      <c r="A17" s="1317"/>
      <c r="B17" s="1303" t="s">
        <v>2210</v>
      </c>
      <c r="C17" s="1303" t="s">
        <v>2250</v>
      </c>
      <c r="D17" s="1307">
        <v>1534791.18</v>
      </c>
      <c r="E17" s="1304" t="s">
        <v>1674</v>
      </c>
      <c r="F17" s="1307">
        <v>0</v>
      </c>
      <c r="G17" s="1304" t="s">
        <v>1674</v>
      </c>
      <c r="H17" s="1307">
        <v>0</v>
      </c>
      <c r="I17" s="1304" t="s">
        <v>1674</v>
      </c>
      <c r="J17" s="1307">
        <v>1607926.95</v>
      </c>
      <c r="K17" s="1304" t="s">
        <v>1674</v>
      </c>
      <c r="L17" s="1307">
        <v>373.76</v>
      </c>
      <c r="M17" s="1304" t="s">
        <v>1674</v>
      </c>
      <c r="N17" s="1305">
        <v>9700.2819999999992</v>
      </c>
      <c r="O17" s="1304" t="s">
        <v>1674</v>
      </c>
      <c r="P17" s="1305">
        <v>1189899.973</v>
      </c>
      <c r="Q17" s="1304" t="s">
        <v>1674</v>
      </c>
      <c r="R17" s="1305">
        <v>432.745</v>
      </c>
      <c r="S17" s="1304" t="s">
        <v>1674</v>
      </c>
      <c r="T17" s="1307">
        <v>0</v>
      </c>
      <c r="U17" s="1304" t="s">
        <v>1674</v>
      </c>
    </row>
    <row r="18" spans="1:21" ht="14.4">
      <c r="A18" s="1317"/>
      <c r="B18" s="1303" t="s">
        <v>2210</v>
      </c>
      <c r="C18" s="1303" t="s">
        <v>1340</v>
      </c>
      <c r="D18" s="1301" t="s">
        <v>937</v>
      </c>
      <c r="E18" s="1301" t="s">
        <v>2205</v>
      </c>
      <c r="F18" s="1306">
        <v>123481.5</v>
      </c>
      <c r="G18" s="1301" t="s">
        <v>1674</v>
      </c>
      <c r="H18" s="1306">
        <v>5414.85</v>
      </c>
      <c r="I18" s="1301" t="s">
        <v>1674</v>
      </c>
      <c r="J18" s="1301" t="s">
        <v>937</v>
      </c>
      <c r="K18" s="1301" t="s">
        <v>2205</v>
      </c>
      <c r="L18" s="1306">
        <v>82884.45</v>
      </c>
      <c r="M18" s="1301" t="s">
        <v>1674</v>
      </c>
      <c r="N18" s="1306">
        <v>9970.2000000000007</v>
      </c>
      <c r="O18" s="1301" t="s">
        <v>1674</v>
      </c>
      <c r="P18" s="1301" t="s">
        <v>937</v>
      </c>
      <c r="Q18" s="1301" t="s">
        <v>2205</v>
      </c>
      <c r="R18" s="1302">
        <v>54525.248</v>
      </c>
      <c r="S18" s="1301" t="s">
        <v>1674</v>
      </c>
      <c r="T18" s="1306">
        <v>21794.37</v>
      </c>
      <c r="U18" s="1301" t="s">
        <v>1674</v>
      </c>
    </row>
    <row r="19" spans="1:21" ht="14.4">
      <c r="A19" s="1317"/>
      <c r="B19" s="1303" t="s">
        <v>2210</v>
      </c>
      <c r="C19" s="1303" t="s">
        <v>1339</v>
      </c>
      <c r="D19" s="1304" t="s">
        <v>937</v>
      </c>
      <c r="E19" s="1304" t="s">
        <v>2205</v>
      </c>
      <c r="F19" s="1307">
        <v>0</v>
      </c>
      <c r="G19" s="1304" t="s">
        <v>1674</v>
      </c>
      <c r="H19" s="1307">
        <v>0</v>
      </c>
      <c r="I19" s="1304" t="s">
        <v>1674</v>
      </c>
      <c r="J19" s="1304" t="s">
        <v>937</v>
      </c>
      <c r="K19" s="1304" t="s">
        <v>2205</v>
      </c>
      <c r="L19" s="1307">
        <v>0</v>
      </c>
      <c r="M19" s="1304" t="s">
        <v>1674</v>
      </c>
      <c r="N19" s="1307">
        <v>0</v>
      </c>
      <c r="O19" s="1304" t="s">
        <v>1674</v>
      </c>
      <c r="P19" s="1304" t="s">
        <v>937</v>
      </c>
      <c r="Q19" s="1304" t="s">
        <v>2205</v>
      </c>
      <c r="R19" s="1307">
        <v>0</v>
      </c>
      <c r="S19" s="1304" t="s">
        <v>1674</v>
      </c>
      <c r="T19" s="1307">
        <v>0</v>
      </c>
      <c r="U19" s="1304" t="s">
        <v>1674</v>
      </c>
    </row>
    <row r="20" spans="1:21" ht="14.4">
      <c r="A20" s="1317"/>
      <c r="B20" s="1303" t="s">
        <v>2210</v>
      </c>
      <c r="C20" s="1303" t="s">
        <v>2249</v>
      </c>
      <c r="D20" s="1301" t="s">
        <v>937</v>
      </c>
      <c r="E20" s="1301" t="s">
        <v>2205</v>
      </c>
      <c r="F20" s="1306">
        <v>10833</v>
      </c>
      <c r="G20" s="1301" t="s">
        <v>1674</v>
      </c>
      <c r="H20" s="1306">
        <v>31.4</v>
      </c>
      <c r="I20" s="1301" t="s">
        <v>1674</v>
      </c>
      <c r="J20" s="1301" t="s">
        <v>937</v>
      </c>
      <c r="K20" s="1301" t="s">
        <v>2205</v>
      </c>
      <c r="L20" s="1306">
        <v>4867</v>
      </c>
      <c r="M20" s="1301" t="s">
        <v>1674</v>
      </c>
      <c r="N20" s="1306">
        <v>31.4</v>
      </c>
      <c r="O20" s="1301" t="s">
        <v>1674</v>
      </c>
      <c r="P20" s="1301" t="s">
        <v>937</v>
      </c>
      <c r="Q20" s="1301" t="s">
        <v>2205</v>
      </c>
      <c r="R20" s="1302">
        <v>2280.0169999999998</v>
      </c>
      <c r="S20" s="1301" t="s">
        <v>1674</v>
      </c>
      <c r="T20" s="1302">
        <v>12.590999999999999</v>
      </c>
      <c r="U20" s="1301" t="s">
        <v>1674</v>
      </c>
    </row>
    <row r="21" spans="1:21" ht="14.4">
      <c r="A21" s="1317"/>
      <c r="B21" s="1303" t="s">
        <v>2210</v>
      </c>
      <c r="C21" s="1303" t="s">
        <v>2248</v>
      </c>
      <c r="D21" s="1304" t="s">
        <v>937</v>
      </c>
      <c r="E21" s="1304" t="s">
        <v>2205</v>
      </c>
      <c r="F21" s="1307">
        <v>2130.44</v>
      </c>
      <c r="G21" s="1304" t="s">
        <v>1674</v>
      </c>
      <c r="H21" s="1307">
        <v>26621.279999999999</v>
      </c>
      <c r="I21" s="1304" t="s">
        <v>1674</v>
      </c>
      <c r="J21" s="1304" t="s">
        <v>937</v>
      </c>
      <c r="K21" s="1304" t="s">
        <v>2205</v>
      </c>
      <c r="L21" s="1305">
        <v>1045.172</v>
      </c>
      <c r="M21" s="1304" t="s">
        <v>1674</v>
      </c>
      <c r="N21" s="1305">
        <v>33763.608</v>
      </c>
      <c r="O21" s="1304" t="s">
        <v>1674</v>
      </c>
      <c r="P21" s="1304" t="s">
        <v>937</v>
      </c>
      <c r="Q21" s="1304" t="s">
        <v>2205</v>
      </c>
      <c r="R21" s="1305">
        <v>389.87599999999998</v>
      </c>
      <c r="S21" s="1304" t="s">
        <v>1674</v>
      </c>
      <c r="T21" s="1305">
        <v>28374.948</v>
      </c>
      <c r="U21" s="1304" t="s">
        <v>1674</v>
      </c>
    </row>
    <row r="22" spans="1:21" ht="14.4">
      <c r="A22" s="1317"/>
      <c r="B22" s="1303" t="s">
        <v>2210</v>
      </c>
      <c r="C22" s="1303" t="s">
        <v>1338</v>
      </c>
      <c r="D22" s="1301" t="s">
        <v>937</v>
      </c>
      <c r="E22" s="1301" t="s">
        <v>2205</v>
      </c>
      <c r="F22" s="1306">
        <v>0</v>
      </c>
      <c r="G22" s="1301" t="s">
        <v>1674</v>
      </c>
      <c r="H22" s="1306">
        <v>0</v>
      </c>
      <c r="I22" s="1301" t="s">
        <v>1674</v>
      </c>
      <c r="J22" s="1301" t="s">
        <v>937</v>
      </c>
      <c r="K22" s="1301" t="s">
        <v>2205</v>
      </c>
      <c r="L22" s="1306">
        <v>0</v>
      </c>
      <c r="M22" s="1301" t="s">
        <v>1674</v>
      </c>
      <c r="N22" s="1306">
        <v>0</v>
      </c>
      <c r="O22" s="1301" t="s">
        <v>1674</v>
      </c>
      <c r="P22" s="1301" t="s">
        <v>937</v>
      </c>
      <c r="Q22" s="1301" t="s">
        <v>2205</v>
      </c>
      <c r="R22" s="1306">
        <v>0</v>
      </c>
      <c r="S22" s="1301" t="s">
        <v>1674</v>
      </c>
      <c r="T22" s="1306">
        <v>0</v>
      </c>
      <c r="U22" s="1301" t="s">
        <v>1674</v>
      </c>
    </row>
    <row r="23" spans="1:21" ht="14.4">
      <c r="A23" s="1317"/>
      <c r="B23" s="1303" t="s">
        <v>2210</v>
      </c>
      <c r="C23" s="1303" t="s">
        <v>2247</v>
      </c>
      <c r="D23" s="1304" t="s">
        <v>937</v>
      </c>
      <c r="E23" s="1304" t="s">
        <v>2205</v>
      </c>
      <c r="F23" s="1307">
        <v>0</v>
      </c>
      <c r="G23" s="1304" t="s">
        <v>1674</v>
      </c>
      <c r="H23" s="1307">
        <v>0</v>
      </c>
      <c r="I23" s="1304" t="s">
        <v>1674</v>
      </c>
      <c r="J23" s="1304" t="s">
        <v>937</v>
      </c>
      <c r="K23" s="1304" t="s">
        <v>2205</v>
      </c>
      <c r="L23" s="1307">
        <v>0</v>
      </c>
      <c r="M23" s="1304" t="s">
        <v>1674</v>
      </c>
      <c r="N23" s="1307">
        <v>0</v>
      </c>
      <c r="O23" s="1304" t="s">
        <v>1674</v>
      </c>
      <c r="P23" s="1304" t="s">
        <v>937</v>
      </c>
      <c r="Q23" s="1304" t="s">
        <v>2205</v>
      </c>
      <c r="R23" s="1307">
        <v>0</v>
      </c>
      <c r="S23" s="1304" t="s">
        <v>1674</v>
      </c>
      <c r="T23" s="1307">
        <v>0</v>
      </c>
      <c r="U23" s="1304" t="s">
        <v>1674</v>
      </c>
    </row>
    <row r="24" spans="1:21" ht="14.4">
      <c r="A24" s="1317"/>
      <c r="B24" s="1303" t="s">
        <v>2210</v>
      </c>
      <c r="C24" s="1303" t="s">
        <v>2246</v>
      </c>
      <c r="D24" s="1301" t="s">
        <v>937</v>
      </c>
      <c r="E24" s="1301" t="s">
        <v>2205</v>
      </c>
      <c r="F24" s="1306">
        <v>0</v>
      </c>
      <c r="G24" s="1301" t="s">
        <v>1674</v>
      </c>
      <c r="H24" s="1306">
        <v>0</v>
      </c>
      <c r="I24" s="1301" t="s">
        <v>1674</v>
      </c>
      <c r="J24" s="1301" t="s">
        <v>937</v>
      </c>
      <c r="K24" s="1301" t="s">
        <v>2205</v>
      </c>
      <c r="L24" s="1306">
        <v>0</v>
      </c>
      <c r="M24" s="1301" t="s">
        <v>1674</v>
      </c>
      <c r="N24" s="1306">
        <v>0</v>
      </c>
      <c r="O24" s="1301" t="s">
        <v>1674</v>
      </c>
      <c r="P24" s="1301" t="s">
        <v>937</v>
      </c>
      <c r="Q24" s="1301" t="s">
        <v>2205</v>
      </c>
      <c r="R24" s="1306">
        <v>0</v>
      </c>
      <c r="S24" s="1301" t="s">
        <v>1674</v>
      </c>
      <c r="T24" s="1306">
        <v>0</v>
      </c>
      <c r="U24" s="1301" t="s">
        <v>1674</v>
      </c>
    </row>
    <row r="25" spans="1:21" ht="14.4">
      <c r="A25" s="1317"/>
      <c r="B25" s="1303" t="s">
        <v>2210</v>
      </c>
      <c r="C25" s="1303" t="s">
        <v>2245</v>
      </c>
      <c r="D25" s="1304" t="s">
        <v>937</v>
      </c>
      <c r="E25" s="1304" t="s">
        <v>2205</v>
      </c>
      <c r="F25" s="1307">
        <v>0</v>
      </c>
      <c r="G25" s="1304" t="s">
        <v>1674</v>
      </c>
      <c r="H25" s="1307">
        <v>0</v>
      </c>
      <c r="I25" s="1304" t="s">
        <v>1674</v>
      </c>
      <c r="J25" s="1304" t="s">
        <v>937</v>
      </c>
      <c r="K25" s="1304" t="s">
        <v>2205</v>
      </c>
      <c r="L25" s="1307">
        <v>0</v>
      </c>
      <c r="M25" s="1304" t="s">
        <v>1674</v>
      </c>
      <c r="N25" s="1307">
        <v>0</v>
      </c>
      <c r="O25" s="1304" t="s">
        <v>1674</v>
      </c>
      <c r="P25" s="1304" t="s">
        <v>937</v>
      </c>
      <c r="Q25" s="1304" t="s">
        <v>2205</v>
      </c>
      <c r="R25" s="1307">
        <v>0</v>
      </c>
      <c r="S25" s="1304" t="s">
        <v>1674</v>
      </c>
      <c r="T25" s="1307">
        <v>0</v>
      </c>
      <c r="U25" s="1304" t="s">
        <v>1674</v>
      </c>
    </row>
    <row r="26" spans="1:21" ht="14.4">
      <c r="A26" s="1317"/>
      <c r="B26" s="1303" t="s">
        <v>2210</v>
      </c>
      <c r="C26" s="1303" t="s">
        <v>785</v>
      </c>
      <c r="D26" s="1301" t="s">
        <v>937</v>
      </c>
      <c r="E26" s="1301" t="s">
        <v>2205</v>
      </c>
      <c r="F26" s="1306">
        <v>0</v>
      </c>
      <c r="G26" s="1301" t="s">
        <v>1674</v>
      </c>
      <c r="H26" s="1306">
        <v>0</v>
      </c>
      <c r="I26" s="1301" t="s">
        <v>1674</v>
      </c>
      <c r="J26" s="1301" t="s">
        <v>937</v>
      </c>
      <c r="K26" s="1301" t="s">
        <v>2205</v>
      </c>
      <c r="L26" s="1306">
        <v>0</v>
      </c>
      <c r="M26" s="1301" t="s">
        <v>1674</v>
      </c>
      <c r="N26" s="1306">
        <v>0</v>
      </c>
      <c r="O26" s="1301" t="s">
        <v>1674</v>
      </c>
      <c r="P26" s="1301" t="s">
        <v>937</v>
      </c>
      <c r="Q26" s="1301" t="s">
        <v>2205</v>
      </c>
      <c r="R26" s="1306">
        <v>0</v>
      </c>
      <c r="S26" s="1301" t="s">
        <v>1674</v>
      </c>
      <c r="T26" s="1306">
        <v>0</v>
      </c>
      <c r="U26" s="1301" t="s">
        <v>1674</v>
      </c>
    </row>
    <row r="27" spans="1:21" ht="14.4">
      <c r="A27" s="1317"/>
      <c r="B27" s="1303" t="s">
        <v>2210</v>
      </c>
      <c r="C27" s="1303" t="s">
        <v>2244</v>
      </c>
      <c r="D27" s="1304" t="s">
        <v>937</v>
      </c>
      <c r="E27" s="1304" t="s">
        <v>2205</v>
      </c>
      <c r="F27" s="1307">
        <v>0</v>
      </c>
      <c r="G27" s="1304" t="s">
        <v>1674</v>
      </c>
      <c r="H27" s="1307">
        <v>0</v>
      </c>
      <c r="I27" s="1304" t="s">
        <v>1674</v>
      </c>
      <c r="J27" s="1304" t="s">
        <v>937</v>
      </c>
      <c r="K27" s="1304" t="s">
        <v>2205</v>
      </c>
      <c r="L27" s="1307">
        <v>0</v>
      </c>
      <c r="M27" s="1304" t="s">
        <v>1674</v>
      </c>
      <c r="N27" s="1307">
        <v>0</v>
      </c>
      <c r="O27" s="1304" t="s">
        <v>1674</v>
      </c>
      <c r="P27" s="1304" t="s">
        <v>937</v>
      </c>
      <c r="Q27" s="1304" t="s">
        <v>2205</v>
      </c>
      <c r="R27" s="1307">
        <v>0</v>
      </c>
      <c r="S27" s="1304" t="s">
        <v>1674</v>
      </c>
      <c r="T27" s="1307">
        <v>0</v>
      </c>
      <c r="U27" s="1304" t="s">
        <v>1674</v>
      </c>
    </row>
    <row r="28" spans="1:21" ht="14.4">
      <c r="A28" s="1317"/>
      <c r="B28" s="1303" t="s">
        <v>2210</v>
      </c>
      <c r="C28" s="1303" t="s">
        <v>2243</v>
      </c>
      <c r="D28" s="1306">
        <v>0</v>
      </c>
      <c r="E28" s="1301" t="s">
        <v>1674</v>
      </c>
      <c r="F28" s="1306">
        <v>0</v>
      </c>
      <c r="G28" s="1301" t="s">
        <v>1674</v>
      </c>
      <c r="H28" s="1306">
        <v>0</v>
      </c>
      <c r="I28" s="1301" t="s">
        <v>1674</v>
      </c>
      <c r="J28" s="1306">
        <v>0</v>
      </c>
      <c r="K28" s="1301" t="s">
        <v>1674</v>
      </c>
      <c r="L28" s="1306">
        <v>0</v>
      </c>
      <c r="M28" s="1301" t="s">
        <v>1674</v>
      </c>
      <c r="N28" s="1306">
        <v>0</v>
      </c>
      <c r="O28" s="1301" t="s">
        <v>1674</v>
      </c>
      <c r="P28" s="1306">
        <v>0</v>
      </c>
      <c r="Q28" s="1301" t="s">
        <v>1674</v>
      </c>
      <c r="R28" s="1306">
        <v>0</v>
      </c>
      <c r="S28" s="1301" t="s">
        <v>1674</v>
      </c>
      <c r="T28" s="1306">
        <v>0</v>
      </c>
      <c r="U28" s="1301" t="s">
        <v>1674</v>
      </c>
    </row>
    <row r="29" spans="1:21" ht="14.4">
      <c r="A29" s="1317"/>
      <c r="B29" s="1303" t="s">
        <v>2210</v>
      </c>
      <c r="C29" s="1303" t="s">
        <v>780</v>
      </c>
      <c r="D29" s="1307">
        <v>0</v>
      </c>
      <c r="E29" s="1304" t="s">
        <v>1674</v>
      </c>
      <c r="F29" s="1307">
        <v>0</v>
      </c>
      <c r="G29" s="1304" t="s">
        <v>1674</v>
      </c>
      <c r="H29" s="1307">
        <v>0</v>
      </c>
      <c r="I29" s="1304" t="s">
        <v>1674</v>
      </c>
      <c r="J29" s="1307">
        <v>0</v>
      </c>
      <c r="K29" s="1304" t="s">
        <v>1674</v>
      </c>
      <c r="L29" s="1307">
        <v>0</v>
      </c>
      <c r="M29" s="1304" t="s">
        <v>1674</v>
      </c>
      <c r="N29" s="1307">
        <v>0</v>
      </c>
      <c r="O29" s="1304" t="s">
        <v>1674</v>
      </c>
      <c r="P29" s="1307">
        <v>0</v>
      </c>
      <c r="Q29" s="1304" t="s">
        <v>1674</v>
      </c>
      <c r="R29" s="1307">
        <v>0</v>
      </c>
      <c r="S29" s="1304" t="s">
        <v>1674</v>
      </c>
      <c r="T29" s="1307">
        <v>0</v>
      </c>
      <c r="U29" s="1304" t="s">
        <v>1674</v>
      </c>
    </row>
    <row r="30" spans="1:21" ht="14.4">
      <c r="A30" s="1317"/>
      <c r="B30" s="1303" t="s">
        <v>2210</v>
      </c>
      <c r="C30" s="1303" t="s">
        <v>1336</v>
      </c>
      <c r="D30" s="1301" t="s">
        <v>937</v>
      </c>
      <c r="E30" s="1301" t="s">
        <v>2205</v>
      </c>
      <c r="F30" s="1306">
        <v>0</v>
      </c>
      <c r="G30" s="1301" t="s">
        <v>1674</v>
      </c>
      <c r="H30" s="1306">
        <v>0</v>
      </c>
      <c r="I30" s="1301" t="s">
        <v>1674</v>
      </c>
      <c r="J30" s="1301" t="s">
        <v>937</v>
      </c>
      <c r="K30" s="1301" t="s">
        <v>2205</v>
      </c>
      <c r="L30" s="1306">
        <v>0</v>
      </c>
      <c r="M30" s="1301" t="s">
        <v>1674</v>
      </c>
      <c r="N30" s="1306">
        <v>0</v>
      </c>
      <c r="O30" s="1301" t="s">
        <v>1674</v>
      </c>
      <c r="P30" s="1301" t="s">
        <v>937</v>
      </c>
      <c r="Q30" s="1301" t="s">
        <v>2205</v>
      </c>
      <c r="R30" s="1306">
        <v>0</v>
      </c>
      <c r="S30" s="1301" t="s">
        <v>1674</v>
      </c>
      <c r="T30" s="1306">
        <v>0</v>
      </c>
      <c r="U30" s="1301" t="s">
        <v>1674</v>
      </c>
    </row>
    <row r="31" spans="1:21" ht="14.4">
      <c r="A31" s="1317"/>
      <c r="B31" s="1303" t="s">
        <v>2210</v>
      </c>
      <c r="C31" s="1303" t="s">
        <v>2242</v>
      </c>
      <c r="D31" s="1307">
        <v>0</v>
      </c>
      <c r="E31" s="1304" t="s">
        <v>1674</v>
      </c>
      <c r="F31" s="1307">
        <v>0</v>
      </c>
      <c r="G31" s="1304" t="s">
        <v>1674</v>
      </c>
      <c r="H31" s="1307">
        <v>0</v>
      </c>
      <c r="I31" s="1304" t="s">
        <v>1674</v>
      </c>
      <c r="J31" s="1307">
        <v>0</v>
      </c>
      <c r="K31" s="1304" t="s">
        <v>1674</v>
      </c>
      <c r="L31" s="1307">
        <v>0</v>
      </c>
      <c r="M31" s="1304" t="s">
        <v>1674</v>
      </c>
      <c r="N31" s="1307">
        <v>0</v>
      </c>
      <c r="O31" s="1304" t="s">
        <v>1674</v>
      </c>
      <c r="P31" s="1307">
        <v>0</v>
      </c>
      <c r="Q31" s="1304" t="s">
        <v>1674</v>
      </c>
      <c r="R31" s="1307">
        <v>0</v>
      </c>
      <c r="S31" s="1304" t="s">
        <v>1674</v>
      </c>
      <c r="T31" s="1307">
        <v>0</v>
      </c>
      <c r="U31" s="1304" t="s">
        <v>1674</v>
      </c>
    </row>
    <row r="32" spans="1:21" ht="14.4">
      <c r="A32" s="1317" t="s">
        <v>41</v>
      </c>
      <c r="B32" s="1303" t="s">
        <v>2210</v>
      </c>
      <c r="C32" s="1303" t="s">
        <v>305</v>
      </c>
      <c r="D32" s="1302">
        <v>465287.08500000002</v>
      </c>
      <c r="E32" s="1301" t="s">
        <v>1674</v>
      </c>
      <c r="F32" s="1302">
        <v>3299274.0950000002</v>
      </c>
      <c r="G32" s="1301" t="s">
        <v>1674</v>
      </c>
      <c r="H32" s="1302">
        <v>718338.10600000003</v>
      </c>
      <c r="I32" s="1301" t="s">
        <v>1674</v>
      </c>
      <c r="J32" s="1302">
        <v>265241.592</v>
      </c>
      <c r="K32" s="1301" t="s">
        <v>1674</v>
      </c>
      <c r="L32" s="1302">
        <v>3597234.497</v>
      </c>
      <c r="M32" s="1301" t="s">
        <v>1674</v>
      </c>
      <c r="N32" s="1302">
        <v>1140592.2990000001</v>
      </c>
      <c r="O32" s="1301" t="s">
        <v>1674</v>
      </c>
      <c r="P32" s="1302">
        <v>183113.851</v>
      </c>
      <c r="Q32" s="1301" t="s">
        <v>1674</v>
      </c>
      <c r="R32" s="1302">
        <v>3168238.4410000001</v>
      </c>
      <c r="S32" s="1301" t="s">
        <v>1674</v>
      </c>
      <c r="T32" s="1306">
        <v>0</v>
      </c>
      <c r="U32" s="1301" t="s">
        <v>1674</v>
      </c>
    </row>
    <row r="33" spans="1:21" ht="14.4">
      <c r="A33" s="1317"/>
      <c r="B33" s="1303" t="s">
        <v>2210</v>
      </c>
      <c r="C33" s="1303" t="s">
        <v>2241</v>
      </c>
      <c r="D33" s="1305">
        <v>153731.766</v>
      </c>
      <c r="E33" s="1304" t="s">
        <v>1674</v>
      </c>
      <c r="F33" s="1305">
        <v>5476050.926</v>
      </c>
      <c r="G33" s="1304" t="s">
        <v>1674</v>
      </c>
      <c r="H33" s="1305">
        <v>778469.23199999996</v>
      </c>
      <c r="I33" s="1304" t="s">
        <v>1674</v>
      </c>
      <c r="J33" s="1307">
        <v>148206.01999999999</v>
      </c>
      <c r="K33" s="1304" t="s">
        <v>1674</v>
      </c>
      <c r="L33" s="1305">
        <v>5474954.7029999997</v>
      </c>
      <c r="M33" s="1304" t="s">
        <v>1674</v>
      </c>
      <c r="N33" s="1305">
        <v>936476.29799999995</v>
      </c>
      <c r="O33" s="1304" t="s">
        <v>1674</v>
      </c>
      <c r="P33" s="1305">
        <v>134532.44899999999</v>
      </c>
      <c r="Q33" s="1304" t="s">
        <v>1674</v>
      </c>
      <c r="R33" s="1305">
        <v>5449738.2609999999</v>
      </c>
      <c r="S33" s="1304" t="s">
        <v>1674</v>
      </c>
      <c r="T33" s="1305">
        <v>912150.33400000003</v>
      </c>
      <c r="U33" s="1304" t="s">
        <v>1674</v>
      </c>
    </row>
    <row r="34" spans="1:21" ht="14.4">
      <c r="A34" s="1317" t="s">
        <v>93</v>
      </c>
      <c r="B34" s="1303" t="s">
        <v>2210</v>
      </c>
      <c r="C34" s="1303" t="s">
        <v>142</v>
      </c>
      <c r="D34" s="1306">
        <v>105667.43</v>
      </c>
      <c r="E34" s="1301" t="s">
        <v>1674</v>
      </c>
      <c r="F34" s="1306">
        <v>3964356.34</v>
      </c>
      <c r="G34" s="1301" t="s">
        <v>1674</v>
      </c>
      <c r="H34" s="1306">
        <v>30008.53</v>
      </c>
      <c r="I34" s="1301" t="s">
        <v>1674</v>
      </c>
      <c r="J34" s="1306">
        <v>102607.07</v>
      </c>
      <c r="K34" s="1301" t="s">
        <v>1674</v>
      </c>
      <c r="L34" s="1302">
        <v>3879643.875</v>
      </c>
      <c r="M34" s="1301" t="s">
        <v>1674</v>
      </c>
      <c r="N34" s="1302">
        <v>14154.165000000001</v>
      </c>
      <c r="O34" s="1301" t="s">
        <v>1674</v>
      </c>
      <c r="P34" s="1302">
        <v>81907.134999999995</v>
      </c>
      <c r="Q34" s="1301" t="s">
        <v>1674</v>
      </c>
      <c r="R34" s="1302">
        <v>3655047.4550000001</v>
      </c>
      <c r="S34" s="1301" t="s">
        <v>1674</v>
      </c>
      <c r="T34" s="1306">
        <v>4505.53</v>
      </c>
      <c r="U34" s="1301" t="s">
        <v>1674</v>
      </c>
    </row>
    <row r="35" spans="1:21" ht="14.4">
      <c r="A35" s="1317"/>
      <c r="B35" s="1303" t="s">
        <v>2210</v>
      </c>
      <c r="C35" s="1303" t="s">
        <v>2240</v>
      </c>
      <c r="D35" s="1307">
        <v>0</v>
      </c>
      <c r="E35" s="1304" t="s">
        <v>1674</v>
      </c>
      <c r="F35" s="1307">
        <v>0</v>
      </c>
      <c r="G35" s="1304" t="s">
        <v>1674</v>
      </c>
      <c r="H35" s="1307">
        <v>0</v>
      </c>
      <c r="I35" s="1304" t="s">
        <v>1674</v>
      </c>
      <c r="J35" s="1307">
        <v>0</v>
      </c>
      <c r="K35" s="1304" t="s">
        <v>1674</v>
      </c>
      <c r="L35" s="1307">
        <v>0</v>
      </c>
      <c r="M35" s="1304" t="s">
        <v>1674</v>
      </c>
      <c r="N35" s="1307">
        <v>0</v>
      </c>
      <c r="O35" s="1304" t="s">
        <v>1674</v>
      </c>
      <c r="P35" s="1307">
        <v>0</v>
      </c>
      <c r="Q35" s="1304" t="s">
        <v>1674</v>
      </c>
      <c r="R35" s="1307">
        <v>0</v>
      </c>
      <c r="S35" s="1304" t="s">
        <v>1674</v>
      </c>
      <c r="T35" s="1307">
        <v>0</v>
      </c>
      <c r="U35" s="1304" t="s">
        <v>1674</v>
      </c>
    </row>
    <row r="36" spans="1:21" ht="14.4">
      <c r="A36" s="1317"/>
      <c r="B36" s="1303" t="s">
        <v>2210</v>
      </c>
      <c r="C36" s="1303" t="s">
        <v>1688</v>
      </c>
      <c r="D36" s="1301" t="s">
        <v>937</v>
      </c>
      <c r="E36" s="1301" t="s">
        <v>2205</v>
      </c>
      <c r="F36" s="1306">
        <v>0</v>
      </c>
      <c r="G36" s="1301" t="s">
        <v>1674</v>
      </c>
      <c r="H36" s="1306">
        <v>0</v>
      </c>
      <c r="I36" s="1301" t="s">
        <v>1674</v>
      </c>
      <c r="J36" s="1301" t="s">
        <v>937</v>
      </c>
      <c r="K36" s="1301" t="s">
        <v>2205</v>
      </c>
      <c r="L36" s="1306">
        <v>0</v>
      </c>
      <c r="M36" s="1301" t="s">
        <v>1674</v>
      </c>
      <c r="N36" s="1306">
        <v>0</v>
      </c>
      <c r="O36" s="1301" t="s">
        <v>1674</v>
      </c>
      <c r="P36" s="1301" t="s">
        <v>937</v>
      </c>
      <c r="Q36" s="1301" t="s">
        <v>2205</v>
      </c>
      <c r="R36" s="1306">
        <v>0</v>
      </c>
      <c r="S36" s="1301" t="s">
        <v>1674</v>
      </c>
      <c r="T36" s="1306">
        <v>0</v>
      </c>
      <c r="U36" s="1301" t="s">
        <v>1674</v>
      </c>
    </row>
    <row r="37" spans="1:21" ht="14.4">
      <c r="A37" s="1317"/>
      <c r="B37" s="1303" t="s">
        <v>2210</v>
      </c>
      <c r="C37" s="1303" t="s">
        <v>2239</v>
      </c>
      <c r="D37" s="1305">
        <v>48064.336000000003</v>
      </c>
      <c r="E37" s="1304" t="s">
        <v>1674</v>
      </c>
      <c r="F37" s="1307">
        <v>0</v>
      </c>
      <c r="G37" s="1304" t="s">
        <v>1674</v>
      </c>
      <c r="H37" s="1307">
        <v>0</v>
      </c>
      <c r="I37" s="1304" t="s">
        <v>1674</v>
      </c>
      <c r="J37" s="1307">
        <v>45598.95</v>
      </c>
      <c r="K37" s="1304" t="s">
        <v>1674</v>
      </c>
      <c r="L37" s="1307">
        <v>0</v>
      </c>
      <c r="M37" s="1304" t="s">
        <v>1674</v>
      </c>
      <c r="N37" s="1307">
        <v>0</v>
      </c>
      <c r="O37" s="1304" t="s">
        <v>1674</v>
      </c>
      <c r="P37" s="1305">
        <v>52625.313999999998</v>
      </c>
      <c r="Q37" s="1304" t="s">
        <v>1674</v>
      </c>
      <c r="R37" s="1307">
        <v>0</v>
      </c>
      <c r="S37" s="1304" t="s">
        <v>1674</v>
      </c>
      <c r="T37" s="1307">
        <v>0</v>
      </c>
      <c r="U37" s="1304" t="s">
        <v>1674</v>
      </c>
    </row>
    <row r="38" spans="1:21" ht="14.4">
      <c r="A38" s="1317"/>
      <c r="B38" s="1303" t="s">
        <v>2210</v>
      </c>
      <c r="C38" s="1303" t="s">
        <v>2238</v>
      </c>
      <c r="D38" s="1306">
        <v>0</v>
      </c>
      <c r="E38" s="1301" t="s">
        <v>1674</v>
      </c>
      <c r="F38" s="1306">
        <v>0</v>
      </c>
      <c r="G38" s="1301" t="s">
        <v>1674</v>
      </c>
      <c r="H38" s="1306">
        <v>0</v>
      </c>
      <c r="I38" s="1301" t="s">
        <v>1674</v>
      </c>
      <c r="J38" s="1306">
        <v>0</v>
      </c>
      <c r="K38" s="1301" t="s">
        <v>1674</v>
      </c>
      <c r="L38" s="1306">
        <v>0</v>
      </c>
      <c r="M38" s="1301" t="s">
        <v>1674</v>
      </c>
      <c r="N38" s="1306">
        <v>0</v>
      </c>
      <c r="O38" s="1301" t="s">
        <v>1674</v>
      </c>
      <c r="P38" s="1306">
        <v>0</v>
      </c>
      <c r="Q38" s="1301" t="s">
        <v>1674</v>
      </c>
      <c r="R38" s="1306">
        <v>0</v>
      </c>
      <c r="S38" s="1301" t="s">
        <v>1674</v>
      </c>
      <c r="T38" s="1306">
        <v>0</v>
      </c>
      <c r="U38" s="1301" t="s">
        <v>1674</v>
      </c>
    </row>
    <row r="39" spans="1:21" ht="14.4">
      <c r="A39" s="1317"/>
      <c r="B39" s="1303" t="s">
        <v>2210</v>
      </c>
      <c r="C39" s="1303" t="s">
        <v>98</v>
      </c>
      <c r="D39" s="1304" t="s">
        <v>937</v>
      </c>
      <c r="E39" s="1304" t="s">
        <v>2205</v>
      </c>
      <c r="F39" s="1304" t="s">
        <v>937</v>
      </c>
      <c r="G39" s="1304" t="s">
        <v>2205</v>
      </c>
      <c r="H39" s="1304" t="s">
        <v>937</v>
      </c>
      <c r="I39" s="1304" t="s">
        <v>2205</v>
      </c>
      <c r="J39" s="1304" t="s">
        <v>937</v>
      </c>
      <c r="K39" s="1304" t="s">
        <v>2205</v>
      </c>
      <c r="L39" s="1304" t="s">
        <v>937</v>
      </c>
      <c r="M39" s="1304" t="s">
        <v>2205</v>
      </c>
      <c r="N39" s="1304" t="s">
        <v>937</v>
      </c>
      <c r="O39" s="1304" t="s">
        <v>2205</v>
      </c>
      <c r="P39" s="1304" t="s">
        <v>937</v>
      </c>
      <c r="Q39" s="1304" t="s">
        <v>2205</v>
      </c>
      <c r="R39" s="1304" t="s">
        <v>937</v>
      </c>
      <c r="S39" s="1304" t="s">
        <v>2205</v>
      </c>
      <c r="T39" s="1304" t="s">
        <v>937</v>
      </c>
      <c r="U39" s="1304" t="s">
        <v>2205</v>
      </c>
    </row>
    <row r="40" spans="1:21" ht="14.4">
      <c r="A40" s="1317"/>
      <c r="B40" s="1303" t="s">
        <v>2210</v>
      </c>
      <c r="C40" s="1303" t="s">
        <v>1329</v>
      </c>
      <c r="D40" s="1301" t="s">
        <v>937</v>
      </c>
      <c r="E40" s="1301" t="s">
        <v>2205</v>
      </c>
      <c r="F40" s="1306">
        <v>0</v>
      </c>
      <c r="G40" s="1301" t="s">
        <v>1674</v>
      </c>
      <c r="H40" s="1306">
        <v>0</v>
      </c>
      <c r="I40" s="1301" t="s">
        <v>1674</v>
      </c>
      <c r="J40" s="1301" t="s">
        <v>937</v>
      </c>
      <c r="K40" s="1301" t="s">
        <v>2205</v>
      </c>
      <c r="L40" s="1306">
        <v>0</v>
      </c>
      <c r="M40" s="1301" t="s">
        <v>1674</v>
      </c>
      <c r="N40" s="1306">
        <v>0</v>
      </c>
      <c r="O40" s="1301" t="s">
        <v>1674</v>
      </c>
      <c r="P40" s="1301" t="s">
        <v>937</v>
      </c>
      <c r="Q40" s="1301" t="s">
        <v>2205</v>
      </c>
      <c r="R40" s="1306">
        <v>0</v>
      </c>
      <c r="S40" s="1301" t="s">
        <v>1674</v>
      </c>
      <c r="T40" s="1306">
        <v>0</v>
      </c>
      <c r="U40" s="1301" t="s">
        <v>1674</v>
      </c>
    </row>
    <row r="41" spans="1:21" ht="14.4">
      <c r="A41" s="1317" t="s">
        <v>75</v>
      </c>
      <c r="B41" s="1303" t="s">
        <v>2210</v>
      </c>
      <c r="C41" s="1303" t="s">
        <v>2237</v>
      </c>
      <c r="D41" s="1304" t="s">
        <v>937</v>
      </c>
      <c r="E41" s="1304" t="s">
        <v>2205</v>
      </c>
      <c r="F41" s="1305">
        <v>41473.930999999997</v>
      </c>
      <c r="G41" s="1304" t="s">
        <v>1674</v>
      </c>
      <c r="H41" s="1305">
        <v>11691.874</v>
      </c>
      <c r="I41" s="1304" t="s">
        <v>1674</v>
      </c>
      <c r="J41" s="1304" t="s">
        <v>937</v>
      </c>
      <c r="K41" s="1304" t="s">
        <v>2205</v>
      </c>
      <c r="L41" s="1305">
        <v>33207.911999999997</v>
      </c>
      <c r="M41" s="1304" t="s">
        <v>1674</v>
      </c>
      <c r="N41" s="1305">
        <v>11749.794</v>
      </c>
      <c r="O41" s="1304" t="s">
        <v>1674</v>
      </c>
      <c r="P41" s="1304" t="s">
        <v>937</v>
      </c>
      <c r="Q41" s="1304" t="s">
        <v>2205</v>
      </c>
      <c r="R41" s="1305">
        <v>52722.576000000001</v>
      </c>
      <c r="S41" s="1304" t="s">
        <v>1674</v>
      </c>
      <c r="T41" s="1305">
        <v>10854.647999999999</v>
      </c>
      <c r="U41" s="1304" t="s">
        <v>1674</v>
      </c>
    </row>
    <row r="42" spans="1:21" ht="14.4">
      <c r="A42" s="1317"/>
      <c r="B42" s="1303" t="s">
        <v>2210</v>
      </c>
      <c r="C42" s="1303" t="s">
        <v>254</v>
      </c>
      <c r="D42" s="1301" t="s">
        <v>937</v>
      </c>
      <c r="E42" s="1301" t="s">
        <v>2205</v>
      </c>
      <c r="F42" s="1306">
        <v>302544</v>
      </c>
      <c r="G42" s="1301" t="s">
        <v>1674</v>
      </c>
      <c r="H42" s="1306">
        <v>13904</v>
      </c>
      <c r="I42" s="1301" t="s">
        <v>1674</v>
      </c>
      <c r="J42" s="1301" t="s">
        <v>937</v>
      </c>
      <c r="K42" s="1301" t="s">
        <v>2205</v>
      </c>
      <c r="L42" s="1306">
        <v>303996</v>
      </c>
      <c r="M42" s="1301" t="s">
        <v>1674</v>
      </c>
      <c r="N42" s="1306">
        <v>24288</v>
      </c>
      <c r="O42" s="1301" t="s">
        <v>1674</v>
      </c>
      <c r="P42" s="1301" t="s">
        <v>937</v>
      </c>
      <c r="Q42" s="1301" t="s">
        <v>2205</v>
      </c>
      <c r="R42" s="1306">
        <v>302764</v>
      </c>
      <c r="S42" s="1301" t="s">
        <v>1674</v>
      </c>
      <c r="T42" s="1306">
        <v>21120</v>
      </c>
      <c r="U42" s="1301" t="s">
        <v>1674</v>
      </c>
    </row>
    <row r="43" spans="1:21" ht="14.4">
      <c r="A43" s="1317"/>
      <c r="B43" s="1303" t="s">
        <v>2210</v>
      </c>
      <c r="C43" s="1303" t="s">
        <v>696</v>
      </c>
      <c r="D43" s="1304" t="s">
        <v>937</v>
      </c>
      <c r="E43" s="1304" t="s">
        <v>2205</v>
      </c>
      <c r="F43" s="1307">
        <v>652.74</v>
      </c>
      <c r="G43" s="1304" t="s">
        <v>1674</v>
      </c>
      <c r="H43" s="1305">
        <v>87.031999999999996</v>
      </c>
      <c r="I43" s="1304" t="s">
        <v>1674</v>
      </c>
      <c r="J43" s="1304" t="s">
        <v>937</v>
      </c>
      <c r="K43" s="1304" t="s">
        <v>2205</v>
      </c>
      <c r="L43" s="1305">
        <v>478.67599999999999</v>
      </c>
      <c r="M43" s="1304" t="s">
        <v>1674</v>
      </c>
      <c r="N43" s="1305">
        <v>43.515999999999998</v>
      </c>
      <c r="O43" s="1304" t="s">
        <v>1674</v>
      </c>
      <c r="P43" s="1304" t="s">
        <v>937</v>
      </c>
      <c r="Q43" s="1304" t="s">
        <v>2205</v>
      </c>
      <c r="R43" s="1307">
        <v>435.16</v>
      </c>
      <c r="S43" s="1304" t="s">
        <v>1674</v>
      </c>
      <c r="T43" s="1305">
        <v>87.031999999999996</v>
      </c>
      <c r="U43" s="1304" t="s">
        <v>1674</v>
      </c>
    </row>
    <row r="44" spans="1:21" ht="14.4">
      <c r="A44" s="1317" t="s">
        <v>76</v>
      </c>
      <c r="B44" s="1303" t="s">
        <v>2210</v>
      </c>
      <c r="C44" s="1303" t="s">
        <v>2236</v>
      </c>
      <c r="D44" s="1301" t="s">
        <v>937</v>
      </c>
      <c r="E44" s="1301" t="s">
        <v>2205</v>
      </c>
      <c r="F44" s="1302">
        <v>88305.203999999998</v>
      </c>
      <c r="G44" s="1301" t="s">
        <v>1674</v>
      </c>
      <c r="H44" s="1302">
        <v>211923.78099999999</v>
      </c>
      <c r="I44" s="1301" t="s">
        <v>1674</v>
      </c>
      <c r="J44" s="1301" t="s">
        <v>937</v>
      </c>
      <c r="K44" s="1301" t="s">
        <v>2205</v>
      </c>
      <c r="L44" s="1302">
        <v>80798.990999999995</v>
      </c>
      <c r="M44" s="1301" t="s">
        <v>1674</v>
      </c>
      <c r="N44" s="1302">
        <v>186924.30100000001</v>
      </c>
      <c r="O44" s="1301" t="s">
        <v>1674</v>
      </c>
      <c r="P44" s="1301" t="s">
        <v>937</v>
      </c>
      <c r="Q44" s="1301" t="s">
        <v>2205</v>
      </c>
      <c r="R44" s="1306">
        <v>132762.34</v>
      </c>
      <c r="S44" s="1301" t="s">
        <v>1674</v>
      </c>
      <c r="T44" s="1302">
        <v>203583.01500000001</v>
      </c>
      <c r="U44" s="1301" t="s">
        <v>1674</v>
      </c>
    </row>
    <row r="45" spans="1:21" ht="14.4">
      <c r="A45" s="1317"/>
      <c r="B45" s="1303" t="s">
        <v>2210</v>
      </c>
      <c r="C45" s="1303" t="s">
        <v>2235</v>
      </c>
      <c r="D45" s="1304" t="s">
        <v>937</v>
      </c>
      <c r="E45" s="1304" t="s">
        <v>2205</v>
      </c>
      <c r="F45" s="1307">
        <v>0</v>
      </c>
      <c r="G45" s="1304" t="s">
        <v>1674</v>
      </c>
      <c r="H45" s="1307">
        <v>0</v>
      </c>
      <c r="I45" s="1304" t="s">
        <v>1674</v>
      </c>
      <c r="J45" s="1304" t="s">
        <v>937</v>
      </c>
      <c r="K45" s="1304" t="s">
        <v>2205</v>
      </c>
      <c r="L45" s="1307">
        <v>0</v>
      </c>
      <c r="M45" s="1304" t="s">
        <v>1674</v>
      </c>
      <c r="N45" s="1307">
        <v>0</v>
      </c>
      <c r="O45" s="1304" t="s">
        <v>1674</v>
      </c>
      <c r="P45" s="1304" t="s">
        <v>937</v>
      </c>
      <c r="Q45" s="1304" t="s">
        <v>2205</v>
      </c>
      <c r="R45" s="1307">
        <v>0</v>
      </c>
      <c r="S45" s="1304" t="s">
        <v>1674</v>
      </c>
      <c r="T45" s="1307">
        <v>0</v>
      </c>
      <c r="U45" s="1304" t="s">
        <v>1674</v>
      </c>
    </row>
    <row r="46" spans="1:21" ht="14.4">
      <c r="A46" s="1317" t="s">
        <v>79</v>
      </c>
      <c r="B46" s="1303" t="s">
        <v>2210</v>
      </c>
      <c r="C46" s="1303" t="s">
        <v>2234</v>
      </c>
      <c r="D46" s="1301" t="s">
        <v>937</v>
      </c>
      <c r="E46" s="1301" t="s">
        <v>2205</v>
      </c>
      <c r="F46" s="1306">
        <v>197350.8</v>
      </c>
      <c r="G46" s="1301" t="s">
        <v>1674</v>
      </c>
      <c r="H46" s="1306">
        <v>29446.400000000001</v>
      </c>
      <c r="I46" s="1301" t="s">
        <v>1674</v>
      </c>
      <c r="J46" s="1301" t="s">
        <v>937</v>
      </c>
      <c r="K46" s="1301" t="s">
        <v>2205</v>
      </c>
      <c r="L46" s="1306">
        <v>213614.8</v>
      </c>
      <c r="M46" s="1301" t="s">
        <v>1674</v>
      </c>
      <c r="N46" s="1306">
        <v>52087.6</v>
      </c>
      <c r="O46" s="1301" t="s">
        <v>1674</v>
      </c>
      <c r="P46" s="1301" t="s">
        <v>937</v>
      </c>
      <c r="Q46" s="1301" t="s">
        <v>2205</v>
      </c>
      <c r="R46" s="1306">
        <v>290483.59999999998</v>
      </c>
      <c r="S46" s="1301" t="s">
        <v>1674</v>
      </c>
      <c r="T46" s="1306">
        <v>59877.2</v>
      </c>
      <c r="U46" s="1301" t="s">
        <v>1674</v>
      </c>
    </row>
    <row r="47" spans="1:21" ht="14.4">
      <c r="A47" s="1317"/>
      <c r="B47" s="1303" t="s">
        <v>2210</v>
      </c>
      <c r="C47" s="1303" t="s">
        <v>2233</v>
      </c>
      <c r="D47" s="1304" t="s">
        <v>937</v>
      </c>
      <c r="E47" s="1304" t="s">
        <v>2205</v>
      </c>
      <c r="F47" s="1307">
        <v>898.8</v>
      </c>
      <c r="G47" s="1304" t="s">
        <v>1674</v>
      </c>
      <c r="H47" s="1307">
        <v>42.8</v>
      </c>
      <c r="I47" s="1304" t="s">
        <v>1674</v>
      </c>
      <c r="J47" s="1304" t="s">
        <v>937</v>
      </c>
      <c r="K47" s="1304" t="s">
        <v>2205</v>
      </c>
      <c r="L47" s="1307">
        <v>470.8</v>
      </c>
      <c r="M47" s="1304" t="s">
        <v>1674</v>
      </c>
      <c r="N47" s="1307">
        <v>0</v>
      </c>
      <c r="O47" s="1304" t="s">
        <v>1674</v>
      </c>
      <c r="P47" s="1304" t="s">
        <v>937</v>
      </c>
      <c r="Q47" s="1304" t="s">
        <v>2205</v>
      </c>
      <c r="R47" s="1307">
        <v>813.2</v>
      </c>
      <c r="S47" s="1304" t="s">
        <v>1674</v>
      </c>
      <c r="T47" s="1307">
        <v>0</v>
      </c>
      <c r="U47" s="1304" t="s">
        <v>1674</v>
      </c>
    </row>
    <row r="48" spans="1:21" ht="14.4">
      <c r="A48" s="1317" t="s">
        <v>45</v>
      </c>
      <c r="B48" s="1303" t="s">
        <v>2210</v>
      </c>
      <c r="C48" s="1303" t="s">
        <v>2232</v>
      </c>
      <c r="D48" s="1301" t="s">
        <v>937</v>
      </c>
      <c r="E48" s="1301" t="s">
        <v>2205</v>
      </c>
      <c r="F48" s="1302">
        <v>668947.52500000002</v>
      </c>
      <c r="G48" s="1301" t="s">
        <v>1674</v>
      </c>
      <c r="H48" s="1306">
        <v>285852.28000000003</v>
      </c>
      <c r="I48" s="1301" t="s">
        <v>1674</v>
      </c>
      <c r="J48" s="1301" t="s">
        <v>937</v>
      </c>
      <c r="K48" s="1301" t="s">
        <v>2205</v>
      </c>
      <c r="L48" s="1302">
        <v>786236.29599999997</v>
      </c>
      <c r="M48" s="1301" t="s">
        <v>1674</v>
      </c>
      <c r="N48" s="1302">
        <v>354457.10600000003</v>
      </c>
      <c r="O48" s="1301" t="s">
        <v>1674</v>
      </c>
      <c r="P48" s="1301" t="s">
        <v>937</v>
      </c>
      <c r="Q48" s="1301" t="s">
        <v>2205</v>
      </c>
      <c r="R48" s="1302">
        <v>849782.89199999999</v>
      </c>
      <c r="S48" s="1301" t="s">
        <v>1674</v>
      </c>
      <c r="T48" s="1302">
        <v>311177.82299999997</v>
      </c>
      <c r="U48" s="1301" t="s">
        <v>1674</v>
      </c>
    </row>
    <row r="49" spans="1:21" ht="14.4">
      <c r="A49" s="1317" t="s">
        <v>759</v>
      </c>
      <c r="B49" s="1303" t="s">
        <v>2210</v>
      </c>
      <c r="C49" s="1303" t="s">
        <v>99</v>
      </c>
      <c r="D49" s="1304" t="s">
        <v>937</v>
      </c>
      <c r="E49" s="1304" t="s">
        <v>2205</v>
      </c>
      <c r="F49" s="1305">
        <v>108092.292</v>
      </c>
      <c r="G49" s="1304" t="s">
        <v>1674</v>
      </c>
      <c r="H49" s="1307">
        <v>70810.740000000005</v>
      </c>
      <c r="I49" s="1304" t="s">
        <v>1674</v>
      </c>
      <c r="J49" s="1304" t="s">
        <v>937</v>
      </c>
      <c r="K49" s="1304" t="s">
        <v>2205</v>
      </c>
      <c r="L49" s="1305">
        <v>78333.404999999999</v>
      </c>
      <c r="M49" s="1304" t="s">
        <v>1674</v>
      </c>
      <c r="N49" s="1307">
        <v>123589.99</v>
      </c>
      <c r="O49" s="1304" t="s">
        <v>1674</v>
      </c>
      <c r="P49" s="1304" t="s">
        <v>937</v>
      </c>
      <c r="Q49" s="1304" t="s">
        <v>2205</v>
      </c>
      <c r="R49" s="1305">
        <v>65678.403999999995</v>
      </c>
      <c r="S49" s="1304" t="s">
        <v>1674</v>
      </c>
      <c r="T49" s="1305">
        <v>110378.448</v>
      </c>
      <c r="U49" s="1304" t="s">
        <v>1674</v>
      </c>
    </row>
    <row r="50" spans="1:21" ht="14.4">
      <c r="A50" s="1317"/>
      <c r="B50" s="1303" t="s">
        <v>2210</v>
      </c>
      <c r="C50" s="1303" t="s">
        <v>2231</v>
      </c>
      <c r="D50" s="1301" t="s">
        <v>937</v>
      </c>
      <c r="E50" s="1301" t="s">
        <v>2205</v>
      </c>
      <c r="F50" s="1306">
        <v>4233.6000000000004</v>
      </c>
      <c r="G50" s="1301" t="s">
        <v>1674</v>
      </c>
      <c r="H50" s="1306">
        <v>3888</v>
      </c>
      <c r="I50" s="1301" t="s">
        <v>1674</v>
      </c>
      <c r="J50" s="1301" t="s">
        <v>937</v>
      </c>
      <c r="K50" s="1301" t="s">
        <v>2205</v>
      </c>
      <c r="L50" s="1306">
        <v>6177.6</v>
      </c>
      <c r="M50" s="1301" t="s">
        <v>1674</v>
      </c>
      <c r="N50" s="1306">
        <v>10886.4</v>
      </c>
      <c r="O50" s="1301" t="s">
        <v>1674</v>
      </c>
      <c r="P50" s="1301" t="s">
        <v>937</v>
      </c>
      <c r="Q50" s="1301" t="s">
        <v>2205</v>
      </c>
      <c r="R50" s="1306">
        <v>12484.8</v>
      </c>
      <c r="S50" s="1301" t="s">
        <v>1674</v>
      </c>
      <c r="T50" s="1306">
        <v>16632</v>
      </c>
      <c r="U50" s="1301" t="s">
        <v>1674</v>
      </c>
    </row>
    <row r="51" spans="1:21" ht="14.4">
      <c r="A51" s="1317"/>
      <c r="B51" s="1303" t="s">
        <v>2210</v>
      </c>
      <c r="C51" s="1303" t="s">
        <v>1320</v>
      </c>
      <c r="D51" s="1304" t="s">
        <v>937</v>
      </c>
      <c r="E51" s="1304" t="s">
        <v>2205</v>
      </c>
      <c r="F51" s="1307">
        <v>37218.019999999997</v>
      </c>
      <c r="G51" s="1304" t="s">
        <v>1674</v>
      </c>
      <c r="H51" s="1305">
        <v>47087.067999999999</v>
      </c>
      <c r="I51" s="1304" t="s">
        <v>1674</v>
      </c>
      <c r="J51" s="1304" t="s">
        <v>937</v>
      </c>
      <c r="K51" s="1304" t="s">
        <v>2205</v>
      </c>
      <c r="L51" s="1305">
        <v>41148.911999999997</v>
      </c>
      <c r="M51" s="1304" t="s">
        <v>1674</v>
      </c>
      <c r="N51" s="1307">
        <v>49554.33</v>
      </c>
      <c r="O51" s="1304" t="s">
        <v>1674</v>
      </c>
      <c r="P51" s="1304" t="s">
        <v>937</v>
      </c>
      <c r="Q51" s="1304" t="s">
        <v>2205</v>
      </c>
      <c r="R51" s="1307">
        <v>42027.09</v>
      </c>
      <c r="S51" s="1304" t="s">
        <v>1674</v>
      </c>
      <c r="T51" s="1305">
        <v>64901.536</v>
      </c>
      <c r="U51" s="1304" t="s">
        <v>1674</v>
      </c>
    </row>
    <row r="52" spans="1:21" ht="14.4">
      <c r="A52" s="1317"/>
      <c r="B52" s="1303" t="s">
        <v>2210</v>
      </c>
      <c r="C52" s="1303" t="s">
        <v>2230</v>
      </c>
      <c r="D52" s="1301" t="s">
        <v>937</v>
      </c>
      <c r="E52" s="1301" t="s">
        <v>2205</v>
      </c>
      <c r="F52" s="1306">
        <v>15337.05</v>
      </c>
      <c r="G52" s="1301" t="s">
        <v>1674</v>
      </c>
      <c r="H52" s="1306">
        <v>10224.700000000001</v>
      </c>
      <c r="I52" s="1301" t="s">
        <v>1674</v>
      </c>
      <c r="J52" s="1301" t="s">
        <v>937</v>
      </c>
      <c r="K52" s="1301" t="s">
        <v>2205</v>
      </c>
      <c r="L52" s="1302">
        <v>17546.625</v>
      </c>
      <c r="M52" s="1301" t="s">
        <v>1674</v>
      </c>
      <c r="N52" s="1302">
        <v>10441.325000000001</v>
      </c>
      <c r="O52" s="1301" t="s">
        <v>1674</v>
      </c>
      <c r="P52" s="1301" t="s">
        <v>937</v>
      </c>
      <c r="Q52" s="1301" t="s">
        <v>2205</v>
      </c>
      <c r="R52" s="1306">
        <v>12044.35</v>
      </c>
      <c r="S52" s="1301" t="s">
        <v>1674</v>
      </c>
      <c r="T52" s="1306">
        <v>9791.4500000000007</v>
      </c>
      <c r="U52" s="1301" t="s">
        <v>1674</v>
      </c>
    </row>
    <row r="53" spans="1:21" ht="14.4">
      <c r="A53" s="1317"/>
      <c r="B53" s="1303" t="s">
        <v>2210</v>
      </c>
      <c r="C53" s="1303" t="s">
        <v>2229</v>
      </c>
      <c r="D53" s="1304" t="s">
        <v>937</v>
      </c>
      <c r="E53" s="1304" t="s">
        <v>2205</v>
      </c>
      <c r="F53" s="1307">
        <v>31723.09</v>
      </c>
      <c r="G53" s="1304" t="s">
        <v>1674</v>
      </c>
      <c r="H53" s="1305">
        <v>24310.565999999999</v>
      </c>
      <c r="I53" s="1304" t="s">
        <v>1674</v>
      </c>
      <c r="J53" s="1304" t="s">
        <v>937</v>
      </c>
      <c r="K53" s="1304" t="s">
        <v>2205</v>
      </c>
      <c r="L53" s="1307">
        <v>19680</v>
      </c>
      <c r="M53" s="1304" t="s">
        <v>1674</v>
      </c>
      <c r="N53" s="1307">
        <v>27168</v>
      </c>
      <c r="O53" s="1304" t="s">
        <v>1674</v>
      </c>
      <c r="P53" s="1304" t="s">
        <v>937</v>
      </c>
      <c r="Q53" s="1304" t="s">
        <v>2205</v>
      </c>
      <c r="R53" s="1307">
        <v>21504</v>
      </c>
      <c r="S53" s="1304" t="s">
        <v>1674</v>
      </c>
      <c r="T53" s="1307">
        <v>25376</v>
      </c>
      <c r="U53" s="1304" t="s">
        <v>1674</v>
      </c>
    </row>
    <row r="54" spans="1:21" ht="14.4">
      <c r="A54" s="1317"/>
      <c r="B54" s="1303" t="s">
        <v>2210</v>
      </c>
      <c r="C54" s="1303" t="s">
        <v>1319</v>
      </c>
      <c r="D54" s="1301" t="s">
        <v>937</v>
      </c>
      <c r="E54" s="1301" t="s">
        <v>2205</v>
      </c>
      <c r="F54" s="1302">
        <v>10298.904</v>
      </c>
      <c r="G54" s="1301" t="s">
        <v>1674</v>
      </c>
      <c r="H54" s="1302">
        <v>35617.042999999998</v>
      </c>
      <c r="I54" s="1301" t="s">
        <v>1674</v>
      </c>
      <c r="J54" s="1301" t="s">
        <v>937</v>
      </c>
      <c r="K54" s="1301" t="s">
        <v>2205</v>
      </c>
      <c r="L54" s="1302">
        <v>9401.6509999999998</v>
      </c>
      <c r="M54" s="1301" t="s">
        <v>1674</v>
      </c>
      <c r="N54" s="1302">
        <v>53718.146999999997</v>
      </c>
      <c r="O54" s="1301" t="s">
        <v>1674</v>
      </c>
      <c r="P54" s="1301" t="s">
        <v>937</v>
      </c>
      <c r="Q54" s="1301" t="s">
        <v>2205</v>
      </c>
      <c r="R54" s="1302">
        <v>2379.6709999999998</v>
      </c>
      <c r="S54" s="1301" t="s">
        <v>1674</v>
      </c>
      <c r="T54" s="1302">
        <v>69283.535999999993</v>
      </c>
      <c r="U54" s="1301" t="s">
        <v>1674</v>
      </c>
    </row>
    <row r="55" spans="1:21" ht="14.4">
      <c r="A55" s="1317"/>
      <c r="B55" s="1303" t="s">
        <v>2210</v>
      </c>
      <c r="C55" s="1303" t="s">
        <v>2228</v>
      </c>
      <c r="D55" s="1304" t="s">
        <v>937</v>
      </c>
      <c r="E55" s="1304" t="s">
        <v>2205</v>
      </c>
      <c r="F55" s="1307">
        <v>4618.63</v>
      </c>
      <c r="G55" s="1304" t="s">
        <v>1674</v>
      </c>
      <c r="H55" s="1305">
        <v>3574.4180000000001</v>
      </c>
      <c r="I55" s="1304" t="s">
        <v>1674</v>
      </c>
      <c r="J55" s="1304" t="s">
        <v>937</v>
      </c>
      <c r="K55" s="1304" t="s">
        <v>2205</v>
      </c>
      <c r="L55" s="1307">
        <v>4219.16</v>
      </c>
      <c r="M55" s="1304" t="s">
        <v>1674</v>
      </c>
      <c r="N55" s="1305">
        <v>17413.624</v>
      </c>
      <c r="O55" s="1304" t="s">
        <v>1674</v>
      </c>
      <c r="P55" s="1304" t="s">
        <v>937</v>
      </c>
      <c r="Q55" s="1304" t="s">
        <v>2205</v>
      </c>
      <c r="R55" s="1305">
        <v>8808.723</v>
      </c>
      <c r="S55" s="1304" t="s">
        <v>1674</v>
      </c>
      <c r="T55" s="1305">
        <v>4582.116</v>
      </c>
      <c r="U55" s="1304" t="s">
        <v>1674</v>
      </c>
    </row>
    <row r="56" spans="1:21" ht="14.4">
      <c r="A56" s="1317"/>
      <c r="B56" s="1303" t="s">
        <v>2210</v>
      </c>
      <c r="C56" s="1303" t="s">
        <v>2227</v>
      </c>
      <c r="D56" s="1302">
        <v>1292611.747</v>
      </c>
      <c r="E56" s="1301" t="s">
        <v>1674</v>
      </c>
      <c r="F56" s="1302">
        <v>91567.081999999995</v>
      </c>
      <c r="G56" s="1301" t="s">
        <v>1674</v>
      </c>
      <c r="H56" s="1306">
        <v>75066.320000000007</v>
      </c>
      <c r="I56" s="1301" t="s">
        <v>1674</v>
      </c>
      <c r="J56" s="1302">
        <v>1665439.6140000001</v>
      </c>
      <c r="K56" s="1301" t="s">
        <v>1674</v>
      </c>
      <c r="L56" s="1302">
        <v>96054.813999999998</v>
      </c>
      <c r="M56" s="1301" t="s">
        <v>1674</v>
      </c>
      <c r="N56" s="1302">
        <v>89741.816999999995</v>
      </c>
      <c r="O56" s="1301" t="s">
        <v>1674</v>
      </c>
      <c r="P56" s="1302">
        <v>1912894.9539999999</v>
      </c>
      <c r="Q56" s="1301" t="s">
        <v>1674</v>
      </c>
      <c r="R56" s="1302">
        <v>98156.963000000003</v>
      </c>
      <c r="S56" s="1301" t="s">
        <v>1674</v>
      </c>
      <c r="T56" s="1302">
        <v>113824.178</v>
      </c>
      <c r="U56" s="1301" t="s">
        <v>1674</v>
      </c>
    </row>
    <row r="57" spans="1:21" ht="14.4">
      <c r="A57" s="1317"/>
      <c r="B57" s="1303" t="s">
        <v>2210</v>
      </c>
      <c r="C57" s="1303" t="s">
        <v>52</v>
      </c>
      <c r="D57" s="1307">
        <v>75430.8</v>
      </c>
      <c r="E57" s="1304" t="s">
        <v>1674</v>
      </c>
      <c r="F57" s="1304" t="s">
        <v>937</v>
      </c>
      <c r="G57" s="1304" t="s">
        <v>2205</v>
      </c>
      <c r="H57" s="1304" t="s">
        <v>937</v>
      </c>
      <c r="I57" s="1304" t="s">
        <v>2205</v>
      </c>
      <c r="J57" s="1307">
        <v>68313.600000000006</v>
      </c>
      <c r="K57" s="1304" t="s">
        <v>1674</v>
      </c>
      <c r="L57" s="1304" t="s">
        <v>937</v>
      </c>
      <c r="M57" s="1304" t="s">
        <v>2205</v>
      </c>
      <c r="N57" s="1304" t="s">
        <v>937</v>
      </c>
      <c r="O57" s="1304" t="s">
        <v>2205</v>
      </c>
      <c r="P57" s="1307">
        <v>71031.600000000006</v>
      </c>
      <c r="Q57" s="1304" t="s">
        <v>1674</v>
      </c>
      <c r="R57" s="1304" t="s">
        <v>937</v>
      </c>
      <c r="S57" s="1304" t="s">
        <v>2205</v>
      </c>
      <c r="T57" s="1304" t="s">
        <v>937</v>
      </c>
      <c r="U57" s="1304" t="s">
        <v>2205</v>
      </c>
    </row>
    <row r="58" spans="1:21" ht="14.4">
      <c r="A58" s="1317"/>
      <c r="B58" s="1303" t="s">
        <v>2210</v>
      </c>
      <c r="C58" s="1303" t="s">
        <v>59</v>
      </c>
      <c r="D58" s="1306">
        <v>3702</v>
      </c>
      <c r="E58" s="1301" t="s">
        <v>1674</v>
      </c>
      <c r="F58" s="1306">
        <v>0</v>
      </c>
      <c r="G58" s="1301" t="s">
        <v>1674</v>
      </c>
      <c r="H58" s="1306">
        <v>0</v>
      </c>
      <c r="I58" s="1301" t="s">
        <v>1674</v>
      </c>
      <c r="J58" s="1306">
        <v>8908</v>
      </c>
      <c r="K58" s="1301" t="s">
        <v>1674</v>
      </c>
      <c r="L58" s="1306">
        <v>0</v>
      </c>
      <c r="M58" s="1301" t="s">
        <v>1674</v>
      </c>
      <c r="N58" s="1306">
        <v>0</v>
      </c>
      <c r="O58" s="1301" t="s">
        <v>1674</v>
      </c>
      <c r="P58" s="1306">
        <v>13955</v>
      </c>
      <c r="Q58" s="1301" t="s">
        <v>1674</v>
      </c>
      <c r="R58" s="1306">
        <v>0</v>
      </c>
      <c r="S58" s="1301" t="s">
        <v>1674</v>
      </c>
      <c r="T58" s="1306">
        <v>0</v>
      </c>
      <c r="U58" s="1301" t="s">
        <v>1674</v>
      </c>
    </row>
    <row r="59" spans="1:21" ht="14.4">
      <c r="A59" s="1317"/>
      <c r="B59" s="1303" t="s">
        <v>2210</v>
      </c>
      <c r="C59" s="1303" t="s">
        <v>53</v>
      </c>
      <c r="D59" s="1307">
        <v>138769.20000000001</v>
      </c>
      <c r="E59" s="1304" t="s">
        <v>1674</v>
      </c>
      <c r="F59" s="1304" t="s">
        <v>937</v>
      </c>
      <c r="G59" s="1304" t="s">
        <v>2205</v>
      </c>
      <c r="H59" s="1304" t="s">
        <v>937</v>
      </c>
      <c r="I59" s="1304" t="s">
        <v>2205</v>
      </c>
      <c r="J59" s="1307">
        <v>290246.40000000002</v>
      </c>
      <c r="K59" s="1304" t="s">
        <v>1674</v>
      </c>
      <c r="L59" s="1304" t="s">
        <v>937</v>
      </c>
      <c r="M59" s="1304" t="s">
        <v>2205</v>
      </c>
      <c r="N59" s="1304" t="s">
        <v>937</v>
      </c>
      <c r="O59" s="1304" t="s">
        <v>2205</v>
      </c>
      <c r="P59" s="1307">
        <v>453218.4</v>
      </c>
      <c r="Q59" s="1304" t="s">
        <v>1674</v>
      </c>
      <c r="R59" s="1304" t="s">
        <v>937</v>
      </c>
      <c r="S59" s="1304" t="s">
        <v>2205</v>
      </c>
      <c r="T59" s="1304" t="s">
        <v>937</v>
      </c>
      <c r="U59" s="1304" t="s">
        <v>2205</v>
      </c>
    </row>
    <row r="60" spans="1:21" ht="14.4">
      <c r="A60" s="1317"/>
      <c r="B60" s="1303" t="s">
        <v>2210</v>
      </c>
      <c r="C60" s="1303" t="s">
        <v>1307</v>
      </c>
      <c r="D60" s="1306">
        <v>20132</v>
      </c>
      <c r="E60" s="1301" t="s">
        <v>1674</v>
      </c>
      <c r="F60" s="1306">
        <v>0</v>
      </c>
      <c r="G60" s="1301" t="s">
        <v>1674</v>
      </c>
      <c r="H60" s="1306">
        <v>0</v>
      </c>
      <c r="I60" s="1301" t="s">
        <v>1674</v>
      </c>
      <c r="J60" s="1306">
        <v>27743</v>
      </c>
      <c r="K60" s="1301" t="s">
        <v>1674</v>
      </c>
      <c r="L60" s="1306">
        <v>0</v>
      </c>
      <c r="M60" s="1301" t="s">
        <v>1674</v>
      </c>
      <c r="N60" s="1306">
        <v>0</v>
      </c>
      <c r="O60" s="1301" t="s">
        <v>1674</v>
      </c>
      <c r="P60" s="1306">
        <v>30538</v>
      </c>
      <c r="Q60" s="1301" t="s">
        <v>1674</v>
      </c>
      <c r="R60" s="1306">
        <v>0</v>
      </c>
      <c r="S60" s="1301" t="s">
        <v>1674</v>
      </c>
      <c r="T60" s="1306">
        <v>0</v>
      </c>
      <c r="U60" s="1301" t="s">
        <v>1674</v>
      </c>
    </row>
    <row r="61" spans="1:21" ht="14.4">
      <c r="A61" s="1317"/>
      <c r="B61" s="1303" t="s">
        <v>2210</v>
      </c>
      <c r="C61" s="1303" t="s">
        <v>2226</v>
      </c>
      <c r="D61" s="1307">
        <v>42224.4</v>
      </c>
      <c r="E61" s="1304" t="s">
        <v>1674</v>
      </c>
      <c r="F61" s="1304" t="s">
        <v>937</v>
      </c>
      <c r="G61" s="1304" t="s">
        <v>2205</v>
      </c>
      <c r="H61" s="1304" t="s">
        <v>937</v>
      </c>
      <c r="I61" s="1304" t="s">
        <v>2205</v>
      </c>
      <c r="J61" s="1307">
        <v>139413.6</v>
      </c>
      <c r="K61" s="1304" t="s">
        <v>1674</v>
      </c>
      <c r="L61" s="1304" t="s">
        <v>937</v>
      </c>
      <c r="M61" s="1304" t="s">
        <v>2205</v>
      </c>
      <c r="N61" s="1304" t="s">
        <v>937</v>
      </c>
      <c r="O61" s="1304" t="s">
        <v>2205</v>
      </c>
      <c r="P61" s="1307">
        <v>159778.79999999999</v>
      </c>
      <c r="Q61" s="1304" t="s">
        <v>1674</v>
      </c>
      <c r="R61" s="1304" t="s">
        <v>937</v>
      </c>
      <c r="S61" s="1304" t="s">
        <v>2205</v>
      </c>
      <c r="T61" s="1304" t="s">
        <v>937</v>
      </c>
      <c r="U61" s="1304" t="s">
        <v>2205</v>
      </c>
    </row>
    <row r="62" spans="1:21" ht="14.4">
      <c r="A62" s="1317"/>
      <c r="B62" s="1303" t="s">
        <v>2210</v>
      </c>
      <c r="C62" s="1303" t="s">
        <v>2225</v>
      </c>
      <c r="D62" s="1306">
        <v>0</v>
      </c>
      <c r="E62" s="1301" t="s">
        <v>1674</v>
      </c>
      <c r="F62" s="1301" t="s">
        <v>937</v>
      </c>
      <c r="G62" s="1301" t="s">
        <v>2205</v>
      </c>
      <c r="H62" s="1301" t="s">
        <v>937</v>
      </c>
      <c r="I62" s="1301" t="s">
        <v>2205</v>
      </c>
      <c r="J62" s="1306">
        <v>0</v>
      </c>
      <c r="K62" s="1301" t="s">
        <v>1674</v>
      </c>
      <c r="L62" s="1301" t="s">
        <v>937</v>
      </c>
      <c r="M62" s="1301" t="s">
        <v>2205</v>
      </c>
      <c r="N62" s="1301" t="s">
        <v>937</v>
      </c>
      <c r="O62" s="1301" t="s">
        <v>2205</v>
      </c>
      <c r="P62" s="1306">
        <v>0</v>
      </c>
      <c r="Q62" s="1301" t="s">
        <v>1674</v>
      </c>
      <c r="R62" s="1301" t="s">
        <v>937</v>
      </c>
      <c r="S62" s="1301" t="s">
        <v>2205</v>
      </c>
      <c r="T62" s="1301" t="s">
        <v>937</v>
      </c>
      <c r="U62" s="1301" t="s">
        <v>2205</v>
      </c>
    </row>
    <row r="63" spans="1:21" ht="14.4">
      <c r="A63" s="1317"/>
      <c r="B63" s="1303" t="s">
        <v>2210</v>
      </c>
      <c r="C63" s="1303" t="s">
        <v>2224</v>
      </c>
      <c r="D63" s="1307">
        <v>21377</v>
      </c>
      <c r="E63" s="1304" t="s">
        <v>1674</v>
      </c>
      <c r="F63" s="1304" t="s">
        <v>937</v>
      </c>
      <c r="G63" s="1304" t="s">
        <v>2205</v>
      </c>
      <c r="H63" s="1304" t="s">
        <v>937</v>
      </c>
      <c r="I63" s="1304" t="s">
        <v>2205</v>
      </c>
      <c r="J63" s="1307">
        <v>37837</v>
      </c>
      <c r="K63" s="1304" t="s">
        <v>1674</v>
      </c>
      <c r="L63" s="1304" t="s">
        <v>937</v>
      </c>
      <c r="M63" s="1304" t="s">
        <v>2205</v>
      </c>
      <c r="N63" s="1304" t="s">
        <v>937</v>
      </c>
      <c r="O63" s="1304" t="s">
        <v>2205</v>
      </c>
      <c r="P63" s="1307">
        <v>52758</v>
      </c>
      <c r="Q63" s="1304" t="s">
        <v>1674</v>
      </c>
      <c r="R63" s="1304" t="s">
        <v>937</v>
      </c>
      <c r="S63" s="1304" t="s">
        <v>2205</v>
      </c>
      <c r="T63" s="1304" t="s">
        <v>937</v>
      </c>
      <c r="U63" s="1304" t="s">
        <v>2205</v>
      </c>
    </row>
    <row r="64" spans="1:21" ht="14.4">
      <c r="A64" s="1317"/>
      <c r="B64" s="1303" t="s">
        <v>2210</v>
      </c>
      <c r="C64" s="1303" t="s">
        <v>2223</v>
      </c>
      <c r="D64" s="1306">
        <v>564058</v>
      </c>
      <c r="E64" s="1301" t="s">
        <v>1674</v>
      </c>
      <c r="F64" s="1306">
        <v>35005</v>
      </c>
      <c r="G64" s="1301" t="s">
        <v>1674</v>
      </c>
      <c r="H64" s="1306">
        <v>19114</v>
      </c>
      <c r="I64" s="1301" t="s">
        <v>1674</v>
      </c>
      <c r="J64" s="1306">
        <v>517227</v>
      </c>
      <c r="K64" s="1301" t="s">
        <v>1674</v>
      </c>
      <c r="L64" s="1306">
        <v>41919</v>
      </c>
      <c r="M64" s="1301" t="s">
        <v>1674</v>
      </c>
      <c r="N64" s="1306">
        <v>23270</v>
      </c>
      <c r="O64" s="1301" t="s">
        <v>1674</v>
      </c>
      <c r="P64" s="1306">
        <v>534400</v>
      </c>
      <c r="Q64" s="1301" t="s">
        <v>1674</v>
      </c>
      <c r="R64" s="1306">
        <v>35219</v>
      </c>
      <c r="S64" s="1301" t="s">
        <v>1674</v>
      </c>
      <c r="T64" s="1306">
        <v>29361</v>
      </c>
      <c r="U64" s="1301" t="s">
        <v>1674</v>
      </c>
    </row>
    <row r="65" spans="1:21" ht="14.4">
      <c r="A65" s="1317"/>
      <c r="B65" s="1303" t="s">
        <v>2210</v>
      </c>
      <c r="C65" s="1303" t="s">
        <v>1304</v>
      </c>
      <c r="D65" s="1304" t="s">
        <v>937</v>
      </c>
      <c r="E65" s="1304" t="s">
        <v>2205</v>
      </c>
      <c r="F65" s="1307">
        <v>6944</v>
      </c>
      <c r="G65" s="1304" t="s">
        <v>1674</v>
      </c>
      <c r="H65" s="1307">
        <v>416</v>
      </c>
      <c r="I65" s="1304" t="s">
        <v>1674</v>
      </c>
      <c r="J65" s="1304" t="s">
        <v>937</v>
      </c>
      <c r="K65" s="1304" t="s">
        <v>2205</v>
      </c>
      <c r="L65" s="1307">
        <v>7360</v>
      </c>
      <c r="M65" s="1304" t="s">
        <v>1674</v>
      </c>
      <c r="N65" s="1307">
        <v>544</v>
      </c>
      <c r="O65" s="1304" t="s">
        <v>1674</v>
      </c>
      <c r="P65" s="1304" t="s">
        <v>937</v>
      </c>
      <c r="Q65" s="1304" t="s">
        <v>2205</v>
      </c>
      <c r="R65" s="1307">
        <v>6848</v>
      </c>
      <c r="S65" s="1304" t="s">
        <v>1674</v>
      </c>
      <c r="T65" s="1307">
        <v>704</v>
      </c>
      <c r="U65" s="1304" t="s">
        <v>1674</v>
      </c>
    </row>
    <row r="66" spans="1:21" ht="14.4">
      <c r="A66" s="1317"/>
      <c r="B66" s="1303" t="s">
        <v>2210</v>
      </c>
      <c r="C66" s="1303" t="s">
        <v>2222</v>
      </c>
      <c r="D66" s="1302">
        <v>16661.623</v>
      </c>
      <c r="E66" s="1301" t="s">
        <v>1674</v>
      </c>
      <c r="F66" s="1302">
        <v>17146.129000000001</v>
      </c>
      <c r="G66" s="1301" t="s">
        <v>1674</v>
      </c>
      <c r="H66" s="1302">
        <v>2530.1979999999999</v>
      </c>
      <c r="I66" s="1301" t="s">
        <v>1674</v>
      </c>
      <c r="J66" s="1302">
        <v>18260.207999999999</v>
      </c>
      <c r="K66" s="1301" t="s">
        <v>1674</v>
      </c>
      <c r="L66" s="1302">
        <v>15526.485000000001</v>
      </c>
      <c r="M66" s="1301" t="s">
        <v>1674</v>
      </c>
      <c r="N66" s="1302">
        <v>2255.9850000000001</v>
      </c>
      <c r="O66" s="1301" t="s">
        <v>1674</v>
      </c>
      <c r="P66" s="1302">
        <v>14172.894</v>
      </c>
      <c r="Q66" s="1301" t="s">
        <v>1674</v>
      </c>
      <c r="R66" s="1302">
        <v>20383.488000000001</v>
      </c>
      <c r="S66" s="1301" t="s">
        <v>1674</v>
      </c>
      <c r="T66" s="1302">
        <v>3821.904</v>
      </c>
      <c r="U66" s="1301" t="s">
        <v>1674</v>
      </c>
    </row>
    <row r="67" spans="1:21" ht="14.4">
      <c r="A67" s="1317"/>
      <c r="B67" s="1303" t="s">
        <v>2210</v>
      </c>
      <c r="C67" s="1303" t="s">
        <v>2221</v>
      </c>
      <c r="D67" s="1304" t="s">
        <v>937</v>
      </c>
      <c r="E67" s="1304" t="s">
        <v>2205</v>
      </c>
      <c r="F67" s="1305">
        <v>565.25699999999995</v>
      </c>
      <c r="G67" s="1304" t="s">
        <v>1674</v>
      </c>
      <c r="H67" s="1305">
        <v>484.50599999999997</v>
      </c>
      <c r="I67" s="1304" t="s">
        <v>1674</v>
      </c>
      <c r="J67" s="1304" t="s">
        <v>937</v>
      </c>
      <c r="K67" s="1304" t="s">
        <v>2205</v>
      </c>
      <c r="L67" s="1305">
        <v>212.328</v>
      </c>
      <c r="M67" s="1304" t="s">
        <v>1674</v>
      </c>
      <c r="N67" s="1305">
        <v>583.90200000000004</v>
      </c>
      <c r="O67" s="1304" t="s">
        <v>1674</v>
      </c>
      <c r="P67" s="1304" t="s">
        <v>937</v>
      </c>
      <c r="Q67" s="1304" t="s">
        <v>2205</v>
      </c>
      <c r="R67" s="1305">
        <v>610.44299999999998</v>
      </c>
      <c r="S67" s="1304" t="s">
        <v>1674</v>
      </c>
      <c r="T67" s="1305">
        <v>1008.558</v>
      </c>
      <c r="U67" s="1304" t="s">
        <v>1674</v>
      </c>
    </row>
    <row r="68" spans="1:21" ht="14.4">
      <c r="A68" s="1317"/>
      <c r="B68" s="1303" t="s">
        <v>2210</v>
      </c>
      <c r="C68" s="1303" t="s">
        <v>2220</v>
      </c>
      <c r="D68" s="1302">
        <v>114552.09600000001</v>
      </c>
      <c r="E68" s="1301" t="s">
        <v>1674</v>
      </c>
      <c r="F68" s="1306">
        <v>28600.880000000001</v>
      </c>
      <c r="G68" s="1301" t="s">
        <v>1674</v>
      </c>
      <c r="H68" s="1302">
        <v>46727.152000000002</v>
      </c>
      <c r="I68" s="1301" t="s">
        <v>1674</v>
      </c>
      <c r="J68" s="1306">
        <v>115780.05</v>
      </c>
      <c r="K68" s="1301" t="s">
        <v>1674</v>
      </c>
      <c r="L68" s="1306">
        <v>25032.51</v>
      </c>
      <c r="M68" s="1301" t="s">
        <v>1674</v>
      </c>
      <c r="N68" s="1306">
        <v>57120.66</v>
      </c>
      <c r="O68" s="1301" t="s">
        <v>1674</v>
      </c>
      <c r="P68" s="1302">
        <v>132957.96400000001</v>
      </c>
      <c r="Q68" s="1301" t="s">
        <v>1674</v>
      </c>
      <c r="R68" s="1306">
        <v>27831</v>
      </c>
      <c r="S68" s="1301" t="s">
        <v>1674</v>
      </c>
      <c r="T68" s="1302">
        <v>70356.767999999996</v>
      </c>
      <c r="U68" s="1301" t="s">
        <v>1674</v>
      </c>
    </row>
    <row r="69" spans="1:21" ht="14.4">
      <c r="A69" s="1317"/>
      <c r="B69" s="1303" t="s">
        <v>2210</v>
      </c>
      <c r="C69" s="1303" t="s">
        <v>2219</v>
      </c>
      <c r="D69" s="1304" t="s">
        <v>937</v>
      </c>
      <c r="E69" s="1304" t="s">
        <v>2205</v>
      </c>
      <c r="F69" s="1305">
        <v>3305.8159999999998</v>
      </c>
      <c r="G69" s="1304" t="s">
        <v>1674</v>
      </c>
      <c r="H69" s="1305">
        <v>5794.4639999999999</v>
      </c>
      <c r="I69" s="1304" t="s">
        <v>1674</v>
      </c>
      <c r="J69" s="1304" t="s">
        <v>937</v>
      </c>
      <c r="K69" s="1304" t="s">
        <v>2205</v>
      </c>
      <c r="L69" s="1307">
        <v>2927.34</v>
      </c>
      <c r="M69" s="1304" t="s">
        <v>1674</v>
      </c>
      <c r="N69" s="1307">
        <v>5967.27</v>
      </c>
      <c r="O69" s="1304" t="s">
        <v>1674</v>
      </c>
      <c r="P69" s="1304" t="s">
        <v>937</v>
      </c>
      <c r="Q69" s="1304" t="s">
        <v>2205</v>
      </c>
      <c r="R69" s="1307">
        <v>3710.8</v>
      </c>
      <c r="S69" s="1304" t="s">
        <v>1674</v>
      </c>
      <c r="T69" s="1305">
        <v>8571.9480000000003</v>
      </c>
      <c r="U69" s="1304" t="s">
        <v>1674</v>
      </c>
    </row>
    <row r="70" spans="1:21" ht="14.4">
      <c r="A70" s="1317"/>
      <c r="B70" s="1303" t="s">
        <v>2210</v>
      </c>
      <c r="C70" s="1303" t="s">
        <v>2218</v>
      </c>
      <c r="D70" s="1306">
        <v>0</v>
      </c>
      <c r="E70" s="1301" t="s">
        <v>1674</v>
      </c>
      <c r="F70" s="1306">
        <v>0</v>
      </c>
      <c r="G70" s="1301" t="s">
        <v>1674</v>
      </c>
      <c r="H70" s="1306">
        <v>0</v>
      </c>
      <c r="I70" s="1301" t="s">
        <v>1674</v>
      </c>
      <c r="J70" s="1306">
        <v>0</v>
      </c>
      <c r="K70" s="1301" t="s">
        <v>1674</v>
      </c>
      <c r="L70" s="1306">
        <v>0</v>
      </c>
      <c r="M70" s="1301" t="s">
        <v>1674</v>
      </c>
      <c r="N70" s="1306">
        <v>0</v>
      </c>
      <c r="O70" s="1301" t="s">
        <v>1674</v>
      </c>
      <c r="P70" s="1306">
        <v>0</v>
      </c>
      <c r="Q70" s="1301" t="s">
        <v>1674</v>
      </c>
      <c r="R70" s="1306">
        <v>0</v>
      </c>
      <c r="S70" s="1301" t="s">
        <v>1674</v>
      </c>
      <c r="T70" s="1306">
        <v>0</v>
      </c>
      <c r="U70" s="1301" t="s">
        <v>1674</v>
      </c>
    </row>
    <row r="71" spans="1:21" ht="14.4">
      <c r="A71" s="1317"/>
      <c r="B71" s="1303" t="s">
        <v>2210</v>
      </c>
      <c r="C71" s="1303" t="s">
        <v>2217</v>
      </c>
      <c r="D71" s="1304" t="s">
        <v>937</v>
      </c>
      <c r="E71" s="1304" t="s">
        <v>2205</v>
      </c>
      <c r="F71" s="1307">
        <v>0</v>
      </c>
      <c r="G71" s="1304" t="s">
        <v>1674</v>
      </c>
      <c r="H71" s="1307">
        <v>0</v>
      </c>
      <c r="I71" s="1304" t="s">
        <v>1674</v>
      </c>
      <c r="J71" s="1304" t="s">
        <v>937</v>
      </c>
      <c r="K71" s="1304" t="s">
        <v>2205</v>
      </c>
      <c r="L71" s="1307">
        <v>0</v>
      </c>
      <c r="M71" s="1304" t="s">
        <v>1674</v>
      </c>
      <c r="N71" s="1307">
        <v>0</v>
      </c>
      <c r="O71" s="1304" t="s">
        <v>1674</v>
      </c>
      <c r="P71" s="1304" t="s">
        <v>937</v>
      </c>
      <c r="Q71" s="1304" t="s">
        <v>2205</v>
      </c>
      <c r="R71" s="1307">
        <v>0</v>
      </c>
      <c r="S71" s="1304" t="s">
        <v>1674</v>
      </c>
      <c r="T71" s="1307">
        <v>0</v>
      </c>
      <c r="U71" s="1304" t="s">
        <v>1674</v>
      </c>
    </row>
    <row r="72" spans="1:21" ht="14.4">
      <c r="A72" s="1317"/>
      <c r="B72" s="1303" t="s">
        <v>2210</v>
      </c>
      <c r="C72" s="1303" t="s">
        <v>1298</v>
      </c>
      <c r="D72" s="1302">
        <v>15464.628000000001</v>
      </c>
      <c r="E72" s="1301" t="s">
        <v>1674</v>
      </c>
      <c r="F72" s="1306">
        <v>0</v>
      </c>
      <c r="G72" s="1301" t="s">
        <v>1674</v>
      </c>
      <c r="H72" s="1306">
        <v>0</v>
      </c>
      <c r="I72" s="1301" t="s">
        <v>1674</v>
      </c>
      <c r="J72" s="1302">
        <v>1932.7560000000001</v>
      </c>
      <c r="K72" s="1301" t="s">
        <v>1674</v>
      </c>
      <c r="L72" s="1302">
        <v>3077.1509999999998</v>
      </c>
      <c r="M72" s="1301" t="s">
        <v>1674</v>
      </c>
      <c r="N72" s="1306">
        <v>0</v>
      </c>
      <c r="O72" s="1301" t="s">
        <v>1674</v>
      </c>
      <c r="P72" s="1302">
        <v>2730.2959999999998</v>
      </c>
      <c r="Q72" s="1301" t="s">
        <v>1674</v>
      </c>
      <c r="R72" s="1302">
        <v>3554.232</v>
      </c>
      <c r="S72" s="1301" t="s">
        <v>1674</v>
      </c>
      <c r="T72" s="1306">
        <v>0</v>
      </c>
      <c r="U72" s="1301" t="s">
        <v>1674</v>
      </c>
    </row>
    <row r="73" spans="1:21" ht="14.4">
      <c r="A73" s="1317"/>
      <c r="B73" s="1303" t="s">
        <v>2210</v>
      </c>
      <c r="C73" s="1303" t="s">
        <v>2216</v>
      </c>
      <c r="D73" s="1307">
        <v>182537</v>
      </c>
      <c r="E73" s="1304" t="s">
        <v>1674</v>
      </c>
      <c r="F73" s="1307">
        <v>0</v>
      </c>
      <c r="G73" s="1304" t="s">
        <v>1674</v>
      </c>
      <c r="H73" s="1307">
        <v>0</v>
      </c>
      <c r="I73" s="1304" t="s">
        <v>1674</v>
      </c>
      <c r="J73" s="1307">
        <v>314418</v>
      </c>
      <c r="K73" s="1304" t="s">
        <v>1674</v>
      </c>
      <c r="L73" s="1307">
        <v>0</v>
      </c>
      <c r="M73" s="1304" t="s">
        <v>1674</v>
      </c>
      <c r="N73" s="1307">
        <v>0</v>
      </c>
      <c r="O73" s="1304" t="s">
        <v>1674</v>
      </c>
      <c r="P73" s="1307">
        <v>317935</v>
      </c>
      <c r="Q73" s="1304" t="s">
        <v>1674</v>
      </c>
      <c r="R73" s="1307">
        <v>0</v>
      </c>
      <c r="S73" s="1304" t="s">
        <v>1674</v>
      </c>
      <c r="T73" s="1307">
        <v>0</v>
      </c>
      <c r="U73" s="1304" t="s">
        <v>1674</v>
      </c>
    </row>
    <row r="74" spans="1:21" ht="14.4">
      <c r="A74" s="1317"/>
      <c r="B74" s="1303" t="s">
        <v>2210</v>
      </c>
      <c r="C74" s="1303" t="s">
        <v>2215</v>
      </c>
      <c r="D74" s="1306">
        <v>65840</v>
      </c>
      <c r="E74" s="1301" t="s">
        <v>1674</v>
      </c>
      <c r="F74" s="1306">
        <v>0</v>
      </c>
      <c r="G74" s="1301" t="s">
        <v>1674</v>
      </c>
      <c r="H74" s="1306">
        <v>0</v>
      </c>
      <c r="I74" s="1301" t="s">
        <v>1674</v>
      </c>
      <c r="J74" s="1306">
        <v>52659</v>
      </c>
      <c r="K74" s="1301" t="s">
        <v>1674</v>
      </c>
      <c r="L74" s="1306">
        <v>0</v>
      </c>
      <c r="M74" s="1301" t="s">
        <v>1674</v>
      </c>
      <c r="N74" s="1306">
        <v>0</v>
      </c>
      <c r="O74" s="1301" t="s">
        <v>1674</v>
      </c>
      <c r="P74" s="1306">
        <v>48440</v>
      </c>
      <c r="Q74" s="1301" t="s">
        <v>1674</v>
      </c>
      <c r="R74" s="1306">
        <v>0</v>
      </c>
      <c r="S74" s="1301" t="s">
        <v>1674</v>
      </c>
      <c r="T74" s="1306">
        <v>0</v>
      </c>
      <c r="U74" s="1301" t="s">
        <v>1674</v>
      </c>
    </row>
    <row r="75" spans="1:21" ht="14.4">
      <c r="A75" s="1317"/>
      <c r="B75" s="1303" t="s">
        <v>2210</v>
      </c>
      <c r="C75" s="1303" t="s">
        <v>2214</v>
      </c>
      <c r="D75" s="1307">
        <v>97703</v>
      </c>
      <c r="E75" s="1304" t="s">
        <v>1674</v>
      </c>
      <c r="F75" s="1307">
        <v>0</v>
      </c>
      <c r="G75" s="1304" t="s">
        <v>1674</v>
      </c>
      <c r="H75" s="1307">
        <v>0</v>
      </c>
      <c r="I75" s="1304" t="s">
        <v>1674</v>
      </c>
      <c r="J75" s="1307">
        <v>125360</v>
      </c>
      <c r="K75" s="1304" t="s">
        <v>1674</v>
      </c>
      <c r="L75" s="1307">
        <v>0</v>
      </c>
      <c r="M75" s="1304" t="s">
        <v>1674</v>
      </c>
      <c r="N75" s="1307">
        <v>0</v>
      </c>
      <c r="O75" s="1304" t="s">
        <v>1674</v>
      </c>
      <c r="P75" s="1307">
        <v>129419</v>
      </c>
      <c r="Q75" s="1304" t="s">
        <v>1674</v>
      </c>
      <c r="R75" s="1307">
        <v>0</v>
      </c>
      <c r="S75" s="1304" t="s">
        <v>1674</v>
      </c>
      <c r="T75" s="1307">
        <v>0</v>
      </c>
      <c r="U75" s="1304" t="s">
        <v>1674</v>
      </c>
    </row>
    <row r="76" spans="1:21" ht="14.4">
      <c r="A76" s="1317"/>
      <c r="B76" s="1303" t="s">
        <v>2210</v>
      </c>
      <c r="C76" s="1303" t="s">
        <v>2213</v>
      </c>
      <c r="D76" s="1306">
        <v>97703</v>
      </c>
      <c r="E76" s="1301" t="s">
        <v>1674</v>
      </c>
      <c r="F76" s="1306">
        <v>0</v>
      </c>
      <c r="G76" s="1301" t="s">
        <v>1674</v>
      </c>
      <c r="H76" s="1306">
        <v>0</v>
      </c>
      <c r="I76" s="1301" t="s">
        <v>1674</v>
      </c>
      <c r="J76" s="1306">
        <v>125360</v>
      </c>
      <c r="K76" s="1301" t="s">
        <v>1674</v>
      </c>
      <c r="L76" s="1306">
        <v>0</v>
      </c>
      <c r="M76" s="1301" t="s">
        <v>1674</v>
      </c>
      <c r="N76" s="1306">
        <v>0</v>
      </c>
      <c r="O76" s="1301" t="s">
        <v>1674</v>
      </c>
      <c r="P76" s="1306">
        <v>129419</v>
      </c>
      <c r="Q76" s="1301" t="s">
        <v>1674</v>
      </c>
      <c r="R76" s="1306">
        <v>0</v>
      </c>
      <c r="S76" s="1301" t="s">
        <v>1674</v>
      </c>
      <c r="T76" s="1306">
        <v>0</v>
      </c>
      <c r="U76" s="1301" t="s">
        <v>1674</v>
      </c>
    </row>
    <row r="77" spans="1:21" ht="14.4">
      <c r="A77" s="1317"/>
      <c r="B77" s="1303" t="s">
        <v>2210</v>
      </c>
      <c r="C77" s="1303" t="s">
        <v>2212</v>
      </c>
      <c r="D77" s="1307">
        <v>163543</v>
      </c>
      <c r="E77" s="1304" t="s">
        <v>1674</v>
      </c>
      <c r="F77" s="1307">
        <v>0</v>
      </c>
      <c r="G77" s="1304" t="s">
        <v>1674</v>
      </c>
      <c r="H77" s="1307">
        <v>0</v>
      </c>
      <c r="I77" s="1304" t="s">
        <v>1674</v>
      </c>
      <c r="J77" s="1307">
        <v>178019</v>
      </c>
      <c r="K77" s="1304" t="s">
        <v>1674</v>
      </c>
      <c r="L77" s="1307">
        <v>0</v>
      </c>
      <c r="M77" s="1304" t="s">
        <v>1674</v>
      </c>
      <c r="N77" s="1307">
        <v>0</v>
      </c>
      <c r="O77" s="1304" t="s">
        <v>1674</v>
      </c>
      <c r="P77" s="1307">
        <v>177859</v>
      </c>
      <c r="Q77" s="1304" t="s">
        <v>1674</v>
      </c>
      <c r="R77" s="1307">
        <v>0</v>
      </c>
      <c r="S77" s="1304" t="s">
        <v>1674</v>
      </c>
      <c r="T77" s="1307">
        <v>0</v>
      </c>
      <c r="U77" s="1304" t="s">
        <v>1674</v>
      </c>
    </row>
    <row r="78" spans="1:21" ht="14.4">
      <c r="A78" s="1317"/>
      <c r="B78" s="1303" t="s">
        <v>2210</v>
      </c>
      <c r="C78" s="1303" t="s">
        <v>1293</v>
      </c>
      <c r="D78" s="1302">
        <v>1515655.094</v>
      </c>
      <c r="E78" s="1301" t="s">
        <v>1674</v>
      </c>
      <c r="F78" s="1301" t="s">
        <v>937</v>
      </c>
      <c r="G78" s="1301" t="s">
        <v>2205</v>
      </c>
      <c r="H78" s="1301" t="s">
        <v>937</v>
      </c>
      <c r="I78" s="1301" t="s">
        <v>2205</v>
      </c>
      <c r="J78" s="1302">
        <v>989606.46900000004</v>
      </c>
      <c r="K78" s="1301" t="s">
        <v>1674</v>
      </c>
      <c r="L78" s="1301" t="s">
        <v>937</v>
      </c>
      <c r="M78" s="1301" t="s">
        <v>2205</v>
      </c>
      <c r="N78" s="1301" t="s">
        <v>937</v>
      </c>
      <c r="O78" s="1301" t="s">
        <v>2205</v>
      </c>
      <c r="P78" s="1302">
        <v>809392.17599999998</v>
      </c>
      <c r="Q78" s="1301" t="s">
        <v>1674</v>
      </c>
      <c r="R78" s="1301" t="s">
        <v>937</v>
      </c>
      <c r="S78" s="1301" t="s">
        <v>2205</v>
      </c>
      <c r="T78" s="1301" t="s">
        <v>937</v>
      </c>
      <c r="U78" s="1301" t="s">
        <v>2205</v>
      </c>
    </row>
    <row r="79" spans="1:21" ht="14.4">
      <c r="A79" s="1317" t="s">
        <v>215</v>
      </c>
      <c r="B79" s="1303" t="s">
        <v>2210</v>
      </c>
      <c r="C79" s="1303" t="s">
        <v>247</v>
      </c>
      <c r="D79" s="1304" t="s">
        <v>937</v>
      </c>
      <c r="E79" s="1304" t="s">
        <v>2205</v>
      </c>
      <c r="F79" s="1307">
        <v>154663.20000000001</v>
      </c>
      <c r="G79" s="1304" t="s">
        <v>1674</v>
      </c>
      <c r="H79" s="1307">
        <v>208501.2</v>
      </c>
      <c r="I79" s="1304" t="s">
        <v>1674</v>
      </c>
      <c r="J79" s="1304" t="s">
        <v>937</v>
      </c>
      <c r="K79" s="1304" t="s">
        <v>2205</v>
      </c>
      <c r="L79" s="1307">
        <v>133228.79999999999</v>
      </c>
      <c r="M79" s="1304" t="s">
        <v>1674</v>
      </c>
      <c r="N79" s="1307">
        <v>307044</v>
      </c>
      <c r="O79" s="1304" t="s">
        <v>1674</v>
      </c>
      <c r="P79" s="1304" t="s">
        <v>937</v>
      </c>
      <c r="Q79" s="1304" t="s">
        <v>2205</v>
      </c>
      <c r="R79" s="1307">
        <v>144453.6</v>
      </c>
      <c r="S79" s="1304" t="s">
        <v>1674</v>
      </c>
      <c r="T79" s="1307">
        <v>262054.8</v>
      </c>
      <c r="U79" s="1304" t="s">
        <v>1674</v>
      </c>
    </row>
    <row r="80" spans="1:21" ht="14.4">
      <c r="A80" s="1317"/>
      <c r="B80" s="1303" t="s">
        <v>2210</v>
      </c>
      <c r="C80" s="1303" t="s">
        <v>1693</v>
      </c>
      <c r="D80" s="1306">
        <v>0</v>
      </c>
      <c r="E80" s="1301" t="s">
        <v>1674</v>
      </c>
      <c r="F80" s="1306">
        <v>0</v>
      </c>
      <c r="G80" s="1301" t="s">
        <v>1674</v>
      </c>
      <c r="H80" s="1306">
        <v>266</v>
      </c>
      <c r="I80" s="1301" t="s">
        <v>1674</v>
      </c>
      <c r="J80" s="1306">
        <v>0</v>
      </c>
      <c r="K80" s="1301" t="s">
        <v>1674</v>
      </c>
      <c r="L80" s="1306">
        <v>0</v>
      </c>
      <c r="M80" s="1301" t="s">
        <v>1674</v>
      </c>
      <c r="N80" s="1306">
        <v>145</v>
      </c>
      <c r="O80" s="1301" t="s">
        <v>1674</v>
      </c>
      <c r="P80" s="1306">
        <v>0</v>
      </c>
      <c r="Q80" s="1301" t="s">
        <v>1674</v>
      </c>
      <c r="R80" s="1306">
        <v>0</v>
      </c>
      <c r="S80" s="1301" t="s">
        <v>1674</v>
      </c>
      <c r="T80" s="1306">
        <v>0</v>
      </c>
      <c r="U80" s="1301" t="s">
        <v>1674</v>
      </c>
    </row>
    <row r="81" spans="1:21" ht="14.4">
      <c r="A81" s="1317"/>
      <c r="B81" s="1303" t="s">
        <v>2210</v>
      </c>
      <c r="C81" s="1303" t="s">
        <v>2211</v>
      </c>
      <c r="D81" s="1305">
        <v>990976.34699999995</v>
      </c>
      <c r="E81" s="1304" t="s">
        <v>1674</v>
      </c>
      <c r="F81" s="1305">
        <v>99881.383000000002</v>
      </c>
      <c r="G81" s="1304" t="s">
        <v>1674</v>
      </c>
      <c r="H81" s="1305">
        <v>86296.471000000005</v>
      </c>
      <c r="I81" s="1304" t="s">
        <v>1674</v>
      </c>
      <c r="J81" s="1305">
        <v>1092978.014</v>
      </c>
      <c r="K81" s="1304" t="s">
        <v>1674</v>
      </c>
      <c r="L81" s="1305">
        <v>106426.103</v>
      </c>
      <c r="M81" s="1304" t="s">
        <v>1674</v>
      </c>
      <c r="N81" s="1305">
        <v>113664.588</v>
      </c>
      <c r="O81" s="1304" t="s">
        <v>1674</v>
      </c>
      <c r="P81" s="1305">
        <v>1131615.1540000001</v>
      </c>
      <c r="Q81" s="1304" t="s">
        <v>1674</v>
      </c>
      <c r="R81" s="1307">
        <v>110117.1</v>
      </c>
      <c r="S81" s="1304" t="s">
        <v>1674</v>
      </c>
      <c r="T81" s="1305">
        <v>135521.18799999999</v>
      </c>
      <c r="U81" s="1304" t="s">
        <v>1674</v>
      </c>
    </row>
    <row r="82" spans="1:21" ht="14.4">
      <c r="A82" s="1317"/>
      <c r="B82" s="1303" t="s">
        <v>2210</v>
      </c>
      <c r="C82" s="1303" t="s">
        <v>2209</v>
      </c>
      <c r="D82" s="1302">
        <v>2704547.0290000001</v>
      </c>
      <c r="E82" s="1301" t="s">
        <v>1674</v>
      </c>
      <c r="F82" s="1302">
        <v>10232539.171</v>
      </c>
      <c r="G82" s="1301" t="s">
        <v>1674</v>
      </c>
      <c r="H82" s="1302">
        <v>1661912.1569999999</v>
      </c>
      <c r="I82" s="1301" t="s">
        <v>1674</v>
      </c>
      <c r="J82" s="1302">
        <v>2391953.341</v>
      </c>
      <c r="K82" s="1301" t="s">
        <v>1674</v>
      </c>
      <c r="L82" s="1302">
        <v>10715410.078</v>
      </c>
      <c r="M82" s="1301" t="s">
        <v>1674</v>
      </c>
      <c r="N82" s="1302">
        <v>2306950.6749999998</v>
      </c>
      <c r="O82" s="1301" t="s">
        <v>1674</v>
      </c>
      <c r="P82" s="1302">
        <v>1685405.2720000001</v>
      </c>
      <c r="Q82" s="1301" t="s">
        <v>1674</v>
      </c>
      <c r="R82" s="1302">
        <v>9865515.5460000001</v>
      </c>
      <c r="S82" s="1301" t="s">
        <v>1674</v>
      </c>
      <c r="T82" s="1302">
        <v>1097951.3049999999</v>
      </c>
      <c r="U82" s="1301" t="s">
        <v>1674</v>
      </c>
    </row>
    <row r="84" spans="1:21" ht="14.4">
      <c r="B84" s="1300" t="s">
        <v>2208</v>
      </c>
    </row>
    <row r="85" spans="1:21" ht="14.4">
      <c r="B85" s="1300" t="s">
        <v>937</v>
      </c>
      <c r="C85" s="1299" t="s">
        <v>2207</v>
      </c>
    </row>
    <row r="86" spans="1:21" ht="14.4">
      <c r="B86" s="1300" t="s">
        <v>2206</v>
      </c>
    </row>
    <row r="87" spans="1:21" ht="14.4">
      <c r="B87" s="1300" t="s">
        <v>2205</v>
      </c>
      <c r="C87" s="1299" t="s">
        <v>2204</v>
      </c>
    </row>
  </sheetData>
  <mergeCells count="14">
    <mergeCell ref="B8:C8"/>
    <mergeCell ref="B9:C9"/>
    <mergeCell ref="P8:U8"/>
    <mergeCell ref="J8:O8"/>
    <mergeCell ref="L9:M9"/>
    <mergeCell ref="N9:O9"/>
    <mergeCell ref="P9:Q9"/>
    <mergeCell ref="R9:S9"/>
    <mergeCell ref="T9:U9"/>
    <mergeCell ref="D8:I8"/>
    <mergeCell ref="D9:E9"/>
    <mergeCell ref="F9:G9"/>
    <mergeCell ref="H9:I9"/>
    <mergeCell ref="J9:K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
  <sheetViews>
    <sheetView showGridLines="0" workbookViewId="0">
      <selection activeCell="C1" sqref="C1:E1"/>
    </sheetView>
  </sheetViews>
  <sheetFormatPr defaultColWidth="8.77734375" defaultRowHeight="14.4"/>
  <cols>
    <col min="1" max="1" width="8.77734375" style="1298"/>
    <col min="2" max="5" width="79.6640625" style="1298" customWidth="1"/>
    <col min="6" max="16384" width="8.77734375" style="1298"/>
  </cols>
  <sheetData>
    <row r="1" spans="1:3">
      <c r="A1" s="1300" t="s">
        <v>2270</v>
      </c>
    </row>
    <row r="2" spans="1:3">
      <c r="B2" s="1312" t="s">
        <v>2269</v>
      </c>
      <c r="C2" s="1312" t="s">
        <v>2268</v>
      </c>
    </row>
    <row r="3" spans="1:3">
      <c r="B3" s="1311" t="s">
        <v>2267</v>
      </c>
      <c r="C3" s="1311" t="s">
        <v>2267</v>
      </c>
    </row>
    <row r="4" spans="1:3">
      <c r="B4" s="1299" t="s">
        <v>2259</v>
      </c>
      <c r="C4" s="1299" t="s">
        <v>2258</v>
      </c>
    </row>
    <row r="5" spans="1:3">
      <c r="B5" s="1310" t="s">
        <v>2266</v>
      </c>
      <c r="C5" s="1310" t="s">
        <v>927</v>
      </c>
    </row>
    <row r="6" spans="1:3">
      <c r="B6" s="1299" t="s">
        <v>2266</v>
      </c>
      <c r="C6" s="1299" t="s">
        <v>164</v>
      </c>
    </row>
    <row r="7" spans="1:3">
      <c r="B7" s="1310" t="s">
        <v>2266</v>
      </c>
      <c r="C7" s="1310" t="s">
        <v>170</v>
      </c>
    </row>
    <row r="8" spans="1:3">
      <c r="B8" s="1299" t="s">
        <v>2265</v>
      </c>
      <c r="C8" s="1299" t="s">
        <v>1640</v>
      </c>
    </row>
    <row r="9" spans="1:3">
      <c r="B9" s="1310" t="s">
        <v>2265</v>
      </c>
      <c r="C9" s="1310" t="s">
        <v>2251</v>
      </c>
    </row>
    <row r="10" spans="1:3">
      <c r="B10" s="1299" t="s">
        <v>2265</v>
      </c>
      <c r="C10" s="1299" t="s">
        <v>1346</v>
      </c>
    </row>
    <row r="11" spans="1:3">
      <c r="B11" s="1310" t="s">
        <v>2265</v>
      </c>
      <c r="C11" s="1310" t="s">
        <v>1345</v>
      </c>
    </row>
    <row r="12" spans="1:3">
      <c r="B12" s="1299" t="s">
        <v>2265</v>
      </c>
      <c r="C12" s="1299" t="s">
        <v>1344</v>
      </c>
    </row>
    <row r="13" spans="1:3">
      <c r="B13" s="1310" t="s">
        <v>2265</v>
      </c>
      <c r="C13" s="1310" t="s">
        <v>1343</v>
      </c>
    </row>
    <row r="14" spans="1:3">
      <c r="B14" s="1299" t="s">
        <v>2265</v>
      </c>
      <c r="C14" s="1299" t="s">
        <v>2250</v>
      </c>
    </row>
    <row r="15" spans="1:3">
      <c r="B15" s="1310" t="s">
        <v>2265</v>
      </c>
      <c r="C15" s="1310" t="s">
        <v>1340</v>
      </c>
    </row>
    <row r="16" spans="1:3">
      <c r="B16" s="1299" t="s">
        <v>2265</v>
      </c>
      <c r="C16" s="1299" t="s">
        <v>1339</v>
      </c>
    </row>
    <row r="17" spans="2:3">
      <c r="B17" s="1310" t="s">
        <v>2265</v>
      </c>
      <c r="C17" s="1310" t="s">
        <v>2249</v>
      </c>
    </row>
    <row r="18" spans="2:3">
      <c r="B18" s="1299" t="s">
        <v>2265</v>
      </c>
      <c r="C18" s="1299" t="s">
        <v>2248</v>
      </c>
    </row>
    <row r="19" spans="2:3">
      <c r="B19" s="1310" t="s">
        <v>2265</v>
      </c>
      <c r="C19" s="1310" t="s">
        <v>1338</v>
      </c>
    </row>
    <row r="20" spans="2:3">
      <c r="B20" s="1299" t="s">
        <v>2265</v>
      </c>
      <c r="C20" s="1299" t="s">
        <v>2247</v>
      </c>
    </row>
    <row r="21" spans="2:3">
      <c r="B21" s="1310" t="s">
        <v>2265</v>
      </c>
      <c r="C21" s="1310" t="s">
        <v>2246</v>
      </c>
    </row>
    <row r="22" spans="2:3">
      <c r="B22" s="1299" t="s">
        <v>2265</v>
      </c>
      <c r="C22" s="1299" t="s">
        <v>2245</v>
      </c>
    </row>
    <row r="23" spans="2:3">
      <c r="B23" s="1310" t="s">
        <v>2265</v>
      </c>
      <c r="C23" s="1310" t="s">
        <v>785</v>
      </c>
    </row>
    <row r="24" spans="2:3">
      <c r="B24" s="1299" t="s">
        <v>2265</v>
      </c>
      <c r="C24" s="1299" t="s">
        <v>2244</v>
      </c>
    </row>
    <row r="25" spans="2:3">
      <c r="B25" s="1310" t="s">
        <v>2265</v>
      </c>
      <c r="C25" s="1310" t="s">
        <v>2243</v>
      </c>
    </row>
    <row r="26" spans="2:3">
      <c r="B26" s="1299" t="s">
        <v>2265</v>
      </c>
      <c r="C26" s="1299" t="s">
        <v>780</v>
      </c>
    </row>
    <row r="27" spans="2:3">
      <c r="B27" s="1310" t="s">
        <v>2265</v>
      </c>
      <c r="C27" s="1310" t="s">
        <v>1336</v>
      </c>
    </row>
    <row r="28" spans="2:3">
      <c r="B28" s="1299" t="s">
        <v>2265</v>
      </c>
      <c r="C28" s="1299" t="s">
        <v>2242</v>
      </c>
    </row>
    <row r="29" spans="2:3">
      <c r="B29" s="1310" t="s">
        <v>2265</v>
      </c>
      <c r="C29" s="1310" t="s">
        <v>305</v>
      </c>
    </row>
    <row r="30" spans="2:3">
      <c r="B30" s="1299" t="s">
        <v>2265</v>
      </c>
      <c r="C30" s="1299" t="s">
        <v>2241</v>
      </c>
    </row>
    <row r="31" spans="2:3">
      <c r="B31" s="1310" t="s">
        <v>2265</v>
      </c>
      <c r="C31" s="1310" t="s">
        <v>142</v>
      </c>
    </row>
    <row r="32" spans="2:3">
      <c r="B32" s="1299" t="s">
        <v>2265</v>
      </c>
      <c r="C32" s="1299" t="s">
        <v>2240</v>
      </c>
    </row>
    <row r="33" spans="2:3">
      <c r="B33" s="1310" t="s">
        <v>2265</v>
      </c>
      <c r="C33" s="1310" t="s">
        <v>1688</v>
      </c>
    </row>
    <row r="34" spans="2:3">
      <c r="B34" s="1299" t="s">
        <v>2265</v>
      </c>
      <c r="C34" s="1299" t="s">
        <v>2239</v>
      </c>
    </row>
    <row r="35" spans="2:3">
      <c r="B35" s="1310" t="s">
        <v>2265</v>
      </c>
      <c r="C35" s="1310" t="s">
        <v>2238</v>
      </c>
    </row>
    <row r="36" spans="2:3">
      <c r="B36" s="1299" t="s">
        <v>2265</v>
      </c>
      <c r="C36" s="1299" t="s">
        <v>98</v>
      </c>
    </row>
    <row r="37" spans="2:3">
      <c r="B37" s="1310" t="s">
        <v>2265</v>
      </c>
      <c r="C37" s="1310" t="s">
        <v>1329</v>
      </c>
    </row>
    <row r="38" spans="2:3">
      <c r="B38" s="1299" t="s">
        <v>2265</v>
      </c>
      <c r="C38" s="1299" t="s">
        <v>2237</v>
      </c>
    </row>
    <row r="39" spans="2:3">
      <c r="B39" s="1310" t="s">
        <v>2265</v>
      </c>
      <c r="C39" s="1310" t="s">
        <v>254</v>
      </c>
    </row>
    <row r="40" spans="2:3">
      <c r="B40" s="1299" t="s">
        <v>2265</v>
      </c>
      <c r="C40" s="1299" t="s">
        <v>696</v>
      </c>
    </row>
    <row r="41" spans="2:3">
      <c r="B41" s="1310" t="s">
        <v>2265</v>
      </c>
      <c r="C41" s="1310" t="s">
        <v>2236</v>
      </c>
    </row>
    <row r="42" spans="2:3">
      <c r="B42" s="1299" t="s">
        <v>2265</v>
      </c>
      <c r="C42" s="1299" t="s">
        <v>2235</v>
      </c>
    </row>
    <row r="43" spans="2:3">
      <c r="B43" s="1310" t="s">
        <v>2265</v>
      </c>
      <c r="C43" s="1310" t="s">
        <v>2234</v>
      </c>
    </row>
    <row r="44" spans="2:3">
      <c r="B44" s="1299" t="s">
        <v>2265</v>
      </c>
      <c r="C44" s="1299" t="s">
        <v>2233</v>
      </c>
    </row>
    <row r="45" spans="2:3">
      <c r="B45" s="1310" t="s">
        <v>2265</v>
      </c>
      <c r="C45" s="1310" t="s">
        <v>2232</v>
      </c>
    </row>
    <row r="46" spans="2:3">
      <c r="B46" s="1299" t="s">
        <v>2265</v>
      </c>
      <c r="C46" s="1299" t="s">
        <v>99</v>
      </c>
    </row>
    <row r="47" spans="2:3">
      <c r="B47" s="1310" t="s">
        <v>2265</v>
      </c>
      <c r="C47" s="1310" t="s">
        <v>2231</v>
      </c>
    </row>
    <row r="48" spans="2:3">
      <c r="B48" s="1299" t="s">
        <v>2265</v>
      </c>
      <c r="C48" s="1299" t="s">
        <v>1320</v>
      </c>
    </row>
    <row r="49" spans="2:3">
      <c r="B49" s="1310" t="s">
        <v>2265</v>
      </c>
      <c r="C49" s="1310" t="s">
        <v>2230</v>
      </c>
    </row>
    <row r="50" spans="2:3">
      <c r="B50" s="1299" t="s">
        <v>2265</v>
      </c>
      <c r="C50" s="1299" t="s">
        <v>2229</v>
      </c>
    </row>
    <row r="51" spans="2:3">
      <c r="B51" s="1310" t="s">
        <v>2265</v>
      </c>
      <c r="C51" s="1310" t="s">
        <v>1319</v>
      </c>
    </row>
    <row r="52" spans="2:3">
      <c r="B52" s="1299" t="s">
        <v>2265</v>
      </c>
      <c r="C52" s="1299" t="s">
        <v>2228</v>
      </c>
    </row>
    <row r="53" spans="2:3">
      <c r="B53" s="1310" t="s">
        <v>2265</v>
      </c>
      <c r="C53" s="1310" t="s">
        <v>2227</v>
      </c>
    </row>
    <row r="54" spans="2:3">
      <c r="B54" s="1299" t="s">
        <v>2265</v>
      </c>
      <c r="C54" s="1299" t="s">
        <v>52</v>
      </c>
    </row>
    <row r="55" spans="2:3">
      <c r="B55" s="1310" t="s">
        <v>2265</v>
      </c>
      <c r="C55" s="1310" t="s">
        <v>59</v>
      </c>
    </row>
    <row r="56" spans="2:3">
      <c r="B56" s="1299" t="s">
        <v>2265</v>
      </c>
      <c r="C56" s="1299" t="s">
        <v>53</v>
      </c>
    </row>
    <row r="57" spans="2:3">
      <c r="B57" s="1310" t="s">
        <v>2265</v>
      </c>
      <c r="C57" s="1310" t="s">
        <v>1307</v>
      </c>
    </row>
    <row r="58" spans="2:3">
      <c r="B58" s="1299" t="s">
        <v>2265</v>
      </c>
      <c r="C58" s="1299" t="s">
        <v>2226</v>
      </c>
    </row>
    <row r="59" spans="2:3">
      <c r="B59" s="1310" t="s">
        <v>2265</v>
      </c>
      <c r="C59" s="1310" t="s">
        <v>2225</v>
      </c>
    </row>
    <row r="60" spans="2:3">
      <c r="B60" s="1299" t="s">
        <v>2265</v>
      </c>
      <c r="C60" s="1299" t="s">
        <v>2224</v>
      </c>
    </row>
    <row r="61" spans="2:3">
      <c r="B61" s="1310" t="s">
        <v>2265</v>
      </c>
      <c r="C61" s="1310" t="s">
        <v>2223</v>
      </c>
    </row>
    <row r="62" spans="2:3">
      <c r="B62" s="1299" t="s">
        <v>2265</v>
      </c>
      <c r="C62" s="1299" t="s">
        <v>1304</v>
      </c>
    </row>
    <row r="63" spans="2:3">
      <c r="B63" s="1310" t="s">
        <v>2265</v>
      </c>
      <c r="C63" s="1310" t="s">
        <v>2222</v>
      </c>
    </row>
    <row r="64" spans="2:3">
      <c r="B64" s="1299" t="s">
        <v>2265</v>
      </c>
      <c r="C64" s="1299" t="s">
        <v>2221</v>
      </c>
    </row>
    <row r="65" spans="2:3">
      <c r="B65" s="1310" t="s">
        <v>2265</v>
      </c>
      <c r="C65" s="1310" t="s">
        <v>2220</v>
      </c>
    </row>
    <row r="66" spans="2:3">
      <c r="B66" s="1299" t="s">
        <v>2265</v>
      </c>
      <c r="C66" s="1299" t="s">
        <v>2219</v>
      </c>
    </row>
    <row r="67" spans="2:3">
      <c r="B67" s="1310" t="s">
        <v>2265</v>
      </c>
      <c r="C67" s="1310" t="s">
        <v>2218</v>
      </c>
    </row>
    <row r="68" spans="2:3">
      <c r="B68" s="1299" t="s">
        <v>2265</v>
      </c>
      <c r="C68" s="1299" t="s">
        <v>2217</v>
      </c>
    </row>
    <row r="69" spans="2:3">
      <c r="B69" s="1310" t="s">
        <v>2265</v>
      </c>
      <c r="C69" s="1310" t="s">
        <v>1298</v>
      </c>
    </row>
    <row r="70" spans="2:3">
      <c r="B70" s="1299" t="s">
        <v>2265</v>
      </c>
      <c r="C70" s="1299" t="s">
        <v>2216</v>
      </c>
    </row>
    <row r="71" spans="2:3">
      <c r="B71" s="1310" t="s">
        <v>2265</v>
      </c>
      <c r="C71" s="1310" t="s">
        <v>2215</v>
      </c>
    </row>
    <row r="72" spans="2:3">
      <c r="B72" s="1299" t="s">
        <v>2265</v>
      </c>
      <c r="C72" s="1299" t="s">
        <v>2214</v>
      </c>
    </row>
    <row r="73" spans="2:3">
      <c r="B73" s="1310" t="s">
        <v>2265</v>
      </c>
      <c r="C73" s="1310" t="s">
        <v>2213</v>
      </c>
    </row>
    <row r="74" spans="2:3">
      <c r="B74" s="1299" t="s">
        <v>2265</v>
      </c>
      <c r="C74" s="1299" t="s">
        <v>2212</v>
      </c>
    </row>
    <row r="75" spans="2:3">
      <c r="B75" s="1310" t="s">
        <v>2265</v>
      </c>
      <c r="C75" s="1310" t="s">
        <v>1293</v>
      </c>
    </row>
    <row r="76" spans="2:3">
      <c r="B76" s="1299" t="s">
        <v>2265</v>
      </c>
      <c r="C76" s="1299" t="s">
        <v>247</v>
      </c>
    </row>
    <row r="77" spans="2:3">
      <c r="B77" s="1310" t="s">
        <v>2265</v>
      </c>
      <c r="C77" s="1310" t="s">
        <v>1693</v>
      </c>
    </row>
    <row r="78" spans="2:3">
      <c r="B78" s="1299" t="s">
        <v>2265</v>
      </c>
      <c r="C78" s="1299" t="s">
        <v>2211</v>
      </c>
    </row>
    <row r="79" spans="2:3">
      <c r="B79" s="1310" t="s">
        <v>2265</v>
      </c>
      <c r="C79" s="1310" t="s">
        <v>2209</v>
      </c>
    </row>
    <row r="80" spans="2:3">
      <c r="B80" s="1299" t="s">
        <v>2257</v>
      </c>
      <c r="C80" s="1299" t="s">
        <v>2256</v>
      </c>
    </row>
    <row r="81" spans="2:3">
      <c r="B81" s="1310" t="s">
        <v>2264</v>
      </c>
      <c r="C81" s="1310" t="s">
        <v>2210</v>
      </c>
    </row>
    <row r="82" spans="2:3">
      <c r="B82" s="1299" t="s">
        <v>2263</v>
      </c>
      <c r="C82" s="1299" t="s">
        <v>958</v>
      </c>
    </row>
    <row r="83" spans="2:3">
      <c r="B83" s="1310" t="s">
        <v>2263</v>
      </c>
      <c r="C83" s="1310" t="s">
        <v>953</v>
      </c>
    </row>
    <row r="84" spans="2:3">
      <c r="B84" s="1299" t="s">
        <v>2263</v>
      </c>
      <c r="C84" s="1299" t="s">
        <v>2281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O16"/>
  <sheetViews>
    <sheetView showGridLines="0" workbookViewId="0"/>
  </sheetViews>
  <sheetFormatPr defaultColWidth="8.77734375" defaultRowHeight="14.4"/>
  <cols>
    <col min="1" max="1" width="20" style="1298" customWidth="1"/>
    <col min="2" max="2" width="10.44140625" style="1298" customWidth="1"/>
    <col min="3" max="3" width="17.109375" style="1298" customWidth="1"/>
    <col min="4" max="4" width="17.77734375" style="1298" customWidth="1"/>
    <col min="5" max="5" width="20" style="1298" customWidth="1"/>
    <col min="6" max="16384" width="8.77734375" style="1298"/>
  </cols>
  <sheetData>
    <row r="6" spans="1:15">
      <c r="A6" s="1314" t="s">
        <v>2282</v>
      </c>
    </row>
    <row r="7" spans="1:15">
      <c r="A7" s="1316" t="s">
        <v>2280</v>
      </c>
      <c r="B7" s="1316" t="s">
        <v>2279</v>
      </c>
    </row>
    <row r="8" spans="1:15" ht="42.75" customHeight="1">
      <c r="A8" s="1315" t="s">
        <v>2278</v>
      </c>
      <c r="B8" s="1334" t="s">
        <v>1081</v>
      </c>
      <c r="C8" s="1335"/>
      <c r="D8" s="1335"/>
      <c r="E8" s="1335"/>
      <c r="F8" s="1335"/>
      <c r="G8" s="1335"/>
      <c r="H8" s="1335"/>
      <c r="I8" s="1335"/>
      <c r="J8" s="1335"/>
      <c r="K8" s="1335"/>
      <c r="L8" s="1335"/>
      <c r="M8" s="1335"/>
      <c r="N8" s="1335"/>
      <c r="O8" s="1335"/>
    </row>
    <row r="10" spans="1:15">
      <c r="A10" s="1299" t="s">
        <v>2277</v>
      </c>
      <c r="D10" s="1299" t="s">
        <v>2260</v>
      </c>
    </row>
    <row r="11" spans="1:15">
      <c r="A11" s="1299" t="s">
        <v>2276</v>
      </c>
      <c r="D11" s="1299" t="s">
        <v>2275</v>
      </c>
    </row>
    <row r="13" spans="1:15">
      <c r="B13" s="1300" t="s">
        <v>2274</v>
      </c>
    </row>
    <row r="14" spans="1:15">
      <c r="C14" s="1299" t="s">
        <v>2273</v>
      </c>
    </row>
    <row r="15" spans="1:15">
      <c r="B15" s="1314" t="s">
        <v>2272</v>
      </c>
      <c r="C15" s="1314" t="s">
        <v>2259</v>
      </c>
      <c r="D15" s="1314" t="s">
        <v>2257</v>
      </c>
    </row>
    <row r="16" spans="1:15">
      <c r="B16" s="1313" t="s">
        <v>2271</v>
      </c>
      <c r="C16" s="1299" t="s">
        <v>2258</v>
      </c>
      <c r="D16" s="1299" t="s">
        <v>2256</v>
      </c>
    </row>
  </sheetData>
  <mergeCells count="1">
    <mergeCell ref="B8:O8"/>
  </mergeCells>
  <hyperlinks>
    <hyperlink ref="A7" r:id="rId1"/>
    <hyperlink ref="B7" r:id="rId2"/>
    <hyperlink ref="B16" location="'Sheet 1'!A1" display="Sheet 1"/>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workbookViewId="0">
      <selection activeCell="P26" sqref="P26"/>
    </sheetView>
  </sheetViews>
  <sheetFormatPr defaultColWidth="9.109375" defaultRowHeight="13.8"/>
  <cols>
    <col min="1" max="1" width="5.44140625" style="1168" customWidth="1"/>
    <col min="2" max="2" width="35.44140625" style="1168" customWidth="1"/>
    <col min="3" max="20" width="11.44140625" style="1168" customWidth="1"/>
    <col min="21" max="16384" width="9.109375" style="1168"/>
  </cols>
  <sheetData>
    <row r="1" spans="1:20">
      <c r="P1" s="1141">
        <f>P25+P26</f>
        <v>56519.8</v>
      </c>
    </row>
    <row r="2" spans="1:20">
      <c r="B2" s="1336" t="s">
        <v>1774</v>
      </c>
      <c r="C2" s="1336"/>
      <c r="D2" s="1336"/>
      <c r="E2" s="1336"/>
      <c r="F2" s="1336"/>
      <c r="G2" s="1336"/>
      <c r="H2" s="1336"/>
      <c r="I2" s="1336"/>
      <c r="J2" s="1336"/>
      <c r="K2" s="1336"/>
      <c r="L2" s="1336"/>
      <c r="M2" s="1336"/>
      <c r="N2" s="1336"/>
      <c r="O2" s="1336"/>
      <c r="P2" s="1336"/>
      <c r="Q2" s="1336"/>
      <c r="R2" s="1336"/>
      <c r="S2" s="1336"/>
      <c r="T2" s="1336"/>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43"/>
      <c r="C4" s="1337" t="s">
        <v>1686</v>
      </c>
      <c r="D4" s="1345" t="s">
        <v>1687</v>
      </c>
      <c r="E4" s="1337" t="s">
        <v>1688</v>
      </c>
      <c r="F4" s="1337" t="s">
        <v>1689</v>
      </c>
      <c r="G4" s="1347" t="s">
        <v>1690</v>
      </c>
      <c r="H4" s="1347"/>
      <c r="I4" s="1347"/>
      <c r="J4" s="1347"/>
      <c r="K4" s="1347"/>
      <c r="L4" s="1347"/>
      <c r="M4" s="1347"/>
      <c r="N4" s="1347"/>
      <c r="O4" s="1347"/>
      <c r="P4" s="1337" t="s">
        <v>1691</v>
      </c>
      <c r="Q4" s="1339" t="s">
        <v>1692</v>
      </c>
      <c r="R4" s="1337" t="s">
        <v>1693</v>
      </c>
      <c r="S4" s="1337" t="s">
        <v>1694</v>
      </c>
      <c r="T4" s="1341" t="s">
        <v>1695</v>
      </c>
    </row>
    <row r="5" spans="1:20" s="1145" customFormat="1" ht="49.5" customHeight="1" thickBot="1">
      <c r="B5" s="1344"/>
      <c r="C5" s="1338"/>
      <c r="D5" s="1346"/>
      <c r="E5" s="1338"/>
      <c r="F5" s="1338"/>
      <c r="G5" s="1143" t="s">
        <v>1696</v>
      </c>
      <c r="H5" s="1143" t="s">
        <v>1697</v>
      </c>
      <c r="I5" s="1143" t="s">
        <v>1698</v>
      </c>
      <c r="J5" s="1143" t="s">
        <v>1699</v>
      </c>
      <c r="K5" s="1143" t="s">
        <v>1700</v>
      </c>
      <c r="L5" s="1143" t="s">
        <v>1701</v>
      </c>
      <c r="M5" s="1143" t="s">
        <v>1773</v>
      </c>
      <c r="N5" s="1143" t="s">
        <v>1703</v>
      </c>
      <c r="O5" s="1143" t="s">
        <v>1704</v>
      </c>
      <c r="P5" s="1338"/>
      <c r="Q5" s="1340"/>
      <c r="R5" s="1338"/>
      <c r="S5" s="1338"/>
      <c r="T5" s="1342"/>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4"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showGridLines="0" topLeftCell="D1" workbookViewId="0">
      <selection activeCell="P26" sqref="P26"/>
    </sheetView>
  </sheetViews>
  <sheetFormatPr defaultColWidth="8.77734375" defaultRowHeight="13.8"/>
  <cols>
    <col min="1" max="1" width="5.44140625" style="1140" customWidth="1"/>
    <col min="2" max="2" width="31.44140625" style="1140" bestFit="1" customWidth="1"/>
    <col min="3" max="3" width="11.44140625" style="1140" customWidth="1"/>
    <col min="4" max="4" width="12" style="1140" customWidth="1"/>
    <col min="5" max="20" width="11.44140625" style="1140" customWidth="1"/>
    <col min="21" max="256" width="9.109375" style="1140"/>
    <col min="257" max="257" width="5.44140625" style="1140" customWidth="1"/>
    <col min="258" max="258" width="31.44140625" style="1140" bestFit="1" customWidth="1"/>
    <col min="259" max="259" width="11.44140625" style="1140" customWidth="1"/>
    <col min="260" max="260" width="12" style="1140" customWidth="1"/>
    <col min="261" max="276" width="11.44140625" style="1140" customWidth="1"/>
    <col min="277" max="512" width="9.109375" style="1140"/>
    <col min="513" max="513" width="5.44140625" style="1140" customWidth="1"/>
    <col min="514" max="514" width="31.44140625" style="1140" bestFit="1" customWidth="1"/>
    <col min="515" max="515" width="11.44140625" style="1140" customWidth="1"/>
    <col min="516" max="516" width="12" style="1140" customWidth="1"/>
    <col min="517" max="532" width="11.44140625" style="1140" customWidth="1"/>
    <col min="533" max="768" width="9.109375" style="1140"/>
    <col min="769" max="769" width="5.44140625" style="1140" customWidth="1"/>
    <col min="770" max="770" width="31.44140625" style="1140" bestFit="1" customWidth="1"/>
    <col min="771" max="771" width="11.44140625" style="1140" customWidth="1"/>
    <col min="772" max="772" width="12" style="1140" customWidth="1"/>
    <col min="773" max="788" width="11.44140625" style="1140" customWidth="1"/>
    <col min="789" max="1024" width="9.109375" style="1140"/>
    <col min="1025" max="1025" width="5.44140625" style="1140" customWidth="1"/>
    <col min="1026" max="1026" width="31.44140625" style="1140" bestFit="1" customWidth="1"/>
    <col min="1027" max="1027" width="11.44140625" style="1140" customWidth="1"/>
    <col min="1028" max="1028" width="12" style="1140" customWidth="1"/>
    <col min="1029" max="1044" width="11.44140625" style="1140" customWidth="1"/>
    <col min="1045" max="1280" width="9.109375" style="1140"/>
    <col min="1281" max="1281" width="5.44140625" style="1140" customWidth="1"/>
    <col min="1282" max="1282" width="31.44140625" style="1140" bestFit="1" customWidth="1"/>
    <col min="1283" max="1283" width="11.44140625" style="1140" customWidth="1"/>
    <col min="1284" max="1284" width="12" style="1140" customWidth="1"/>
    <col min="1285" max="1300" width="11.44140625" style="1140" customWidth="1"/>
    <col min="1301" max="1536" width="9.109375" style="1140"/>
    <col min="1537" max="1537" width="5.44140625" style="1140" customWidth="1"/>
    <col min="1538" max="1538" width="31.44140625" style="1140" bestFit="1" customWidth="1"/>
    <col min="1539" max="1539" width="11.44140625" style="1140" customWidth="1"/>
    <col min="1540" max="1540" width="12" style="1140" customWidth="1"/>
    <col min="1541" max="1556" width="11.44140625" style="1140" customWidth="1"/>
    <col min="1557" max="1792" width="9.109375" style="1140"/>
    <col min="1793" max="1793" width="5.44140625" style="1140" customWidth="1"/>
    <col min="1794" max="1794" width="31.44140625" style="1140" bestFit="1" customWidth="1"/>
    <col min="1795" max="1795" width="11.44140625" style="1140" customWidth="1"/>
    <col min="1796" max="1796" width="12" style="1140" customWidth="1"/>
    <col min="1797" max="1812" width="11.44140625" style="1140" customWidth="1"/>
    <col min="1813" max="2048" width="9.109375" style="1140"/>
    <col min="2049" max="2049" width="5.44140625" style="1140" customWidth="1"/>
    <col min="2050" max="2050" width="31.44140625" style="1140" bestFit="1" customWidth="1"/>
    <col min="2051" max="2051" width="11.44140625" style="1140" customWidth="1"/>
    <col min="2052" max="2052" width="12" style="1140" customWidth="1"/>
    <col min="2053" max="2068" width="11.44140625" style="1140" customWidth="1"/>
    <col min="2069" max="2304" width="9.109375" style="1140"/>
    <col min="2305" max="2305" width="5.44140625" style="1140" customWidth="1"/>
    <col min="2306" max="2306" width="31.44140625" style="1140" bestFit="1" customWidth="1"/>
    <col min="2307" max="2307" width="11.44140625" style="1140" customWidth="1"/>
    <col min="2308" max="2308" width="12" style="1140" customWidth="1"/>
    <col min="2309" max="2324" width="11.44140625" style="1140" customWidth="1"/>
    <col min="2325" max="2560" width="9.109375" style="1140"/>
    <col min="2561" max="2561" width="5.44140625" style="1140" customWidth="1"/>
    <col min="2562" max="2562" width="31.44140625" style="1140" bestFit="1" customWidth="1"/>
    <col min="2563" max="2563" width="11.44140625" style="1140" customWidth="1"/>
    <col min="2564" max="2564" width="12" style="1140" customWidth="1"/>
    <col min="2565" max="2580" width="11.44140625" style="1140" customWidth="1"/>
    <col min="2581" max="2816" width="9.109375" style="1140"/>
    <col min="2817" max="2817" width="5.44140625" style="1140" customWidth="1"/>
    <col min="2818" max="2818" width="31.44140625" style="1140" bestFit="1" customWidth="1"/>
    <col min="2819" max="2819" width="11.44140625" style="1140" customWidth="1"/>
    <col min="2820" max="2820" width="12" style="1140" customWidth="1"/>
    <col min="2821" max="2836" width="11.44140625" style="1140" customWidth="1"/>
    <col min="2837" max="3072" width="9.109375" style="1140"/>
    <col min="3073" max="3073" width="5.44140625" style="1140" customWidth="1"/>
    <col min="3074" max="3074" width="31.44140625" style="1140" bestFit="1" customWidth="1"/>
    <col min="3075" max="3075" width="11.44140625" style="1140" customWidth="1"/>
    <col min="3076" max="3076" width="12" style="1140" customWidth="1"/>
    <col min="3077" max="3092" width="11.44140625" style="1140" customWidth="1"/>
    <col min="3093" max="3328" width="9.109375" style="1140"/>
    <col min="3329" max="3329" width="5.44140625" style="1140" customWidth="1"/>
    <col min="3330" max="3330" width="31.44140625" style="1140" bestFit="1" customWidth="1"/>
    <col min="3331" max="3331" width="11.44140625" style="1140" customWidth="1"/>
    <col min="3332" max="3332" width="12" style="1140" customWidth="1"/>
    <col min="3333" max="3348" width="11.44140625" style="1140" customWidth="1"/>
    <col min="3349" max="3584" width="9.109375" style="1140"/>
    <col min="3585" max="3585" width="5.44140625" style="1140" customWidth="1"/>
    <col min="3586" max="3586" width="31.44140625" style="1140" bestFit="1" customWidth="1"/>
    <col min="3587" max="3587" width="11.44140625" style="1140" customWidth="1"/>
    <col min="3588" max="3588" width="12" style="1140" customWidth="1"/>
    <col min="3589" max="3604" width="11.44140625" style="1140" customWidth="1"/>
    <col min="3605" max="3840" width="9.109375" style="1140"/>
    <col min="3841" max="3841" width="5.44140625" style="1140" customWidth="1"/>
    <col min="3842" max="3842" width="31.44140625" style="1140" bestFit="1" customWidth="1"/>
    <col min="3843" max="3843" width="11.44140625" style="1140" customWidth="1"/>
    <col min="3844" max="3844" width="12" style="1140" customWidth="1"/>
    <col min="3845" max="3860" width="11.44140625" style="1140" customWidth="1"/>
    <col min="3861" max="4096" width="9.109375" style="1140"/>
    <col min="4097" max="4097" width="5.44140625" style="1140" customWidth="1"/>
    <col min="4098" max="4098" width="31.44140625" style="1140" bestFit="1" customWidth="1"/>
    <col min="4099" max="4099" width="11.44140625" style="1140" customWidth="1"/>
    <col min="4100" max="4100" width="12" style="1140" customWidth="1"/>
    <col min="4101" max="4116" width="11.44140625" style="1140" customWidth="1"/>
    <col min="4117" max="4352" width="9.109375" style="1140"/>
    <col min="4353" max="4353" width="5.44140625" style="1140" customWidth="1"/>
    <col min="4354" max="4354" width="31.44140625" style="1140" bestFit="1" customWidth="1"/>
    <col min="4355" max="4355" width="11.44140625" style="1140" customWidth="1"/>
    <col min="4356" max="4356" width="12" style="1140" customWidth="1"/>
    <col min="4357" max="4372" width="11.44140625" style="1140" customWidth="1"/>
    <col min="4373" max="4608" width="9.109375" style="1140"/>
    <col min="4609" max="4609" width="5.44140625" style="1140" customWidth="1"/>
    <col min="4610" max="4610" width="31.44140625" style="1140" bestFit="1" customWidth="1"/>
    <col min="4611" max="4611" width="11.44140625" style="1140" customWidth="1"/>
    <col min="4612" max="4612" width="12" style="1140" customWidth="1"/>
    <col min="4613" max="4628" width="11.44140625" style="1140" customWidth="1"/>
    <col min="4629" max="4864" width="9.109375" style="1140"/>
    <col min="4865" max="4865" width="5.44140625" style="1140" customWidth="1"/>
    <col min="4866" max="4866" width="31.44140625" style="1140" bestFit="1" customWidth="1"/>
    <col min="4867" max="4867" width="11.44140625" style="1140" customWidth="1"/>
    <col min="4868" max="4868" width="12" style="1140" customWidth="1"/>
    <col min="4869" max="4884" width="11.44140625" style="1140" customWidth="1"/>
    <col min="4885" max="5120" width="9.109375" style="1140"/>
    <col min="5121" max="5121" width="5.44140625" style="1140" customWidth="1"/>
    <col min="5122" max="5122" width="31.44140625" style="1140" bestFit="1" customWidth="1"/>
    <col min="5123" max="5123" width="11.44140625" style="1140" customWidth="1"/>
    <col min="5124" max="5124" width="12" style="1140" customWidth="1"/>
    <col min="5125" max="5140" width="11.44140625" style="1140" customWidth="1"/>
    <col min="5141" max="5376" width="9.109375" style="1140"/>
    <col min="5377" max="5377" width="5.44140625" style="1140" customWidth="1"/>
    <col min="5378" max="5378" width="31.44140625" style="1140" bestFit="1" customWidth="1"/>
    <col min="5379" max="5379" width="11.44140625" style="1140" customWidth="1"/>
    <col min="5380" max="5380" width="12" style="1140" customWidth="1"/>
    <col min="5381" max="5396" width="11.44140625" style="1140" customWidth="1"/>
    <col min="5397" max="5632" width="9.109375" style="1140"/>
    <col min="5633" max="5633" width="5.44140625" style="1140" customWidth="1"/>
    <col min="5634" max="5634" width="31.44140625" style="1140" bestFit="1" customWidth="1"/>
    <col min="5635" max="5635" width="11.44140625" style="1140" customWidth="1"/>
    <col min="5636" max="5636" width="12" style="1140" customWidth="1"/>
    <col min="5637" max="5652" width="11.44140625" style="1140" customWidth="1"/>
    <col min="5653" max="5888" width="9.109375" style="1140"/>
    <col min="5889" max="5889" width="5.44140625" style="1140" customWidth="1"/>
    <col min="5890" max="5890" width="31.44140625" style="1140" bestFit="1" customWidth="1"/>
    <col min="5891" max="5891" width="11.44140625" style="1140" customWidth="1"/>
    <col min="5892" max="5892" width="12" style="1140" customWidth="1"/>
    <col min="5893" max="5908" width="11.44140625" style="1140" customWidth="1"/>
    <col min="5909" max="6144" width="9.109375" style="1140"/>
    <col min="6145" max="6145" width="5.44140625" style="1140" customWidth="1"/>
    <col min="6146" max="6146" width="31.44140625" style="1140" bestFit="1" customWidth="1"/>
    <col min="6147" max="6147" width="11.44140625" style="1140" customWidth="1"/>
    <col min="6148" max="6148" width="12" style="1140" customWidth="1"/>
    <col min="6149" max="6164" width="11.44140625" style="1140" customWidth="1"/>
    <col min="6165" max="6400" width="9.109375" style="1140"/>
    <col min="6401" max="6401" width="5.44140625" style="1140" customWidth="1"/>
    <col min="6402" max="6402" width="31.44140625" style="1140" bestFit="1" customWidth="1"/>
    <col min="6403" max="6403" width="11.44140625" style="1140" customWidth="1"/>
    <col min="6404" max="6404" width="12" style="1140" customWidth="1"/>
    <col min="6405" max="6420" width="11.44140625" style="1140" customWidth="1"/>
    <col min="6421" max="6656" width="9.109375" style="1140"/>
    <col min="6657" max="6657" width="5.44140625" style="1140" customWidth="1"/>
    <col min="6658" max="6658" width="31.44140625" style="1140" bestFit="1" customWidth="1"/>
    <col min="6659" max="6659" width="11.44140625" style="1140" customWidth="1"/>
    <col min="6660" max="6660" width="12" style="1140" customWidth="1"/>
    <col min="6661" max="6676" width="11.44140625" style="1140" customWidth="1"/>
    <col min="6677" max="6912" width="9.109375" style="1140"/>
    <col min="6913" max="6913" width="5.44140625" style="1140" customWidth="1"/>
    <col min="6914" max="6914" width="31.44140625" style="1140" bestFit="1" customWidth="1"/>
    <col min="6915" max="6915" width="11.44140625" style="1140" customWidth="1"/>
    <col min="6916" max="6916" width="12" style="1140" customWidth="1"/>
    <col min="6917" max="6932" width="11.44140625" style="1140" customWidth="1"/>
    <col min="6933" max="7168" width="9.109375" style="1140"/>
    <col min="7169" max="7169" width="5.44140625" style="1140" customWidth="1"/>
    <col min="7170" max="7170" width="31.44140625" style="1140" bestFit="1" customWidth="1"/>
    <col min="7171" max="7171" width="11.44140625" style="1140" customWidth="1"/>
    <col min="7172" max="7172" width="12" style="1140" customWidth="1"/>
    <col min="7173" max="7188" width="11.44140625" style="1140" customWidth="1"/>
    <col min="7189" max="7424" width="9.109375" style="1140"/>
    <col min="7425" max="7425" width="5.44140625" style="1140" customWidth="1"/>
    <col min="7426" max="7426" width="31.44140625" style="1140" bestFit="1" customWidth="1"/>
    <col min="7427" max="7427" width="11.44140625" style="1140" customWidth="1"/>
    <col min="7428" max="7428" width="12" style="1140" customWidth="1"/>
    <col min="7429" max="7444" width="11.44140625" style="1140" customWidth="1"/>
    <col min="7445" max="7680" width="9.109375" style="1140"/>
    <col min="7681" max="7681" width="5.44140625" style="1140" customWidth="1"/>
    <col min="7682" max="7682" width="31.44140625" style="1140" bestFit="1" customWidth="1"/>
    <col min="7683" max="7683" width="11.44140625" style="1140" customWidth="1"/>
    <col min="7684" max="7684" width="12" style="1140" customWidth="1"/>
    <col min="7685" max="7700" width="11.44140625" style="1140" customWidth="1"/>
    <col min="7701" max="7936" width="9.109375" style="1140"/>
    <col min="7937" max="7937" width="5.44140625" style="1140" customWidth="1"/>
    <col min="7938" max="7938" width="31.44140625" style="1140" bestFit="1" customWidth="1"/>
    <col min="7939" max="7939" width="11.44140625" style="1140" customWidth="1"/>
    <col min="7940" max="7940" width="12" style="1140" customWidth="1"/>
    <col min="7941" max="7956" width="11.44140625" style="1140" customWidth="1"/>
    <col min="7957" max="8192" width="9.109375" style="1140"/>
    <col min="8193" max="8193" width="5.44140625" style="1140" customWidth="1"/>
    <col min="8194" max="8194" width="31.44140625" style="1140" bestFit="1" customWidth="1"/>
    <col min="8195" max="8195" width="11.44140625" style="1140" customWidth="1"/>
    <col min="8196" max="8196" width="12" style="1140" customWidth="1"/>
    <col min="8197" max="8212" width="11.44140625" style="1140" customWidth="1"/>
    <col min="8213" max="8448" width="9.109375" style="1140"/>
    <col min="8449" max="8449" width="5.44140625" style="1140" customWidth="1"/>
    <col min="8450" max="8450" width="31.44140625" style="1140" bestFit="1" customWidth="1"/>
    <col min="8451" max="8451" width="11.44140625" style="1140" customWidth="1"/>
    <col min="8452" max="8452" width="12" style="1140" customWidth="1"/>
    <col min="8453" max="8468" width="11.44140625" style="1140" customWidth="1"/>
    <col min="8469" max="8704" width="9.109375" style="1140"/>
    <col min="8705" max="8705" width="5.44140625" style="1140" customWidth="1"/>
    <col min="8706" max="8706" width="31.44140625" style="1140" bestFit="1" customWidth="1"/>
    <col min="8707" max="8707" width="11.44140625" style="1140" customWidth="1"/>
    <col min="8708" max="8708" width="12" style="1140" customWidth="1"/>
    <col min="8709" max="8724" width="11.44140625" style="1140" customWidth="1"/>
    <col min="8725" max="8960" width="9.109375" style="1140"/>
    <col min="8961" max="8961" width="5.44140625" style="1140" customWidth="1"/>
    <col min="8962" max="8962" width="31.44140625" style="1140" bestFit="1" customWidth="1"/>
    <col min="8963" max="8963" width="11.44140625" style="1140" customWidth="1"/>
    <col min="8964" max="8964" width="12" style="1140" customWidth="1"/>
    <col min="8965" max="8980" width="11.44140625" style="1140" customWidth="1"/>
    <col min="8981" max="9216" width="9.109375" style="1140"/>
    <col min="9217" max="9217" width="5.44140625" style="1140" customWidth="1"/>
    <col min="9218" max="9218" width="31.44140625" style="1140" bestFit="1" customWidth="1"/>
    <col min="9219" max="9219" width="11.44140625" style="1140" customWidth="1"/>
    <col min="9220" max="9220" width="12" style="1140" customWidth="1"/>
    <col min="9221" max="9236" width="11.44140625" style="1140" customWidth="1"/>
    <col min="9237" max="9472" width="9.109375" style="1140"/>
    <col min="9473" max="9473" width="5.44140625" style="1140" customWidth="1"/>
    <col min="9474" max="9474" width="31.44140625" style="1140" bestFit="1" customWidth="1"/>
    <col min="9475" max="9475" width="11.44140625" style="1140" customWidth="1"/>
    <col min="9476" max="9476" width="12" style="1140" customWidth="1"/>
    <col min="9477" max="9492" width="11.44140625" style="1140" customWidth="1"/>
    <col min="9493" max="9728" width="9.109375" style="1140"/>
    <col min="9729" max="9729" width="5.44140625" style="1140" customWidth="1"/>
    <col min="9730" max="9730" width="31.44140625" style="1140" bestFit="1" customWidth="1"/>
    <col min="9731" max="9731" width="11.44140625" style="1140" customWidth="1"/>
    <col min="9732" max="9732" width="12" style="1140" customWidth="1"/>
    <col min="9733" max="9748" width="11.44140625" style="1140" customWidth="1"/>
    <col min="9749" max="9984" width="9.109375" style="1140"/>
    <col min="9985" max="9985" width="5.44140625" style="1140" customWidth="1"/>
    <col min="9986" max="9986" width="31.44140625" style="1140" bestFit="1" customWidth="1"/>
    <col min="9987" max="9987" width="11.44140625" style="1140" customWidth="1"/>
    <col min="9988" max="9988" width="12" style="1140" customWidth="1"/>
    <col min="9989" max="10004" width="11.44140625" style="1140" customWidth="1"/>
    <col min="10005" max="10240" width="9.109375" style="1140"/>
    <col min="10241" max="10241" width="5.44140625" style="1140" customWidth="1"/>
    <col min="10242" max="10242" width="31.44140625" style="1140" bestFit="1" customWidth="1"/>
    <col min="10243" max="10243" width="11.44140625" style="1140" customWidth="1"/>
    <col min="10244" max="10244" width="12" style="1140" customWidth="1"/>
    <col min="10245" max="10260" width="11.44140625" style="1140" customWidth="1"/>
    <col min="10261" max="10496" width="9.109375" style="1140"/>
    <col min="10497" max="10497" width="5.44140625" style="1140" customWidth="1"/>
    <col min="10498" max="10498" width="31.44140625" style="1140" bestFit="1" customWidth="1"/>
    <col min="10499" max="10499" width="11.44140625" style="1140" customWidth="1"/>
    <col min="10500" max="10500" width="12" style="1140" customWidth="1"/>
    <col min="10501" max="10516" width="11.44140625" style="1140" customWidth="1"/>
    <col min="10517" max="10752" width="9.109375" style="1140"/>
    <col min="10753" max="10753" width="5.44140625" style="1140" customWidth="1"/>
    <col min="10754" max="10754" width="31.44140625" style="1140" bestFit="1" customWidth="1"/>
    <col min="10755" max="10755" width="11.44140625" style="1140" customWidth="1"/>
    <col min="10756" max="10756" width="12" style="1140" customWidth="1"/>
    <col min="10757" max="10772" width="11.44140625" style="1140" customWidth="1"/>
    <col min="10773" max="11008" width="9.109375" style="1140"/>
    <col min="11009" max="11009" width="5.44140625" style="1140" customWidth="1"/>
    <col min="11010" max="11010" width="31.44140625" style="1140" bestFit="1" customWidth="1"/>
    <col min="11011" max="11011" width="11.44140625" style="1140" customWidth="1"/>
    <col min="11012" max="11012" width="12" style="1140" customWidth="1"/>
    <col min="11013" max="11028" width="11.44140625" style="1140" customWidth="1"/>
    <col min="11029" max="11264" width="9.109375" style="1140"/>
    <col min="11265" max="11265" width="5.44140625" style="1140" customWidth="1"/>
    <col min="11266" max="11266" width="31.44140625" style="1140" bestFit="1" customWidth="1"/>
    <col min="11267" max="11267" width="11.44140625" style="1140" customWidth="1"/>
    <col min="11268" max="11268" width="12" style="1140" customWidth="1"/>
    <col min="11269" max="11284" width="11.44140625" style="1140" customWidth="1"/>
    <col min="11285" max="11520" width="9.109375" style="1140"/>
    <col min="11521" max="11521" width="5.44140625" style="1140" customWidth="1"/>
    <col min="11522" max="11522" width="31.44140625" style="1140" bestFit="1" customWidth="1"/>
    <col min="11523" max="11523" width="11.44140625" style="1140" customWidth="1"/>
    <col min="11524" max="11524" width="12" style="1140" customWidth="1"/>
    <col min="11525" max="11540" width="11.44140625" style="1140" customWidth="1"/>
    <col min="11541" max="11776" width="9.109375" style="1140"/>
    <col min="11777" max="11777" width="5.44140625" style="1140" customWidth="1"/>
    <col min="11778" max="11778" width="31.44140625" style="1140" bestFit="1" customWidth="1"/>
    <col min="11779" max="11779" width="11.44140625" style="1140" customWidth="1"/>
    <col min="11780" max="11780" width="12" style="1140" customWidth="1"/>
    <col min="11781" max="11796" width="11.44140625" style="1140" customWidth="1"/>
    <col min="11797" max="12032" width="9.109375" style="1140"/>
    <col min="12033" max="12033" width="5.44140625" style="1140" customWidth="1"/>
    <col min="12034" max="12034" width="31.44140625" style="1140" bestFit="1" customWidth="1"/>
    <col min="12035" max="12035" width="11.44140625" style="1140" customWidth="1"/>
    <col min="12036" max="12036" width="12" style="1140" customWidth="1"/>
    <col min="12037" max="12052" width="11.44140625" style="1140" customWidth="1"/>
    <col min="12053" max="12288" width="9.109375" style="1140"/>
    <col min="12289" max="12289" width="5.44140625" style="1140" customWidth="1"/>
    <col min="12290" max="12290" width="31.44140625" style="1140" bestFit="1" customWidth="1"/>
    <col min="12291" max="12291" width="11.44140625" style="1140" customWidth="1"/>
    <col min="12292" max="12292" width="12" style="1140" customWidth="1"/>
    <col min="12293" max="12308" width="11.44140625" style="1140" customWidth="1"/>
    <col min="12309" max="12544" width="9.109375" style="1140"/>
    <col min="12545" max="12545" width="5.44140625" style="1140" customWidth="1"/>
    <col min="12546" max="12546" width="31.44140625" style="1140" bestFit="1" customWidth="1"/>
    <col min="12547" max="12547" width="11.44140625" style="1140" customWidth="1"/>
    <col min="12548" max="12548" width="12" style="1140" customWidth="1"/>
    <col min="12549" max="12564" width="11.44140625" style="1140" customWidth="1"/>
    <col min="12565" max="12800" width="9.109375" style="1140"/>
    <col min="12801" max="12801" width="5.44140625" style="1140" customWidth="1"/>
    <col min="12802" max="12802" width="31.44140625" style="1140" bestFit="1" customWidth="1"/>
    <col min="12803" max="12803" width="11.44140625" style="1140" customWidth="1"/>
    <col min="12804" max="12804" width="12" style="1140" customWidth="1"/>
    <col min="12805" max="12820" width="11.44140625" style="1140" customWidth="1"/>
    <col min="12821" max="13056" width="9.109375" style="1140"/>
    <col min="13057" max="13057" width="5.44140625" style="1140" customWidth="1"/>
    <col min="13058" max="13058" width="31.44140625" style="1140" bestFit="1" customWidth="1"/>
    <col min="13059" max="13059" width="11.44140625" style="1140" customWidth="1"/>
    <col min="13060" max="13060" width="12" style="1140" customWidth="1"/>
    <col min="13061" max="13076" width="11.44140625" style="1140" customWidth="1"/>
    <col min="13077" max="13312" width="9.109375" style="1140"/>
    <col min="13313" max="13313" width="5.44140625" style="1140" customWidth="1"/>
    <col min="13314" max="13314" width="31.44140625" style="1140" bestFit="1" customWidth="1"/>
    <col min="13315" max="13315" width="11.44140625" style="1140" customWidth="1"/>
    <col min="13316" max="13316" width="12" style="1140" customWidth="1"/>
    <col min="13317" max="13332" width="11.44140625" style="1140" customWidth="1"/>
    <col min="13333" max="13568" width="9.109375" style="1140"/>
    <col min="13569" max="13569" width="5.44140625" style="1140" customWidth="1"/>
    <col min="13570" max="13570" width="31.44140625" style="1140" bestFit="1" customWidth="1"/>
    <col min="13571" max="13571" width="11.44140625" style="1140" customWidth="1"/>
    <col min="13572" max="13572" width="12" style="1140" customWidth="1"/>
    <col min="13573" max="13588" width="11.44140625" style="1140" customWidth="1"/>
    <col min="13589" max="13824" width="9.109375" style="1140"/>
    <col min="13825" max="13825" width="5.44140625" style="1140" customWidth="1"/>
    <col min="13826" max="13826" width="31.44140625" style="1140" bestFit="1" customWidth="1"/>
    <col min="13827" max="13827" width="11.44140625" style="1140" customWidth="1"/>
    <col min="13828" max="13828" width="12" style="1140" customWidth="1"/>
    <col min="13829" max="13844" width="11.44140625" style="1140" customWidth="1"/>
    <col min="13845" max="14080" width="9.109375" style="1140"/>
    <col min="14081" max="14081" width="5.44140625" style="1140" customWidth="1"/>
    <col min="14082" max="14082" width="31.44140625" style="1140" bestFit="1" customWidth="1"/>
    <col min="14083" max="14083" width="11.44140625" style="1140" customWidth="1"/>
    <col min="14084" max="14084" width="12" style="1140" customWidth="1"/>
    <col min="14085" max="14100" width="11.44140625" style="1140" customWidth="1"/>
    <col min="14101" max="14336" width="9.109375" style="1140"/>
    <col min="14337" max="14337" width="5.44140625" style="1140" customWidth="1"/>
    <col min="14338" max="14338" width="31.44140625" style="1140" bestFit="1" customWidth="1"/>
    <col min="14339" max="14339" width="11.44140625" style="1140" customWidth="1"/>
    <col min="14340" max="14340" width="12" style="1140" customWidth="1"/>
    <col min="14341" max="14356" width="11.44140625" style="1140" customWidth="1"/>
    <col min="14357" max="14592" width="9.109375" style="1140"/>
    <col min="14593" max="14593" width="5.44140625" style="1140" customWidth="1"/>
    <col min="14594" max="14594" width="31.44140625" style="1140" bestFit="1" customWidth="1"/>
    <col min="14595" max="14595" width="11.44140625" style="1140" customWidth="1"/>
    <col min="14596" max="14596" width="12" style="1140" customWidth="1"/>
    <col min="14597" max="14612" width="11.44140625" style="1140" customWidth="1"/>
    <col min="14613" max="14848" width="9.109375" style="1140"/>
    <col min="14849" max="14849" width="5.44140625" style="1140" customWidth="1"/>
    <col min="14850" max="14850" width="31.44140625" style="1140" bestFit="1" customWidth="1"/>
    <col min="14851" max="14851" width="11.44140625" style="1140" customWidth="1"/>
    <col min="14852" max="14852" width="12" style="1140" customWidth="1"/>
    <col min="14853" max="14868" width="11.44140625" style="1140" customWidth="1"/>
    <col min="14869" max="15104" width="9.109375" style="1140"/>
    <col min="15105" max="15105" width="5.44140625" style="1140" customWidth="1"/>
    <col min="15106" max="15106" width="31.44140625" style="1140" bestFit="1" customWidth="1"/>
    <col min="15107" max="15107" width="11.44140625" style="1140" customWidth="1"/>
    <col min="15108" max="15108" width="12" style="1140" customWidth="1"/>
    <col min="15109" max="15124" width="11.44140625" style="1140" customWidth="1"/>
    <col min="15125" max="15360" width="9.109375" style="1140"/>
    <col min="15361" max="15361" width="5.44140625" style="1140" customWidth="1"/>
    <col min="15362" max="15362" width="31.44140625" style="1140" bestFit="1" customWidth="1"/>
    <col min="15363" max="15363" width="11.44140625" style="1140" customWidth="1"/>
    <col min="15364" max="15364" width="12" style="1140" customWidth="1"/>
    <col min="15365" max="15380" width="11.44140625" style="1140" customWidth="1"/>
    <col min="15381" max="15616" width="9.109375" style="1140"/>
    <col min="15617" max="15617" width="5.44140625" style="1140" customWidth="1"/>
    <col min="15618" max="15618" width="31.44140625" style="1140" bestFit="1" customWidth="1"/>
    <col min="15619" max="15619" width="11.44140625" style="1140" customWidth="1"/>
    <col min="15620" max="15620" width="12" style="1140" customWidth="1"/>
    <col min="15621" max="15636" width="11.44140625" style="1140" customWidth="1"/>
    <col min="15637" max="15872" width="9.109375" style="1140"/>
    <col min="15873" max="15873" width="5.44140625" style="1140" customWidth="1"/>
    <col min="15874" max="15874" width="31.44140625" style="1140" bestFit="1" customWidth="1"/>
    <col min="15875" max="15875" width="11.44140625" style="1140" customWidth="1"/>
    <col min="15876" max="15876" width="12" style="1140" customWidth="1"/>
    <col min="15877" max="15892" width="11.44140625" style="1140" customWidth="1"/>
    <col min="15893" max="16128" width="9.109375" style="1140"/>
    <col min="16129" max="16129" width="5.44140625" style="1140" customWidth="1"/>
    <col min="16130" max="16130" width="31.44140625" style="1140" bestFit="1" customWidth="1"/>
    <col min="16131" max="16131" width="11.44140625" style="1140" customWidth="1"/>
    <col min="16132" max="16132" width="12" style="1140" customWidth="1"/>
    <col min="16133" max="16148" width="11.44140625" style="1140" customWidth="1"/>
    <col min="16149" max="16384" width="9.109375" style="1140"/>
  </cols>
  <sheetData>
    <row r="1" spans="1:20">
      <c r="P1" s="1141">
        <f>P25+P26</f>
        <v>62105.399999999994</v>
      </c>
    </row>
    <row r="2" spans="1:20">
      <c r="B2" s="1336" t="s">
        <v>1775</v>
      </c>
      <c r="C2" s="1336"/>
      <c r="D2" s="1336"/>
      <c r="E2" s="1336"/>
      <c r="F2" s="1336"/>
      <c r="G2" s="1336"/>
      <c r="H2" s="1336"/>
      <c r="I2" s="1336"/>
      <c r="J2" s="1336"/>
      <c r="K2" s="1336"/>
      <c r="L2" s="1336"/>
      <c r="M2" s="1336"/>
      <c r="N2" s="1336"/>
      <c r="O2" s="1336"/>
      <c r="P2" s="1336"/>
      <c r="Q2" s="1336"/>
      <c r="R2" s="1336"/>
      <c r="S2" s="1336"/>
      <c r="T2" s="1336"/>
    </row>
    <row r="3" spans="1:20" ht="14.4"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52"/>
      <c r="C4" s="1348" t="s">
        <v>1686</v>
      </c>
      <c r="D4" s="1348" t="s">
        <v>1687</v>
      </c>
      <c r="E4" s="1348" t="s">
        <v>1688</v>
      </c>
      <c r="F4" s="1348" t="s">
        <v>1689</v>
      </c>
      <c r="G4" s="1354" t="s">
        <v>1690</v>
      </c>
      <c r="H4" s="1355"/>
      <c r="I4" s="1355"/>
      <c r="J4" s="1355"/>
      <c r="K4" s="1355"/>
      <c r="L4" s="1355"/>
      <c r="M4" s="1355"/>
      <c r="N4" s="1355"/>
      <c r="O4" s="1356"/>
      <c r="P4" s="1348" t="s">
        <v>1691</v>
      </c>
      <c r="Q4" s="1348" t="s">
        <v>1692</v>
      </c>
      <c r="R4" s="1348" t="s">
        <v>1693</v>
      </c>
      <c r="S4" s="1348" t="s">
        <v>1694</v>
      </c>
      <c r="T4" s="1350" t="s">
        <v>1695</v>
      </c>
    </row>
    <row r="5" spans="1:20" s="1196" customFormat="1" ht="50.25" customHeight="1" thickBot="1">
      <c r="B5" s="1353"/>
      <c r="C5" s="1349"/>
      <c r="D5" s="1349"/>
      <c r="E5" s="1349"/>
      <c r="F5" s="1349"/>
      <c r="G5" s="1194" t="s">
        <v>1696</v>
      </c>
      <c r="H5" s="1194" t="s">
        <v>1697</v>
      </c>
      <c r="I5" s="1194" t="s">
        <v>1698</v>
      </c>
      <c r="J5" s="1194" t="s">
        <v>1699</v>
      </c>
      <c r="K5" s="1194" t="s">
        <v>1700</v>
      </c>
      <c r="L5" s="1194" t="s">
        <v>1776</v>
      </c>
      <c r="M5" s="1195" t="s">
        <v>1702</v>
      </c>
      <c r="N5" s="1194" t="s">
        <v>1703</v>
      </c>
      <c r="O5" s="1194" t="s">
        <v>1704</v>
      </c>
      <c r="P5" s="1349"/>
      <c r="Q5" s="1349"/>
      <c r="R5" s="1349"/>
      <c r="S5" s="1349"/>
      <c r="T5" s="1351"/>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ht="27.6">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4"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5"/>
  <sheetViews>
    <sheetView showGridLines="0" topLeftCell="A13" zoomScaleNormal="100" workbookViewId="0">
      <selection activeCell="P26" sqref="P26"/>
    </sheetView>
  </sheetViews>
  <sheetFormatPr defaultColWidth="9.109375" defaultRowHeight="13.8"/>
  <cols>
    <col min="1" max="1" width="8.44140625" style="1140" bestFit="1" customWidth="1"/>
    <col min="2" max="2" width="31.44140625" style="1140" bestFit="1" customWidth="1"/>
    <col min="3" max="20" width="11.44140625" style="1140" customWidth="1"/>
    <col min="21" max="26" width="9.109375" style="1140"/>
    <col min="27" max="27" width="9.44140625" style="1140" bestFit="1" customWidth="1"/>
    <col min="28" max="256" width="9.109375" style="1140"/>
    <col min="257" max="257" width="8.44140625" style="1140" bestFit="1" customWidth="1"/>
    <col min="258" max="258" width="31.44140625" style="1140" bestFit="1" customWidth="1"/>
    <col min="259" max="276" width="11.44140625" style="1140" customWidth="1"/>
    <col min="277" max="282" width="9.109375" style="1140"/>
    <col min="283" max="283" width="9.44140625" style="1140" bestFit="1" customWidth="1"/>
    <col min="284" max="512" width="9.109375" style="1140"/>
    <col min="513" max="513" width="8.44140625" style="1140" bestFit="1" customWidth="1"/>
    <col min="514" max="514" width="31.44140625" style="1140" bestFit="1" customWidth="1"/>
    <col min="515" max="532" width="11.44140625" style="1140" customWidth="1"/>
    <col min="533" max="538" width="9.109375" style="1140"/>
    <col min="539" max="539" width="9.44140625" style="1140" bestFit="1" customWidth="1"/>
    <col min="540" max="768" width="9.109375" style="1140"/>
    <col min="769" max="769" width="8.44140625" style="1140" bestFit="1" customWidth="1"/>
    <col min="770" max="770" width="31.44140625" style="1140" bestFit="1" customWidth="1"/>
    <col min="771" max="788" width="11.44140625" style="1140" customWidth="1"/>
    <col min="789" max="794" width="9.109375" style="1140"/>
    <col min="795" max="795" width="9.44140625" style="1140" bestFit="1" customWidth="1"/>
    <col min="796" max="1024" width="9.109375" style="1140"/>
    <col min="1025" max="1025" width="8.44140625" style="1140" bestFit="1" customWidth="1"/>
    <col min="1026" max="1026" width="31.44140625" style="1140" bestFit="1" customWidth="1"/>
    <col min="1027" max="1044" width="11.44140625" style="1140" customWidth="1"/>
    <col min="1045" max="1050" width="9.109375" style="1140"/>
    <col min="1051" max="1051" width="9.44140625" style="1140" bestFit="1" customWidth="1"/>
    <col min="1052" max="1280" width="9.109375" style="1140"/>
    <col min="1281" max="1281" width="8.44140625" style="1140" bestFit="1" customWidth="1"/>
    <col min="1282" max="1282" width="31.44140625" style="1140" bestFit="1" customWidth="1"/>
    <col min="1283" max="1300" width="11.44140625" style="1140" customWidth="1"/>
    <col min="1301" max="1306" width="9.109375" style="1140"/>
    <col min="1307" max="1307" width="9.44140625" style="1140" bestFit="1" customWidth="1"/>
    <col min="1308" max="1536" width="9.109375" style="1140"/>
    <col min="1537" max="1537" width="8.44140625" style="1140" bestFit="1" customWidth="1"/>
    <col min="1538" max="1538" width="31.44140625" style="1140" bestFit="1" customWidth="1"/>
    <col min="1539" max="1556" width="11.44140625" style="1140" customWidth="1"/>
    <col min="1557" max="1562" width="9.109375" style="1140"/>
    <col min="1563" max="1563" width="9.44140625" style="1140" bestFit="1" customWidth="1"/>
    <col min="1564" max="1792" width="9.109375" style="1140"/>
    <col min="1793" max="1793" width="8.44140625" style="1140" bestFit="1" customWidth="1"/>
    <col min="1794" max="1794" width="31.44140625" style="1140" bestFit="1" customWidth="1"/>
    <col min="1795" max="1812" width="11.44140625" style="1140" customWidth="1"/>
    <col min="1813" max="1818" width="9.109375" style="1140"/>
    <col min="1819" max="1819" width="9.44140625" style="1140" bestFit="1" customWidth="1"/>
    <col min="1820" max="2048" width="9.109375" style="1140"/>
    <col min="2049" max="2049" width="8.44140625" style="1140" bestFit="1" customWidth="1"/>
    <col min="2050" max="2050" width="31.44140625" style="1140" bestFit="1" customWidth="1"/>
    <col min="2051" max="2068" width="11.44140625" style="1140" customWidth="1"/>
    <col min="2069" max="2074" width="9.109375" style="1140"/>
    <col min="2075" max="2075" width="9.44140625" style="1140" bestFit="1" customWidth="1"/>
    <col min="2076" max="2304" width="9.109375" style="1140"/>
    <col min="2305" max="2305" width="8.44140625" style="1140" bestFit="1" customWidth="1"/>
    <col min="2306" max="2306" width="31.44140625" style="1140" bestFit="1" customWidth="1"/>
    <col min="2307" max="2324" width="11.44140625" style="1140" customWidth="1"/>
    <col min="2325" max="2330" width="9.109375" style="1140"/>
    <col min="2331" max="2331" width="9.44140625" style="1140" bestFit="1" customWidth="1"/>
    <col min="2332" max="2560" width="9.109375" style="1140"/>
    <col min="2561" max="2561" width="8.44140625" style="1140" bestFit="1" customWidth="1"/>
    <col min="2562" max="2562" width="31.44140625" style="1140" bestFit="1" customWidth="1"/>
    <col min="2563" max="2580" width="11.44140625" style="1140" customWidth="1"/>
    <col min="2581" max="2586" width="9.109375" style="1140"/>
    <col min="2587" max="2587" width="9.44140625" style="1140" bestFit="1" customWidth="1"/>
    <col min="2588" max="2816" width="9.109375" style="1140"/>
    <col min="2817" max="2817" width="8.44140625" style="1140" bestFit="1" customWidth="1"/>
    <col min="2818" max="2818" width="31.44140625" style="1140" bestFit="1" customWidth="1"/>
    <col min="2819" max="2836" width="11.44140625" style="1140" customWidth="1"/>
    <col min="2837" max="2842" width="9.109375" style="1140"/>
    <col min="2843" max="2843" width="9.44140625" style="1140" bestFit="1" customWidth="1"/>
    <col min="2844" max="3072" width="9.109375" style="1140"/>
    <col min="3073" max="3073" width="8.44140625" style="1140" bestFit="1" customWidth="1"/>
    <col min="3074" max="3074" width="31.44140625" style="1140" bestFit="1" customWidth="1"/>
    <col min="3075" max="3092" width="11.44140625" style="1140" customWidth="1"/>
    <col min="3093" max="3098" width="9.109375" style="1140"/>
    <col min="3099" max="3099" width="9.44140625" style="1140" bestFit="1" customWidth="1"/>
    <col min="3100" max="3328" width="9.109375" style="1140"/>
    <col min="3329" max="3329" width="8.44140625" style="1140" bestFit="1" customWidth="1"/>
    <col min="3330" max="3330" width="31.44140625" style="1140" bestFit="1" customWidth="1"/>
    <col min="3331" max="3348" width="11.44140625" style="1140" customWidth="1"/>
    <col min="3349" max="3354" width="9.109375" style="1140"/>
    <col min="3355" max="3355" width="9.44140625" style="1140" bestFit="1" customWidth="1"/>
    <col min="3356" max="3584" width="9.109375" style="1140"/>
    <col min="3585" max="3585" width="8.44140625" style="1140" bestFit="1" customWidth="1"/>
    <col min="3586" max="3586" width="31.44140625" style="1140" bestFit="1" customWidth="1"/>
    <col min="3587" max="3604" width="11.44140625" style="1140" customWidth="1"/>
    <col min="3605" max="3610" width="9.109375" style="1140"/>
    <col min="3611" max="3611" width="9.44140625" style="1140" bestFit="1" customWidth="1"/>
    <col min="3612" max="3840" width="9.109375" style="1140"/>
    <col min="3841" max="3841" width="8.44140625" style="1140" bestFit="1" customWidth="1"/>
    <col min="3842" max="3842" width="31.44140625" style="1140" bestFit="1" customWidth="1"/>
    <col min="3843" max="3860" width="11.44140625" style="1140" customWidth="1"/>
    <col min="3861" max="3866" width="9.109375" style="1140"/>
    <col min="3867" max="3867" width="9.44140625" style="1140" bestFit="1" customWidth="1"/>
    <col min="3868" max="4096" width="9.109375" style="1140"/>
    <col min="4097" max="4097" width="8.44140625" style="1140" bestFit="1" customWidth="1"/>
    <col min="4098" max="4098" width="31.44140625" style="1140" bestFit="1" customWidth="1"/>
    <col min="4099" max="4116" width="11.44140625" style="1140" customWidth="1"/>
    <col min="4117" max="4122" width="9.109375" style="1140"/>
    <col min="4123" max="4123" width="9.44140625" style="1140" bestFit="1" customWidth="1"/>
    <col min="4124" max="4352" width="9.109375" style="1140"/>
    <col min="4353" max="4353" width="8.44140625" style="1140" bestFit="1" customWidth="1"/>
    <col min="4354" max="4354" width="31.44140625" style="1140" bestFit="1" customWidth="1"/>
    <col min="4355" max="4372" width="11.44140625" style="1140" customWidth="1"/>
    <col min="4373" max="4378" width="9.109375" style="1140"/>
    <col min="4379" max="4379" width="9.44140625" style="1140" bestFit="1" customWidth="1"/>
    <col min="4380" max="4608" width="9.109375" style="1140"/>
    <col min="4609" max="4609" width="8.44140625" style="1140" bestFit="1" customWidth="1"/>
    <col min="4610" max="4610" width="31.44140625" style="1140" bestFit="1" customWidth="1"/>
    <col min="4611" max="4628" width="11.44140625" style="1140" customWidth="1"/>
    <col min="4629" max="4634" width="9.109375" style="1140"/>
    <col min="4635" max="4635" width="9.44140625" style="1140" bestFit="1" customWidth="1"/>
    <col min="4636" max="4864" width="9.109375" style="1140"/>
    <col min="4865" max="4865" width="8.44140625" style="1140" bestFit="1" customWidth="1"/>
    <col min="4866" max="4866" width="31.44140625" style="1140" bestFit="1" customWidth="1"/>
    <col min="4867" max="4884" width="11.44140625" style="1140" customWidth="1"/>
    <col min="4885" max="4890" width="9.109375" style="1140"/>
    <col min="4891" max="4891" width="9.44140625" style="1140" bestFit="1" customWidth="1"/>
    <col min="4892" max="5120" width="9.109375" style="1140"/>
    <col min="5121" max="5121" width="8.44140625" style="1140" bestFit="1" customWidth="1"/>
    <col min="5122" max="5122" width="31.44140625" style="1140" bestFit="1" customWidth="1"/>
    <col min="5123" max="5140" width="11.44140625" style="1140" customWidth="1"/>
    <col min="5141" max="5146" width="9.109375" style="1140"/>
    <col min="5147" max="5147" width="9.44140625" style="1140" bestFit="1" customWidth="1"/>
    <col min="5148" max="5376" width="9.109375" style="1140"/>
    <col min="5377" max="5377" width="8.44140625" style="1140" bestFit="1" customWidth="1"/>
    <col min="5378" max="5378" width="31.44140625" style="1140" bestFit="1" customWidth="1"/>
    <col min="5379" max="5396" width="11.44140625" style="1140" customWidth="1"/>
    <col min="5397" max="5402" width="9.109375" style="1140"/>
    <col min="5403" max="5403" width="9.44140625" style="1140" bestFit="1" customWidth="1"/>
    <col min="5404" max="5632" width="9.109375" style="1140"/>
    <col min="5633" max="5633" width="8.44140625" style="1140" bestFit="1" customWidth="1"/>
    <col min="5634" max="5634" width="31.44140625" style="1140" bestFit="1" customWidth="1"/>
    <col min="5635" max="5652" width="11.44140625" style="1140" customWidth="1"/>
    <col min="5653" max="5658" width="9.109375" style="1140"/>
    <col min="5659" max="5659" width="9.44140625" style="1140" bestFit="1" customWidth="1"/>
    <col min="5660" max="5888" width="9.109375" style="1140"/>
    <col min="5889" max="5889" width="8.44140625" style="1140" bestFit="1" customWidth="1"/>
    <col min="5890" max="5890" width="31.44140625" style="1140" bestFit="1" customWidth="1"/>
    <col min="5891" max="5908" width="11.44140625" style="1140" customWidth="1"/>
    <col min="5909" max="5914" width="9.109375" style="1140"/>
    <col min="5915" max="5915" width="9.44140625" style="1140" bestFit="1" customWidth="1"/>
    <col min="5916" max="6144" width="9.109375" style="1140"/>
    <col min="6145" max="6145" width="8.44140625" style="1140" bestFit="1" customWidth="1"/>
    <col min="6146" max="6146" width="31.44140625" style="1140" bestFit="1" customWidth="1"/>
    <col min="6147" max="6164" width="11.44140625" style="1140" customWidth="1"/>
    <col min="6165" max="6170" width="9.109375" style="1140"/>
    <col min="6171" max="6171" width="9.44140625" style="1140" bestFit="1" customWidth="1"/>
    <col min="6172" max="6400" width="9.109375" style="1140"/>
    <col min="6401" max="6401" width="8.44140625" style="1140" bestFit="1" customWidth="1"/>
    <col min="6402" max="6402" width="31.44140625" style="1140" bestFit="1" customWidth="1"/>
    <col min="6403" max="6420" width="11.44140625" style="1140" customWidth="1"/>
    <col min="6421" max="6426" width="9.109375" style="1140"/>
    <col min="6427" max="6427" width="9.44140625" style="1140" bestFit="1" customWidth="1"/>
    <col min="6428" max="6656" width="9.109375" style="1140"/>
    <col min="6657" max="6657" width="8.44140625" style="1140" bestFit="1" customWidth="1"/>
    <col min="6658" max="6658" width="31.44140625" style="1140" bestFit="1" customWidth="1"/>
    <col min="6659" max="6676" width="11.44140625" style="1140" customWidth="1"/>
    <col min="6677" max="6682" width="9.109375" style="1140"/>
    <col min="6683" max="6683" width="9.44140625" style="1140" bestFit="1" customWidth="1"/>
    <col min="6684" max="6912" width="9.109375" style="1140"/>
    <col min="6913" max="6913" width="8.44140625" style="1140" bestFit="1" customWidth="1"/>
    <col min="6914" max="6914" width="31.44140625" style="1140" bestFit="1" customWidth="1"/>
    <col min="6915" max="6932" width="11.44140625" style="1140" customWidth="1"/>
    <col min="6933" max="6938" width="9.109375" style="1140"/>
    <col min="6939" max="6939" width="9.44140625" style="1140" bestFit="1" customWidth="1"/>
    <col min="6940" max="7168" width="9.109375" style="1140"/>
    <col min="7169" max="7169" width="8.44140625" style="1140" bestFit="1" customWidth="1"/>
    <col min="7170" max="7170" width="31.44140625" style="1140" bestFit="1" customWidth="1"/>
    <col min="7171" max="7188" width="11.44140625" style="1140" customWidth="1"/>
    <col min="7189" max="7194" width="9.109375" style="1140"/>
    <col min="7195" max="7195" width="9.44140625" style="1140" bestFit="1" customWidth="1"/>
    <col min="7196" max="7424" width="9.109375" style="1140"/>
    <col min="7425" max="7425" width="8.44140625" style="1140" bestFit="1" customWidth="1"/>
    <col min="7426" max="7426" width="31.44140625" style="1140" bestFit="1" customWidth="1"/>
    <col min="7427" max="7444" width="11.44140625" style="1140" customWidth="1"/>
    <col min="7445" max="7450" width="9.109375" style="1140"/>
    <col min="7451" max="7451" width="9.44140625" style="1140" bestFit="1" customWidth="1"/>
    <col min="7452" max="7680" width="9.109375" style="1140"/>
    <col min="7681" max="7681" width="8.44140625" style="1140" bestFit="1" customWidth="1"/>
    <col min="7682" max="7682" width="31.44140625" style="1140" bestFit="1" customWidth="1"/>
    <col min="7683" max="7700" width="11.44140625" style="1140" customWidth="1"/>
    <col min="7701" max="7706" width="9.109375" style="1140"/>
    <col min="7707" max="7707" width="9.44140625" style="1140" bestFit="1" customWidth="1"/>
    <col min="7708" max="7936" width="9.109375" style="1140"/>
    <col min="7937" max="7937" width="8.44140625" style="1140" bestFit="1" customWidth="1"/>
    <col min="7938" max="7938" width="31.44140625" style="1140" bestFit="1" customWidth="1"/>
    <col min="7939" max="7956" width="11.44140625" style="1140" customWidth="1"/>
    <col min="7957" max="7962" width="9.109375" style="1140"/>
    <col min="7963" max="7963" width="9.44140625" style="1140" bestFit="1" customWidth="1"/>
    <col min="7964" max="8192" width="9.109375" style="1140"/>
    <col min="8193" max="8193" width="8.44140625" style="1140" bestFit="1" customWidth="1"/>
    <col min="8194" max="8194" width="31.44140625" style="1140" bestFit="1" customWidth="1"/>
    <col min="8195" max="8212" width="11.44140625" style="1140" customWidth="1"/>
    <col min="8213" max="8218" width="9.109375" style="1140"/>
    <col min="8219" max="8219" width="9.44140625" style="1140" bestFit="1" customWidth="1"/>
    <col min="8220" max="8448" width="9.109375" style="1140"/>
    <col min="8449" max="8449" width="8.44140625" style="1140" bestFit="1" customWidth="1"/>
    <col min="8450" max="8450" width="31.44140625" style="1140" bestFit="1" customWidth="1"/>
    <col min="8451" max="8468" width="11.44140625" style="1140" customWidth="1"/>
    <col min="8469" max="8474" width="9.109375" style="1140"/>
    <col min="8475" max="8475" width="9.44140625" style="1140" bestFit="1" customWidth="1"/>
    <col min="8476" max="8704" width="9.109375" style="1140"/>
    <col min="8705" max="8705" width="8.44140625" style="1140" bestFit="1" customWidth="1"/>
    <col min="8706" max="8706" width="31.44140625" style="1140" bestFit="1" customWidth="1"/>
    <col min="8707" max="8724" width="11.44140625" style="1140" customWidth="1"/>
    <col min="8725" max="8730" width="9.109375" style="1140"/>
    <col min="8731" max="8731" width="9.44140625" style="1140" bestFit="1" customWidth="1"/>
    <col min="8732" max="8960" width="9.109375" style="1140"/>
    <col min="8961" max="8961" width="8.44140625" style="1140" bestFit="1" customWidth="1"/>
    <col min="8962" max="8962" width="31.44140625" style="1140" bestFit="1" customWidth="1"/>
    <col min="8963" max="8980" width="11.44140625" style="1140" customWidth="1"/>
    <col min="8981" max="8986" width="9.109375" style="1140"/>
    <col min="8987" max="8987" width="9.44140625" style="1140" bestFit="1" customWidth="1"/>
    <col min="8988" max="9216" width="9.109375" style="1140"/>
    <col min="9217" max="9217" width="8.44140625" style="1140" bestFit="1" customWidth="1"/>
    <col min="9218" max="9218" width="31.44140625" style="1140" bestFit="1" customWidth="1"/>
    <col min="9219" max="9236" width="11.44140625" style="1140" customWidth="1"/>
    <col min="9237" max="9242" width="9.109375" style="1140"/>
    <col min="9243" max="9243" width="9.44140625" style="1140" bestFit="1" customWidth="1"/>
    <col min="9244" max="9472" width="9.109375" style="1140"/>
    <col min="9473" max="9473" width="8.44140625" style="1140" bestFit="1" customWidth="1"/>
    <col min="9474" max="9474" width="31.44140625" style="1140" bestFit="1" customWidth="1"/>
    <col min="9475" max="9492" width="11.44140625" style="1140" customWidth="1"/>
    <col min="9493" max="9498" width="9.109375" style="1140"/>
    <col min="9499" max="9499" width="9.44140625" style="1140" bestFit="1" customWidth="1"/>
    <col min="9500" max="9728" width="9.109375" style="1140"/>
    <col min="9729" max="9729" width="8.44140625" style="1140" bestFit="1" customWidth="1"/>
    <col min="9730" max="9730" width="31.44140625" style="1140" bestFit="1" customWidth="1"/>
    <col min="9731" max="9748" width="11.44140625" style="1140" customWidth="1"/>
    <col min="9749" max="9754" width="9.109375" style="1140"/>
    <col min="9755" max="9755" width="9.44140625" style="1140" bestFit="1" customWidth="1"/>
    <col min="9756" max="9984" width="9.109375" style="1140"/>
    <col min="9985" max="9985" width="8.44140625" style="1140" bestFit="1" customWidth="1"/>
    <col min="9986" max="9986" width="31.44140625" style="1140" bestFit="1" customWidth="1"/>
    <col min="9987" max="10004" width="11.44140625" style="1140" customWidth="1"/>
    <col min="10005" max="10010" width="9.109375" style="1140"/>
    <col min="10011" max="10011" width="9.44140625" style="1140" bestFit="1" customWidth="1"/>
    <col min="10012" max="10240" width="9.109375" style="1140"/>
    <col min="10241" max="10241" width="8.44140625" style="1140" bestFit="1" customWidth="1"/>
    <col min="10242" max="10242" width="31.44140625" style="1140" bestFit="1" customWidth="1"/>
    <col min="10243" max="10260" width="11.44140625" style="1140" customWidth="1"/>
    <col min="10261" max="10266" width="9.109375" style="1140"/>
    <col min="10267" max="10267" width="9.44140625" style="1140" bestFit="1" customWidth="1"/>
    <col min="10268" max="10496" width="9.109375" style="1140"/>
    <col min="10497" max="10497" width="8.44140625" style="1140" bestFit="1" customWidth="1"/>
    <col min="10498" max="10498" width="31.44140625" style="1140" bestFit="1" customWidth="1"/>
    <col min="10499" max="10516" width="11.44140625" style="1140" customWidth="1"/>
    <col min="10517" max="10522" width="9.109375" style="1140"/>
    <col min="10523" max="10523" width="9.44140625" style="1140" bestFit="1" customWidth="1"/>
    <col min="10524" max="10752" width="9.109375" style="1140"/>
    <col min="10753" max="10753" width="8.44140625" style="1140" bestFit="1" customWidth="1"/>
    <col min="10754" max="10754" width="31.44140625" style="1140" bestFit="1" customWidth="1"/>
    <col min="10755" max="10772" width="11.44140625" style="1140" customWidth="1"/>
    <col min="10773" max="10778" width="9.109375" style="1140"/>
    <col min="10779" max="10779" width="9.44140625" style="1140" bestFit="1" customWidth="1"/>
    <col min="10780" max="11008" width="9.109375" style="1140"/>
    <col min="11009" max="11009" width="8.44140625" style="1140" bestFit="1" customWidth="1"/>
    <col min="11010" max="11010" width="31.44140625" style="1140" bestFit="1" customWidth="1"/>
    <col min="11011" max="11028" width="11.44140625" style="1140" customWidth="1"/>
    <col min="11029" max="11034" width="9.109375" style="1140"/>
    <col min="11035" max="11035" width="9.44140625" style="1140" bestFit="1" customWidth="1"/>
    <col min="11036" max="11264" width="9.109375" style="1140"/>
    <col min="11265" max="11265" width="8.44140625" style="1140" bestFit="1" customWidth="1"/>
    <col min="11266" max="11266" width="31.44140625" style="1140" bestFit="1" customWidth="1"/>
    <col min="11267" max="11284" width="11.44140625" style="1140" customWidth="1"/>
    <col min="11285" max="11290" width="9.109375" style="1140"/>
    <col min="11291" max="11291" width="9.44140625" style="1140" bestFit="1" customWidth="1"/>
    <col min="11292" max="11520" width="9.109375" style="1140"/>
    <col min="11521" max="11521" width="8.44140625" style="1140" bestFit="1" customWidth="1"/>
    <col min="11522" max="11522" width="31.44140625" style="1140" bestFit="1" customWidth="1"/>
    <col min="11523" max="11540" width="11.44140625" style="1140" customWidth="1"/>
    <col min="11541" max="11546" width="9.109375" style="1140"/>
    <col min="11547" max="11547" width="9.44140625" style="1140" bestFit="1" customWidth="1"/>
    <col min="11548" max="11776" width="9.109375" style="1140"/>
    <col min="11777" max="11777" width="8.44140625" style="1140" bestFit="1" customWidth="1"/>
    <col min="11778" max="11778" width="31.44140625" style="1140" bestFit="1" customWidth="1"/>
    <col min="11779" max="11796" width="11.44140625" style="1140" customWidth="1"/>
    <col min="11797" max="11802" width="9.109375" style="1140"/>
    <col min="11803" max="11803" width="9.44140625" style="1140" bestFit="1" customWidth="1"/>
    <col min="11804" max="12032" width="9.109375" style="1140"/>
    <col min="12033" max="12033" width="8.44140625" style="1140" bestFit="1" customWidth="1"/>
    <col min="12034" max="12034" width="31.44140625" style="1140" bestFit="1" customWidth="1"/>
    <col min="12035" max="12052" width="11.44140625" style="1140" customWidth="1"/>
    <col min="12053" max="12058" width="9.109375" style="1140"/>
    <col min="12059" max="12059" width="9.44140625" style="1140" bestFit="1" customWidth="1"/>
    <col min="12060" max="12288" width="9.109375" style="1140"/>
    <col min="12289" max="12289" width="8.44140625" style="1140" bestFit="1" customWidth="1"/>
    <col min="12290" max="12290" width="31.44140625" style="1140" bestFit="1" customWidth="1"/>
    <col min="12291" max="12308" width="11.44140625" style="1140" customWidth="1"/>
    <col min="12309" max="12314" width="9.109375" style="1140"/>
    <col min="12315" max="12315" width="9.44140625" style="1140" bestFit="1" customWidth="1"/>
    <col min="12316" max="12544" width="9.109375" style="1140"/>
    <col min="12545" max="12545" width="8.44140625" style="1140" bestFit="1" customWidth="1"/>
    <col min="12546" max="12546" width="31.44140625" style="1140" bestFit="1" customWidth="1"/>
    <col min="12547" max="12564" width="11.44140625" style="1140" customWidth="1"/>
    <col min="12565" max="12570" width="9.109375" style="1140"/>
    <col min="12571" max="12571" width="9.44140625" style="1140" bestFit="1" customWidth="1"/>
    <col min="12572" max="12800" width="9.109375" style="1140"/>
    <col min="12801" max="12801" width="8.44140625" style="1140" bestFit="1" customWidth="1"/>
    <col min="12802" max="12802" width="31.44140625" style="1140" bestFit="1" customWidth="1"/>
    <col min="12803" max="12820" width="11.44140625" style="1140" customWidth="1"/>
    <col min="12821" max="12826" width="9.109375" style="1140"/>
    <col min="12827" max="12827" width="9.44140625" style="1140" bestFit="1" customWidth="1"/>
    <col min="12828" max="13056" width="9.109375" style="1140"/>
    <col min="13057" max="13057" width="8.44140625" style="1140" bestFit="1" customWidth="1"/>
    <col min="13058" max="13058" width="31.44140625" style="1140" bestFit="1" customWidth="1"/>
    <col min="13059" max="13076" width="11.44140625" style="1140" customWidth="1"/>
    <col min="13077" max="13082" width="9.109375" style="1140"/>
    <col min="13083" max="13083" width="9.44140625" style="1140" bestFit="1" customWidth="1"/>
    <col min="13084" max="13312" width="9.109375" style="1140"/>
    <col min="13313" max="13313" width="8.44140625" style="1140" bestFit="1" customWidth="1"/>
    <col min="13314" max="13314" width="31.44140625" style="1140" bestFit="1" customWidth="1"/>
    <col min="13315" max="13332" width="11.44140625" style="1140" customWidth="1"/>
    <col min="13333" max="13338" width="9.109375" style="1140"/>
    <col min="13339" max="13339" width="9.44140625" style="1140" bestFit="1" customWidth="1"/>
    <col min="13340" max="13568" width="9.109375" style="1140"/>
    <col min="13569" max="13569" width="8.44140625" style="1140" bestFit="1" customWidth="1"/>
    <col min="13570" max="13570" width="31.44140625" style="1140" bestFit="1" customWidth="1"/>
    <col min="13571" max="13588" width="11.44140625" style="1140" customWidth="1"/>
    <col min="13589" max="13594" width="9.109375" style="1140"/>
    <col min="13595" max="13595" width="9.44140625" style="1140" bestFit="1" customWidth="1"/>
    <col min="13596" max="13824" width="9.109375" style="1140"/>
    <col min="13825" max="13825" width="8.44140625" style="1140" bestFit="1" customWidth="1"/>
    <col min="13826" max="13826" width="31.44140625" style="1140" bestFit="1" customWidth="1"/>
    <col min="13827" max="13844" width="11.44140625" style="1140" customWidth="1"/>
    <col min="13845" max="13850" width="9.109375" style="1140"/>
    <col min="13851" max="13851" width="9.44140625" style="1140" bestFit="1" customWidth="1"/>
    <col min="13852" max="14080" width="9.109375" style="1140"/>
    <col min="14081" max="14081" width="8.44140625" style="1140" bestFit="1" customWidth="1"/>
    <col min="14082" max="14082" width="31.44140625" style="1140" bestFit="1" customWidth="1"/>
    <col min="14083" max="14100" width="11.44140625" style="1140" customWidth="1"/>
    <col min="14101" max="14106" width="9.109375" style="1140"/>
    <col min="14107" max="14107" width="9.44140625" style="1140" bestFit="1" customWidth="1"/>
    <col min="14108" max="14336" width="9.109375" style="1140"/>
    <col min="14337" max="14337" width="8.44140625" style="1140" bestFit="1" customWidth="1"/>
    <col min="14338" max="14338" width="31.44140625" style="1140" bestFit="1" customWidth="1"/>
    <col min="14339" max="14356" width="11.44140625" style="1140" customWidth="1"/>
    <col min="14357" max="14362" width="9.109375" style="1140"/>
    <col min="14363" max="14363" width="9.44140625" style="1140" bestFit="1" customWidth="1"/>
    <col min="14364" max="14592" width="9.109375" style="1140"/>
    <col min="14593" max="14593" width="8.44140625" style="1140" bestFit="1" customWidth="1"/>
    <col min="14594" max="14594" width="31.44140625" style="1140" bestFit="1" customWidth="1"/>
    <col min="14595" max="14612" width="11.44140625" style="1140" customWidth="1"/>
    <col min="14613" max="14618" width="9.109375" style="1140"/>
    <col min="14619" max="14619" width="9.44140625" style="1140" bestFit="1" customWidth="1"/>
    <col min="14620" max="14848" width="9.109375" style="1140"/>
    <col min="14849" max="14849" width="8.44140625" style="1140" bestFit="1" customWidth="1"/>
    <col min="14850" max="14850" width="31.44140625" style="1140" bestFit="1" customWidth="1"/>
    <col min="14851" max="14868" width="11.44140625" style="1140" customWidth="1"/>
    <col min="14869" max="14874" width="9.109375" style="1140"/>
    <col min="14875" max="14875" width="9.44140625" style="1140" bestFit="1" customWidth="1"/>
    <col min="14876" max="15104" width="9.109375" style="1140"/>
    <col min="15105" max="15105" width="8.44140625" style="1140" bestFit="1" customWidth="1"/>
    <col min="15106" max="15106" width="31.44140625" style="1140" bestFit="1" customWidth="1"/>
    <col min="15107" max="15124" width="11.44140625" style="1140" customWidth="1"/>
    <col min="15125" max="15130" width="9.109375" style="1140"/>
    <col min="15131" max="15131" width="9.44140625" style="1140" bestFit="1" customWidth="1"/>
    <col min="15132" max="15360" width="9.109375" style="1140"/>
    <col min="15361" max="15361" width="8.44140625" style="1140" bestFit="1" customWidth="1"/>
    <col min="15362" max="15362" width="31.44140625" style="1140" bestFit="1" customWidth="1"/>
    <col min="15363" max="15380" width="11.44140625" style="1140" customWidth="1"/>
    <col min="15381" max="15386" width="9.109375" style="1140"/>
    <col min="15387" max="15387" width="9.44140625" style="1140" bestFit="1" customWidth="1"/>
    <col min="15388" max="15616" width="9.109375" style="1140"/>
    <col min="15617" max="15617" width="8.44140625" style="1140" bestFit="1" customWidth="1"/>
    <col min="15618" max="15618" width="31.44140625" style="1140" bestFit="1" customWidth="1"/>
    <col min="15619" max="15636" width="11.44140625" style="1140" customWidth="1"/>
    <col min="15637" max="15642" width="9.109375" style="1140"/>
    <col min="15643" max="15643" width="9.44140625" style="1140" bestFit="1" customWidth="1"/>
    <col min="15644" max="15872" width="9.109375" style="1140"/>
    <col min="15873" max="15873" width="8.44140625" style="1140" bestFit="1" customWidth="1"/>
    <col min="15874" max="15874" width="31.44140625" style="1140" bestFit="1" customWidth="1"/>
    <col min="15875" max="15892" width="11.44140625" style="1140" customWidth="1"/>
    <col min="15893" max="15898" width="9.109375" style="1140"/>
    <col min="15899" max="15899" width="9.44140625" style="1140" bestFit="1" customWidth="1"/>
    <col min="15900" max="16128" width="9.109375" style="1140"/>
    <col min="16129" max="16129" width="8.44140625" style="1140" bestFit="1" customWidth="1"/>
    <col min="16130" max="16130" width="31.44140625" style="1140" bestFit="1" customWidth="1"/>
    <col min="16131" max="16148" width="11.44140625" style="1140" customWidth="1"/>
    <col min="16149" max="16154" width="9.109375" style="1140"/>
    <col min="16155" max="16155" width="9.44140625" style="1140" bestFit="1" customWidth="1"/>
    <col min="16156" max="16384" width="9.1093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36" t="s">
        <v>1860</v>
      </c>
      <c r="C2" s="1336"/>
      <c r="D2" s="1336"/>
      <c r="E2" s="1336"/>
      <c r="F2" s="1336"/>
      <c r="G2" s="1336"/>
      <c r="H2" s="1336"/>
      <c r="I2" s="1336"/>
      <c r="J2" s="1336"/>
      <c r="K2" s="1336"/>
      <c r="L2" s="1336"/>
      <c r="M2" s="1336"/>
      <c r="N2" s="1336"/>
      <c r="O2" s="1336"/>
      <c r="P2" s="1336"/>
      <c r="Q2" s="1336"/>
      <c r="R2" s="1336"/>
      <c r="S2" s="1336"/>
      <c r="T2" s="1336"/>
    </row>
    <row r="3" spans="1:21" ht="14.4"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59"/>
      <c r="C4" s="1345" t="s">
        <v>1686</v>
      </c>
      <c r="D4" s="1345" t="s">
        <v>1687</v>
      </c>
      <c r="E4" s="1345" t="s">
        <v>1688</v>
      </c>
      <c r="F4" s="1345" t="s">
        <v>1689</v>
      </c>
      <c r="G4" s="1361" t="s">
        <v>1690</v>
      </c>
      <c r="H4" s="1362"/>
      <c r="I4" s="1362"/>
      <c r="J4" s="1362"/>
      <c r="K4" s="1362"/>
      <c r="L4" s="1362"/>
      <c r="M4" s="1362"/>
      <c r="N4" s="1362"/>
      <c r="O4" s="1363"/>
      <c r="P4" s="1345" t="s">
        <v>1691</v>
      </c>
      <c r="Q4" s="1345" t="s">
        <v>1692</v>
      </c>
      <c r="R4" s="1345" t="s">
        <v>1693</v>
      </c>
      <c r="S4" s="1345" t="s">
        <v>1694</v>
      </c>
      <c r="T4" s="1357" t="s">
        <v>1695</v>
      </c>
    </row>
    <row r="5" spans="1:21" s="1145" customFormat="1" ht="50.25" customHeight="1" thickBot="1">
      <c r="B5" s="1360"/>
      <c r="C5" s="1346"/>
      <c r="D5" s="1346"/>
      <c r="E5" s="1346"/>
      <c r="F5" s="1346"/>
      <c r="G5" s="1143" t="s">
        <v>1696</v>
      </c>
      <c r="H5" s="1143" t="s">
        <v>1697</v>
      </c>
      <c r="I5" s="1143" t="s">
        <v>1698</v>
      </c>
      <c r="J5" s="1143" t="s">
        <v>1699</v>
      </c>
      <c r="K5" s="1143" t="s">
        <v>1700</v>
      </c>
      <c r="L5" s="1143" t="s">
        <v>1701</v>
      </c>
      <c r="M5" s="1144" t="s">
        <v>1702</v>
      </c>
      <c r="N5" s="1143" t="s">
        <v>1703</v>
      </c>
      <c r="O5" s="1143" t="s">
        <v>1704</v>
      </c>
      <c r="P5" s="1346"/>
      <c r="Q5" s="1346"/>
      <c r="R5" s="1346"/>
      <c r="S5" s="1346"/>
      <c r="T5" s="1358"/>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ht="27.6">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4"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
  <sheetViews>
    <sheetView workbookViewId="0">
      <selection activeCell="H25" sqref="H25"/>
    </sheetView>
  </sheetViews>
  <sheetFormatPr defaultColWidth="11.44140625" defaultRowHeight="13.2"/>
  <cols>
    <col min="1" max="16384" width="11.44140625" style="602"/>
  </cols>
  <sheetData>
    <row r="1" spans="1:2">
      <c r="A1" s="1122" t="s">
        <v>1628</v>
      </c>
      <c r="B1" s="1123" t="s">
        <v>1629</v>
      </c>
    </row>
    <row r="2" spans="1:2">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2"/>
  <sheetViews>
    <sheetView zoomScaleNormal="100" zoomScaleSheetLayoutView="100" workbookViewId="0">
      <pane xSplit="1" ySplit="1" topLeftCell="B2" activePane="bottomRight" state="frozen"/>
      <selection pane="topRight" activeCell="B1" sqref="B1"/>
      <selection pane="bottomLeft" activeCell="A2" sqref="A2"/>
      <selection pane="bottomRight" activeCell="X16" sqref="X12:X16"/>
    </sheetView>
  </sheetViews>
  <sheetFormatPr defaultColWidth="9.109375" defaultRowHeight="13.2"/>
  <cols>
    <col min="1" max="1" width="60.44140625" style="1214" bestFit="1" customWidth="1"/>
    <col min="2" max="25" width="13.44140625" style="1214" customWidth="1"/>
    <col min="26" max="26" width="16.33203125" style="1214" customWidth="1"/>
    <col min="27" max="16384" width="9.1093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ñ</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ñ</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ñ</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ñ</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ñ</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ñ</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ñ</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ñ</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ñ</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ñ</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ñ</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ñ</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ñ</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ñ</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ñ</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ñ</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ñ</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ñ</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ñ</v>
      </c>
      <c r="Z62" s="1219" t="str">
        <f t="shared" si="8"/>
        <v>ñ</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ñ</v>
      </c>
      <c r="D66" s="1219">
        <f t="shared" si="6"/>
        <v>-0.23622047244094491</v>
      </c>
      <c r="E66" s="1219">
        <f t="shared" si="6"/>
        <v>-0.2989690721649485</v>
      </c>
      <c r="F66" s="1219">
        <f t="shared" si="6"/>
        <v>8.8235294117647189E-2</v>
      </c>
      <c r="G66" s="1219">
        <f t="shared" si="6"/>
        <v>-0.75</v>
      </c>
      <c r="H66" s="1219">
        <f t="shared" si="6"/>
        <v>-0.78378378378378377</v>
      </c>
      <c r="I66" s="1219" t="str">
        <f t="shared" si="6"/>
        <v>ñ</v>
      </c>
      <c r="J66" s="1219" t="str">
        <f t="shared" si="6"/>
        <v>ñ</v>
      </c>
      <c r="K66" s="1219" t="str">
        <f t="shared" si="6"/>
        <v>ñ</v>
      </c>
      <c r="L66" s="1219" t="str">
        <f t="shared" si="7"/>
        <v>ñ</v>
      </c>
      <c r="M66" s="1219" t="str">
        <f t="shared" si="7"/>
        <v>ñ</v>
      </c>
      <c r="N66" s="1219" t="str">
        <f t="shared" si="7"/>
        <v>ñ</v>
      </c>
      <c r="O66" s="1219" t="str">
        <f t="shared" si="7"/>
        <v>ñ</v>
      </c>
      <c r="P66" s="1219" t="str">
        <f t="shared" si="7"/>
        <v>ñ</v>
      </c>
      <c r="Q66" s="1219" t="str">
        <f t="shared" si="7"/>
        <v>ñ</v>
      </c>
      <c r="R66" s="1219" t="str">
        <f t="shared" si="7"/>
        <v>ñ</v>
      </c>
      <c r="S66" s="1219" t="str">
        <f t="shared" si="7"/>
        <v>ñ</v>
      </c>
      <c r="T66" s="1219" t="str">
        <f t="shared" si="7"/>
        <v>ñ</v>
      </c>
      <c r="U66" s="1219" t="str">
        <f t="shared" si="7"/>
        <v>ñ</v>
      </c>
      <c r="V66" s="1219" t="str">
        <f t="shared" si="7"/>
        <v>ñ</v>
      </c>
      <c r="W66" s="1219" t="str">
        <f t="shared" si="7"/>
        <v>ñ</v>
      </c>
      <c r="X66" s="1219" t="str">
        <f t="shared" si="7"/>
        <v>ñ</v>
      </c>
      <c r="Y66" s="1219" t="str">
        <f t="shared" si="7"/>
        <v>ñ</v>
      </c>
      <c r="Z66" s="1219" t="str">
        <f t="shared" si="8"/>
        <v>ñ</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ñ</v>
      </c>
      <c r="D68" s="1219" t="str">
        <f t="shared" si="9"/>
        <v>ñ</v>
      </c>
      <c r="E68" s="1219" t="str">
        <f t="shared" si="9"/>
        <v>ñ</v>
      </c>
      <c r="F68" s="1219" t="str">
        <f t="shared" si="9"/>
        <v>ñ</v>
      </c>
      <c r="G68" s="1219" t="str">
        <f t="shared" si="9"/>
        <v>ñ</v>
      </c>
      <c r="H68" s="1219" t="str">
        <f t="shared" si="9"/>
        <v>ñ</v>
      </c>
      <c r="I68" s="1219" t="str">
        <f t="shared" si="9"/>
        <v>ñ</v>
      </c>
      <c r="J68" s="1219" t="str">
        <f t="shared" si="9"/>
        <v>ñ</v>
      </c>
      <c r="K68" s="1219" t="str">
        <f t="shared" si="9"/>
        <v>ñ</v>
      </c>
      <c r="L68" s="1219" t="str">
        <f t="shared" si="10"/>
        <v>ñ</v>
      </c>
      <c r="M68" s="1219" t="str">
        <f t="shared" si="10"/>
        <v>ñ</v>
      </c>
      <c r="N68" s="1219" t="str">
        <f t="shared" si="10"/>
        <v>ñ</v>
      </c>
      <c r="O68" s="1219" t="str">
        <f t="shared" si="10"/>
        <v>ñ</v>
      </c>
      <c r="P68" s="1219" t="str">
        <f t="shared" si="10"/>
        <v>ñ</v>
      </c>
      <c r="Q68" s="1219" t="str">
        <f t="shared" si="10"/>
        <v>ñ</v>
      </c>
      <c r="R68" s="1219" t="str">
        <f t="shared" si="10"/>
        <v>ñ</v>
      </c>
      <c r="S68" s="1219" t="str">
        <f t="shared" si="10"/>
        <v>ñ</v>
      </c>
      <c r="T68" s="1219" t="str">
        <f t="shared" si="10"/>
        <v>ñ</v>
      </c>
      <c r="U68" s="1219" t="str">
        <f t="shared" si="10"/>
        <v>ñ</v>
      </c>
      <c r="V68" s="1219" t="str">
        <f t="shared" si="10"/>
        <v>ñ</v>
      </c>
      <c r="W68" s="1219" t="str">
        <f t="shared" si="10"/>
        <v>ñ</v>
      </c>
      <c r="X68" s="1219" t="str">
        <f t="shared" si="10"/>
        <v>ñ</v>
      </c>
      <c r="Y68" s="1219" t="str">
        <f t="shared" si="10"/>
        <v>ñ</v>
      </c>
      <c r="Z68" s="1219" t="str">
        <f t="shared" si="8"/>
        <v>ñ</v>
      </c>
    </row>
    <row r="69" spans="1:26" ht="12.75" customHeight="1">
      <c r="A69" s="1223" t="s">
        <v>1831</v>
      </c>
      <c r="B69" s="1219" t="str">
        <f t="shared" si="9"/>
        <v/>
      </c>
      <c r="C69" s="1219" t="str">
        <f t="shared" si="9"/>
        <v>ñ</v>
      </c>
      <c r="D69" s="1219" t="str">
        <f t="shared" si="9"/>
        <v>ñ</v>
      </c>
      <c r="E69" s="1219" t="str">
        <f t="shared" si="9"/>
        <v>ñ</v>
      </c>
      <c r="F69" s="1219" t="str">
        <f t="shared" si="9"/>
        <v>ñ</v>
      </c>
      <c r="G69" s="1219" t="str">
        <f t="shared" si="9"/>
        <v>ñ</v>
      </c>
      <c r="H69" s="1219" t="str">
        <f t="shared" si="9"/>
        <v>ñ</v>
      </c>
      <c r="I69" s="1219" t="str">
        <f t="shared" si="9"/>
        <v>ñ</v>
      </c>
      <c r="J69" s="1219" t="str">
        <f t="shared" si="9"/>
        <v>ñ</v>
      </c>
      <c r="K69" s="1219" t="str">
        <f t="shared" si="9"/>
        <v>ñ</v>
      </c>
      <c r="L69" s="1219" t="str">
        <f t="shared" si="10"/>
        <v>ñ</v>
      </c>
      <c r="M69" s="1219" t="str">
        <f t="shared" si="10"/>
        <v>ñ</v>
      </c>
      <c r="N69" s="1219" t="str">
        <f t="shared" si="10"/>
        <v>ñ</v>
      </c>
      <c r="O69" s="1219" t="str">
        <f t="shared" si="10"/>
        <v>ñ</v>
      </c>
      <c r="P69" s="1219" t="str">
        <f t="shared" si="10"/>
        <v>ñ</v>
      </c>
      <c r="Q69" s="1219" t="str">
        <f t="shared" si="10"/>
        <v>ñ</v>
      </c>
      <c r="R69" s="1219" t="str">
        <f t="shared" si="10"/>
        <v>ñ</v>
      </c>
      <c r="S69" s="1219" t="str">
        <f t="shared" si="10"/>
        <v>ñ</v>
      </c>
      <c r="T69" s="1219" t="str">
        <f t="shared" si="10"/>
        <v>ñ</v>
      </c>
      <c r="U69" s="1219" t="str">
        <f t="shared" si="10"/>
        <v>ñ</v>
      </c>
      <c r="V69" s="1219" t="str">
        <f t="shared" si="10"/>
        <v>ñ</v>
      </c>
      <c r="W69" s="1219" t="str">
        <f t="shared" si="10"/>
        <v>ñ</v>
      </c>
      <c r="X69" s="1219" t="str">
        <f t="shared" si="10"/>
        <v>ñ</v>
      </c>
      <c r="Y69" s="1219" t="str">
        <f t="shared" si="10"/>
        <v>ñ</v>
      </c>
      <c r="Z69" s="1219" t="str">
        <f t="shared" si="8"/>
        <v>ñ</v>
      </c>
    </row>
    <row r="70" spans="1:26" ht="12.75" customHeight="1">
      <c r="A70" s="1223" t="s">
        <v>1832</v>
      </c>
      <c r="B70" s="1219" t="str">
        <f t="shared" si="9"/>
        <v/>
      </c>
      <c r="C70" s="1219" t="str">
        <f t="shared" si="9"/>
        <v>ñ</v>
      </c>
      <c r="D70" s="1219" t="str">
        <f t="shared" si="9"/>
        <v>ñ</v>
      </c>
      <c r="E70" s="1219" t="str">
        <f t="shared" si="9"/>
        <v>ñ</v>
      </c>
      <c r="F70" s="1219" t="str">
        <f t="shared" si="9"/>
        <v>ñ</v>
      </c>
      <c r="G70" s="1219" t="str">
        <f t="shared" si="9"/>
        <v>ñ</v>
      </c>
      <c r="H70" s="1219" t="str">
        <f t="shared" si="9"/>
        <v>ñ</v>
      </c>
      <c r="I70" s="1219" t="str">
        <f t="shared" si="9"/>
        <v>ñ</v>
      </c>
      <c r="J70" s="1219" t="str">
        <f t="shared" si="9"/>
        <v>ñ</v>
      </c>
      <c r="K70" s="1219" t="str">
        <f t="shared" si="9"/>
        <v>ñ</v>
      </c>
      <c r="L70" s="1219" t="str">
        <f t="shared" si="10"/>
        <v>ñ</v>
      </c>
      <c r="M70" s="1219" t="str">
        <f t="shared" si="10"/>
        <v>ñ</v>
      </c>
      <c r="N70" s="1219" t="str">
        <f t="shared" si="10"/>
        <v>ñ</v>
      </c>
      <c r="O70" s="1219" t="str">
        <f t="shared" si="10"/>
        <v>ñ</v>
      </c>
      <c r="P70" s="1219" t="str">
        <f t="shared" si="10"/>
        <v>ñ</v>
      </c>
      <c r="Q70" s="1219" t="str">
        <f t="shared" si="10"/>
        <v>ñ</v>
      </c>
      <c r="R70" s="1219" t="str">
        <f t="shared" si="10"/>
        <v>ñ</v>
      </c>
      <c r="S70" s="1219" t="str">
        <f t="shared" si="10"/>
        <v>ñ</v>
      </c>
      <c r="T70" s="1219" t="str">
        <f t="shared" si="10"/>
        <v>ñ</v>
      </c>
      <c r="U70" s="1219" t="str">
        <f t="shared" si="10"/>
        <v>ñ</v>
      </c>
      <c r="V70" s="1219" t="str">
        <f t="shared" si="10"/>
        <v>ñ</v>
      </c>
      <c r="W70" s="1219" t="str">
        <f t="shared" si="10"/>
        <v>ñ</v>
      </c>
      <c r="X70" s="1219" t="str">
        <f t="shared" si="10"/>
        <v>ñ</v>
      </c>
      <c r="Y70" s="1219" t="str">
        <f t="shared" si="10"/>
        <v>ñ</v>
      </c>
      <c r="Z70" s="1219" t="str">
        <f t="shared" si="8"/>
        <v>ñ</v>
      </c>
    </row>
    <row r="71" spans="1:26" ht="12.75" customHeight="1">
      <c r="A71" s="1223" t="s">
        <v>1833</v>
      </c>
      <c r="B71" s="1219" t="str">
        <f t="shared" si="9"/>
        <v/>
      </c>
      <c r="C71" s="1219" t="str">
        <f t="shared" si="9"/>
        <v>ñ</v>
      </c>
      <c r="D71" s="1219" t="str">
        <f t="shared" si="9"/>
        <v>ñ</v>
      </c>
      <c r="E71" s="1219" t="str">
        <f t="shared" si="9"/>
        <v>ñ</v>
      </c>
      <c r="F71" s="1219" t="str">
        <f t="shared" si="9"/>
        <v>ñ</v>
      </c>
      <c r="G71" s="1219" t="str">
        <f t="shared" si="9"/>
        <v>ñ</v>
      </c>
      <c r="H71" s="1219" t="str">
        <f t="shared" si="9"/>
        <v>ñ</v>
      </c>
      <c r="I71" s="1219" t="str">
        <f t="shared" si="9"/>
        <v>ñ</v>
      </c>
      <c r="J71" s="1219" t="str">
        <f t="shared" si="9"/>
        <v>ñ</v>
      </c>
      <c r="K71" s="1219" t="str">
        <f t="shared" si="9"/>
        <v>ñ</v>
      </c>
      <c r="L71" s="1219" t="str">
        <f t="shared" si="10"/>
        <v>ñ</v>
      </c>
      <c r="M71" s="1219" t="str">
        <f t="shared" si="10"/>
        <v>ñ</v>
      </c>
      <c r="N71" s="1219" t="str">
        <f t="shared" si="10"/>
        <v>ñ</v>
      </c>
      <c r="O71" s="1219" t="str">
        <f t="shared" si="10"/>
        <v>ñ</v>
      </c>
      <c r="P71" s="1219" t="str">
        <f t="shared" si="10"/>
        <v>ñ</v>
      </c>
      <c r="Q71" s="1219" t="str">
        <f t="shared" si="10"/>
        <v>ñ</v>
      </c>
      <c r="R71" s="1219" t="str">
        <f t="shared" si="10"/>
        <v>ñ</v>
      </c>
      <c r="S71" s="1219" t="str">
        <f t="shared" si="10"/>
        <v>ñ</v>
      </c>
      <c r="T71" s="1219" t="str">
        <f t="shared" si="10"/>
        <v>ñ</v>
      </c>
      <c r="U71" s="1219" t="str">
        <f t="shared" si="10"/>
        <v>ñ</v>
      </c>
      <c r="V71" s="1219" t="str">
        <f t="shared" si="10"/>
        <v>ñ</v>
      </c>
      <c r="W71" s="1219" t="str">
        <f t="shared" si="10"/>
        <v>ñ</v>
      </c>
      <c r="X71" s="1219" t="str">
        <f t="shared" si="10"/>
        <v>ñ</v>
      </c>
      <c r="Y71" s="1219" t="str">
        <f t="shared" si="10"/>
        <v>ñ</v>
      </c>
      <c r="Z71" s="1219" t="str">
        <f t="shared" si="8"/>
        <v>ñ</v>
      </c>
    </row>
    <row r="72" spans="1:26" ht="12.75" customHeight="1">
      <c r="A72" s="1217" t="s">
        <v>1835</v>
      </c>
      <c r="B72" s="1219" t="str">
        <f t="shared" si="9"/>
        <v/>
      </c>
      <c r="C72" s="1219" t="str">
        <f t="shared" si="9"/>
        <v>ñ</v>
      </c>
      <c r="D72" s="1219" t="str">
        <f t="shared" si="9"/>
        <v>ñ</v>
      </c>
      <c r="E72" s="1219" t="str">
        <f t="shared" si="9"/>
        <v>ñ</v>
      </c>
      <c r="F72" s="1219" t="str">
        <f t="shared" si="9"/>
        <v>ñ</v>
      </c>
      <c r="G72" s="1219" t="str">
        <f t="shared" si="9"/>
        <v>ñ</v>
      </c>
      <c r="H72" s="1219" t="str">
        <f t="shared" si="9"/>
        <v>ñ</v>
      </c>
      <c r="I72" s="1219" t="str">
        <f t="shared" si="9"/>
        <v>ñ</v>
      </c>
      <c r="J72" s="1219" t="str">
        <f t="shared" si="9"/>
        <v>ñ</v>
      </c>
      <c r="K72" s="1219" t="str">
        <f t="shared" si="9"/>
        <v>ñ</v>
      </c>
      <c r="L72" s="1219" t="str">
        <f t="shared" si="10"/>
        <v>ñ</v>
      </c>
      <c r="M72" s="1219" t="str">
        <f t="shared" si="10"/>
        <v>ñ</v>
      </c>
      <c r="N72" s="1219" t="str">
        <f t="shared" si="10"/>
        <v>ñ</v>
      </c>
      <c r="O72" s="1219" t="str">
        <f t="shared" si="10"/>
        <v>ñ</v>
      </c>
      <c r="P72" s="1219" t="str">
        <f t="shared" si="10"/>
        <v>ñ</v>
      </c>
      <c r="Q72" s="1219" t="str">
        <f t="shared" si="10"/>
        <v>ñ</v>
      </c>
      <c r="R72" s="1219" t="str">
        <f t="shared" si="10"/>
        <v>ñ</v>
      </c>
      <c r="S72" s="1219" t="str">
        <f t="shared" si="10"/>
        <v>ñ</v>
      </c>
      <c r="T72" s="1219" t="str">
        <f t="shared" si="10"/>
        <v>ñ</v>
      </c>
      <c r="U72" s="1219" t="str">
        <f t="shared" si="10"/>
        <v>ñ</v>
      </c>
      <c r="V72" s="1219" t="str">
        <f t="shared" si="10"/>
        <v>ñ</v>
      </c>
      <c r="W72" s="1219" t="str">
        <f t="shared" si="10"/>
        <v>ñ</v>
      </c>
      <c r="X72" s="1219" t="str">
        <f t="shared" si="10"/>
        <v>ñ</v>
      </c>
      <c r="Y72" s="1219" t="str">
        <f t="shared" si="10"/>
        <v>ñ</v>
      </c>
      <c r="Z72" s="1219" t="str">
        <f t="shared" si="8"/>
        <v>ñ</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ñ</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ñ</v>
      </c>
      <c r="X76" s="1219" t="str">
        <f t="shared" si="10"/>
        <v>ñ</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ñ</v>
      </c>
      <c r="D78" s="1219" t="str">
        <f t="shared" si="11"/>
        <v>ñ</v>
      </c>
      <c r="E78" s="1219" t="str">
        <f t="shared" si="11"/>
        <v>ñ</v>
      </c>
      <c r="F78" s="1219" t="str">
        <f t="shared" si="11"/>
        <v>ñ</v>
      </c>
      <c r="G78" s="1219" t="str">
        <f t="shared" si="11"/>
        <v>ñ</v>
      </c>
      <c r="H78" s="1219" t="str">
        <f t="shared" si="11"/>
        <v>ñ</v>
      </c>
      <c r="I78" s="1219" t="str">
        <f t="shared" si="11"/>
        <v>ñ</v>
      </c>
      <c r="J78" s="1219" t="str">
        <f t="shared" si="11"/>
        <v>ñ</v>
      </c>
      <c r="K78" s="1219" t="str">
        <f t="shared" si="11"/>
        <v>ñ</v>
      </c>
      <c r="L78" s="1219" t="str">
        <f t="shared" si="12"/>
        <v>ñ</v>
      </c>
      <c r="M78" s="1219" t="str">
        <f t="shared" si="12"/>
        <v>ñ</v>
      </c>
      <c r="N78" s="1219" t="str">
        <f t="shared" si="12"/>
        <v>ñ</v>
      </c>
      <c r="O78" s="1219" t="str">
        <f t="shared" si="12"/>
        <v>ñ</v>
      </c>
      <c r="P78" s="1219" t="str">
        <f t="shared" si="12"/>
        <v>ñ</v>
      </c>
      <c r="Q78" s="1219" t="str">
        <f t="shared" si="12"/>
        <v>ñ</v>
      </c>
      <c r="R78" s="1219" t="str">
        <f t="shared" si="12"/>
        <v>ñ</v>
      </c>
      <c r="S78" s="1219" t="str">
        <f t="shared" si="12"/>
        <v>ñ</v>
      </c>
      <c r="T78" s="1219" t="str">
        <f t="shared" si="12"/>
        <v>ñ</v>
      </c>
      <c r="U78" s="1219" t="str">
        <f t="shared" si="12"/>
        <v>ñ</v>
      </c>
      <c r="V78" s="1219" t="str">
        <f t="shared" si="12"/>
        <v>ñ</v>
      </c>
      <c r="W78" s="1219" t="str">
        <f t="shared" si="12"/>
        <v>ñ</v>
      </c>
      <c r="X78" s="1219" t="str">
        <f t="shared" si="12"/>
        <v>ñ</v>
      </c>
      <c r="Y78" s="1219" t="str">
        <f t="shared" si="12"/>
        <v>ñ</v>
      </c>
      <c r="Z78" s="1219" t="str">
        <f t="shared" si="8"/>
        <v>ñ</v>
      </c>
    </row>
    <row r="79" spans="1:26" ht="12.75" customHeight="1">
      <c r="A79" s="1223" t="s">
        <v>1842</v>
      </c>
      <c r="B79" s="1219" t="str">
        <f t="shared" si="11"/>
        <v/>
      </c>
      <c r="C79" s="1219" t="str">
        <f t="shared" si="11"/>
        <v>ñ</v>
      </c>
      <c r="D79" s="1219">
        <f t="shared" si="11"/>
        <v>-0.37313432835820892</v>
      </c>
      <c r="E79" s="1219">
        <f t="shared" si="11"/>
        <v>-0.15476190476190477</v>
      </c>
      <c r="F79" s="1219" t="str">
        <f t="shared" si="11"/>
        <v>ñ</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ñ</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ñ</v>
      </c>
      <c r="S79" s="1219" t="str">
        <f t="shared" si="12"/>
        <v>ñ</v>
      </c>
      <c r="T79" s="1219">
        <f t="shared" si="12"/>
        <v>-0.23809523809523814</v>
      </c>
      <c r="U79" s="1219">
        <f t="shared" si="12"/>
        <v>-0.21875</v>
      </c>
      <c r="V79" s="1219" t="str">
        <f t="shared" si="12"/>
        <v>ñ</v>
      </c>
      <c r="W79" s="1219">
        <f t="shared" si="12"/>
        <v>-0.15999999999999992</v>
      </c>
      <c r="X79" s="1219">
        <f t="shared" si="12"/>
        <v>4.7619047619047672E-2</v>
      </c>
      <c r="Y79" s="1219" t="str">
        <f t="shared" si="12"/>
        <v>ñ</v>
      </c>
      <c r="Z79" s="1219" t="str">
        <f t="shared" si="8"/>
        <v>ñ</v>
      </c>
    </row>
    <row r="80" spans="1:26" ht="12.75" customHeight="1">
      <c r="A80" s="1223" t="s">
        <v>1843</v>
      </c>
      <c r="B80" s="1219" t="str">
        <f t="shared" si="11"/>
        <v/>
      </c>
      <c r="C80" s="1219" t="str">
        <f t="shared" si="11"/>
        <v>ñ</v>
      </c>
      <c r="D80" s="1219">
        <f t="shared" si="11"/>
        <v>-0.33333333333333337</v>
      </c>
      <c r="E80" s="1219">
        <f t="shared" si="11"/>
        <v>-0.5</v>
      </c>
      <c r="F80" s="1219" t="str">
        <f t="shared" si="11"/>
        <v>ñ</v>
      </c>
      <c r="G80" s="1219" t="str">
        <f t="shared" si="11"/>
        <v>ñ</v>
      </c>
      <c r="H80" s="1219" t="str">
        <f t="shared" si="11"/>
        <v>ñ</v>
      </c>
      <c r="I80" s="1219" t="str">
        <f t="shared" si="11"/>
        <v>ñ</v>
      </c>
      <c r="J80" s="1219" t="str">
        <f t="shared" si="11"/>
        <v>ñ</v>
      </c>
      <c r="K80" s="1219" t="str">
        <f t="shared" si="11"/>
        <v>ñ</v>
      </c>
      <c r="L80" s="1219" t="str">
        <f t="shared" si="12"/>
        <v>ñ</v>
      </c>
      <c r="M80" s="1219" t="str">
        <f t="shared" si="12"/>
        <v>ñ</v>
      </c>
      <c r="N80" s="1219" t="str">
        <f t="shared" si="12"/>
        <v>ñ</v>
      </c>
      <c r="O80" s="1219" t="str">
        <f t="shared" si="12"/>
        <v>ñ</v>
      </c>
      <c r="P80" s="1219" t="str">
        <f t="shared" si="12"/>
        <v>ñ</v>
      </c>
      <c r="Q80" s="1219" t="str">
        <f t="shared" si="12"/>
        <v>ñ</v>
      </c>
      <c r="R80" s="1219" t="str">
        <f t="shared" si="12"/>
        <v>ñ</v>
      </c>
      <c r="S80" s="1219" t="str">
        <f t="shared" si="12"/>
        <v>ñ</v>
      </c>
      <c r="T80" s="1219" t="str">
        <f t="shared" si="12"/>
        <v>ñ</v>
      </c>
      <c r="U80" s="1219" t="str">
        <f t="shared" si="12"/>
        <v>ñ</v>
      </c>
      <c r="V80" s="1219" t="str">
        <f t="shared" si="12"/>
        <v>ñ</v>
      </c>
      <c r="W80" s="1219" t="str">
        <f t="shared" si="12"/>
        <v>ñ</v>
      </c>
      <c r="X80" s="1219" t="str">
        <f t="shared" si="12"/>
        <v>ñ</v>
      </c>
      <c r="Y80" s="1219" t="str">
        <f t="shared" si="12"/>
        <v>ñ</v>
      </c>
      <c r="Z80" s="1219" t="str">
        <f t="shared" si="8"/>
        <v>ñ</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ñ</v>
      </c>
      <c r="D82" s="1219" t="str">
        <f t="shared" si="11"/>
        <v>ñ</v>
      </c>
      <c r="E82" s="1219" t="str">
        <f t="shared" si="11"/>
        <v>ñ</v>
      </c>
      <c r="F82" s="1219" t="str">
        <f t="shared" si="11"/>
        <v>ñ</v>
      </c>
      <c r="G82" s="1219" t="str">
        <f t="shared" si="11"/>
        <v>ñ</v>
      </c>
      <c r="H82" s="1219" t="str">
        <f t="shared" si="11"/>
        <v>ñ</v>
      </c>
      <c r="I82" s="1219" t="str">
        <f t="shared" si="11"/>
        <v>ñ</v>
      </c>
      <c r="J82" s="1219" t="str">
        <f t="shared" si="11"/>
        <v>ñ</v>
      </c>
      <c r="K82" s="1219" t="str">
        <f t="shared" si="11"/>
        <v>ñ</v>
      </c>
      <c r="L82" s="1219" t="str">
        <f t="shared" si="12"/>
        <v>ñ</v>
      </c>
      <c r="M82" s="1219" t="str">
        <f t="shared" si="12"/>
        <v>ñ</v>
      </c>
      <c r="N82" s="1219" t="str">
        <f t="shared" si="12"/>
        <v>ñ</v>
      </c>
      <c r="O82" s="1219" t="str">
        <f t="shared" si="12"/>
        <v>ñ</v>
      </c>
      <c r="P82" s="1219" t="str">
        <f t="shared" si="12"/>
        <v>ñ</v>
      </c>
      <c r="Q82" s="1219" t="str">
        <f t="shared" si="12"/>
        <v>ñ</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ñ</v>
      </c>
      <c r="D83" s="1219" t="str">
        <f t="shared" si="11"/>
        <v>ñ</v>
      </c>
      <c r="E83" s="1219" t="str">
        <f t="shared" si="11"/>
        <v>ñ</v>
      </c>
      <c r="F83" s="1219" t="str">
        <f t="shared" si="11"/>
        <v>ñ</v>
      </c>
      <c r="G83" s="1219" t="str">
        <f t="shared" si="11"/>
        <v>ñ</v>
      </c>
      <c r="H83" s="1219" t="str">
        <f t="shared" si="11"/>
        <v>ñ</v>
      </c>
      <c r="I83" s="1219" t="str">
        <f t="shared" si="11"/>
        <v>ñ</v>
      </c>
      <c r="J83" s="1219" t="str">
        <f t="shared" si="11"/>
        <v>ñ</v>
      </c>
      <c r="K83" s="1219" t="str">
        <f t="shared" si="11"/>
        <v>ñ</v>
      </c>
      <c r="L83" s="1219" t="str">
        <f t="shared" si="12"/>
        <v>ñ</v>
      </c>
      <c r="M83" s="1219" t="str">
        <f t="shared" si="12"/>
        <v>ñ</v>
      </c>
      <c r="N83" s="1219" t="str">
        <f t="shared" si="12"/>
        <v>ñ</v>
      </c>
      <c r="O83" s="1219" t="str">
        <f t="shared" si="12"/>
        <v>ñ</v>
      </c>
      <c r="P83" s="1219" t="str">
        <f t="shared" si="12"/>
        <v>ñ</v>
      </c>
      <c r="Q83" s="1219" t="str">
        <f t="shared" si="12"/>
        <v>ñ</v>
      </c>
      <c r="R83" s="1219" t="str">
        <f t="shared" si="12"/>
        <v>ñ</v>
      </c>
      <c r="S83" s="1219" t="str">
        <f t="shared" si="12"/>
        <v>ñ</v>
      </c>
      <c r="T83" s="1219" t="str">
        <f t="shared" si="12"/>
        <v>ñ</v>
      </c>
      <c r="U83" s="1219" t="str">
        <f t="shared" si="12"/>
        <v>ñ</v>
      </c>
      <c r="V83" s="1219" t="str">
        <f t="shared" si="12"/>
        <v>ñ</v>
      </c>
      <c r="W83" s="1219" t="str">
        <f t="shared" si="12"/>
        <v>ñ</v>
      </c>
      <c r="X83" s="1219" t="str">
        <f t="shared" si="12"/>
        <v>ñ</v>
      </c>
      <c r="Y83" s="1219" t="str">
        <f t="shared" si="12"/>
        <v>ñ</v>
      </c>
      <c r="Z83" s="1219" t="str">
        <f t="shared" si="8"/>
        <v>ñ</v>
      </c>
    </row>
    <row r="84" spans="1:26" ht="12.75" customHeight="1">
      <c r="A84" s="1223" t="s">
        <v>1847</v>
      </c>
      <c r="B84" s="1219" t="str">
        <f t="shared" si="11"/>
        <v/>
      </c>
      <c r="C84" s="1219" t="str">
        <f t="shared" si="11"/>
        <v>ñ</v>
      </c>
      <c r="D84" s="1219" t="str">
        <f t="shared" si="11"/>
        <v>ñ</v>
      </c>
      <c r="E84" s="1219" t="str">
        <f t="shared" si="11"/>
        <v>ñ</v>
      </c>
      <c r="F84" s="1219" t="str">
        <f t="shared" si="11"/>
        <v>ñ</v>
      </c>
      <c r="G84" s="1219" t="str">
        <f t="shared" si="11"/>
        <v>ñ</v>
      </c>
      <c r="H84" s="1219" t="str">
        <f t="shared" si="11"/>
        <v>ñ</v>
      </c>
      <c r="I84" s="1219" t="str">
        <f t="shared" si="11"/>
        <v>ñ</v>
      </c>
      <c r="J84" s="1219" t="str">
        <f t="shared" si="11"/>
        <v>ñ</v>
      </c>
      <c r="K84" s="1219" t="str">
        <f t="shared" si="11"/>
        <v>ñ</v>
      </c>
      <c r="L84" s="1219" t="str">
        <f t="shared" si="12"/>
        <v>ñ</v>
      </c>
      <c r="M84" s="1219" t="str">
        <f t="shared" si="12"/>
        <v>ñ</v>
      </c>
      <c r="N84" s="1219" t="str">
        <f t="shared" si="12"/>
        <v>ñ</v>
      </c>
      <c r="O84" s="1219" t="str">
        <f t="shared" si="12"/>
        <v>ñ</v>
      </c>
      <c r="P84" s="1219" t="str">
        <f t="shared" si="12"/>
        <v>ñ</v>
      </c>
      <c r="Q84" s="1219" t="str">
        <f t="shared" si="12"/>
        <v>ñ</v>
      </c>
      <c r="R84" s="1219" t="str">
        <f t="shared" si="12"/>
        <v>ñ</v>
      </c>
      <c r="S84" s="1219" t="str">
        <f t="shared" si="12"/>
        <v>ñ</v>
      </c>
      <c r="T84" s="1219" t="str">
        <f t="shared" si="12"/>
        <v>ñ</v>
      </c>
      <c r="U84" s="1219" t="str">
        <f t="shared" si="12"/>
        <v>ñ</v>
      </c>
      <c r="V84" s="1219" t="str">
        <f t="shared" si="12"/>
        <v>ñ</v>
      </c>
      <c r="W84" s="1219" t="str">
        <f t="shared" si="12"/>
        <v>ñ</v>
      </c>
      <c r="X84" s="1219" t="str">
        <f t="shared" si="12"/>
        <v>ñ</v>
      </c>
      <c r="Y84" s="1219" t="str">
        <f t="shared" si="12"/>
        <v>ñ</v>
      </c>
      <c r="Z84" s="1219" t="str">
        <f t="shared" si="8"/>
        <v>ñ</v>
      </c>
    </row>
    <row r="85" spans="1:26" ht="12.75" customHeight="1">
      <c r="A85" s="1223" t="s">
        <v>1848</v>
      </c>
      <c r="B85" s="1219" t="str">
        <f t="shared" si="11"/>
        <v/>
      </c>
      <c r="C85" s="1219" t="str">
        <f t="shared" si="11"/>
        <v>ñ</v>
      </c>
      <c r="D85" s="1219" t="str">
        <f t="shared" si="11"/>
        <v>ñ</v>
      </c>
      <c r="E85" s="1219" t="str">
        <f t="shared" si="11"/>
        <v>ñ</v>
      </c>
      <c r="F85" s="1219" t="str">
        <f t="shared" si="11"/>
        <v>ñ</v>
      </c>
      <c r="G85" s="1219" t="str">
        <f t="shared" si="11"/>
        <v>ñ</v>
      </c>
      <c r="H85" s="1219" t="str">
        <f t="shared" si="11"/>
        <v>ñ</v>
      </c>
      <c r="I85" s="1219" t="str">
        <f t="shared" si="11"/>
        <v>ñ</v>
      </c>
      <c r="J85" s="1219" t="str">
        <f t="shared" si="11"/>
        <v>ñ</v>
      </c>
      <c r="K85" s="1219" t="str">
        <f t="shared" si="11"/>
        <v>ñ</v>
      </c>
      <c r="L85" s="1219" t="str">
        <f t="shared" si="12"/>
        <v>ñ</v>
      </c>
      <c r="M85" s="1219" t="str">
        <f t="shared" si="12"/>
        <v>ñ</v>
      </c>
      <c r="N85" s="1219" t="str">
        <f t="shared" si="12"/>
        <v>ñ</v>
      </c>
      <c r="O85" s="1219" t="str">
        <f t="shared" si="12"/>
        <v>ñ</v>
      </c>
      <c r="P85" s="1219" t="str">
        <f t="shared" si="12"/>
        <v>ñ</v>
      </c>
      <c r="Q85" s="1219" t="str">
        <f t="shared" si="12"/>
        <v>ñ</v>
      </c>
      <c r="R85" s="1219" t="str">
        <f t="shared" si="12"/>
        <v>ñ</v>
      </c>
      <c r="S85" s="1219" t="str">
        <f t="shared" si="12"/>
        <v>ñ</v>
      </c>
      <c r="T85" s="1219" t="str">
        <f t="shared" si="12"/>
        <v>ñ</v>
      </c>
      <c r="U85" s="1219" t="str">
        <f t="shared" si="12"/>
        <v>ñ</v>
      </c>
      <c r="V85" s="1219" t="str">
        <f t="shared" si="12"/>
        <v>ñ</v>
      </c>
      <c r="W85" s="1219" t="str">
        <f t="shared" si="12"/>
        <v>ñ</v>
      </c>
      <c r="X85" s="1219" t="str">
        <f t="shared" si="12"/>
        <v>ñ</v>
      </c>
      <c r="Y85" s="1219" t="str">
        <f t="shared" si="12"/>
        <v>ñ</v>
      </c>
      <c r="Z85" s="1219" t="str">
        <f t="shared" si="8"/>
        <v>ñ</v>
      </c>
    </row>
    <row r="86" spans="1:26" ht="12.75" customHeight="1">
      <c r="A86" s="1223" t="s">
        <v>1849</v>
      </c>
      <c r="B86" s="1219" t="str">
        <f t="shared" si="11"/>
        <v/>
      </c>
      <c r="C86" s="1219" t="str">
        <f t="shared" si="11"/>
        <v>ñ</v>
      </c>
      <c r="D86" s="1219" t="str">
        <f t="shared" si="11"/>
        <v>ñ</v>
      </c>
      <c r="E86" s="1219" t="str">
        <f t="shared" si="11"/>
        <v>ñ</v>
      </c>
      <c r="F86" s="1219" t="str">
        <f t="shared" si="11"/>
        <v>ñ</v>
      </c>
      <c r="G86" s="1219" t="str">
        <f t="shared" si="11"/>
        <v>ñ</v>
      </c>
      <c r="H86" s="1219" t="str">
        <f t="shared" si="11"/>
        <v>ñ</v>
      </c>
      <c r="I86" s="1219" t="str">
        <f t="shared" si="11"/>
        <v>ñ</v>
      </c>
      <c r="J86" s="1219" t="str">
        <f t="shared" si="11"/>
        <v>ñ</v>
      </c>
      <c r="K86" s="1219" t="str">
        <f t="shared" si="11"/>
        <v>ñ</v>
      </c>
      <c r="L86" s="1219" t="str">
        <f t="shared" si="12"/>
        <v>ñ</v>
      </c>
      <c r="M86" s="1219" t="str">
        <f t="shared" si="12"/>
        <v>ñ</v>
      </c>
      <c r="N86" s="1219" t="str">
        <f t="shared" si="12"/>
        <v>ñ</v>
      </c>
      <c r="O86" s="1219" t="str">
        <f t="shared" si="12"/>
        <v>ñ</v>
      </c>
      <c r="P86" s="1219" t="str">
        <f t="shared" si="12"/>
        <v>ñ</v>
      </c>
      <c r="Q86" s="1219" t="str">
        <f t="shared" si="12"/>
        <v>ñ</v>
      </c>
      <c r="R86" s="1219" t="str">
        <f t="shared" si="12"/>
        <v>ñ</v>
      </c>
      <c r="S86" s="1219" t="str">
        <f t="shared" si="12"/>
        <v>ñ</v>
      </c>
      <c r="T86" s="1219" t="str">
        <f t="shared" si="12"/>
        <v>ñ</v>
      </c>
      <c r="U86" s="1219" t="str">
        <f t="shared" si="12"/>
        <v>ñ</v>
      </c>
      <c r="V86" s="1219" t="str">
        <f t="shared" si="12"/>
        <v>ñ</v>
      </c>
      <c r="W86" s="1219" t="str">
        <f t="shared" si="12"/>
        <v>ñ</v>
      </c>
      <c r="X86" s="1219" t="str">
        <f t="shared" si="12"/>
        <v>ñ</v>
      </c>
      <c r="Y86" s="1219" t="str">
        <f t="shared" si="12"/>
        <v>ñ</v>
      </c>
      <c r="Z86" s="1219" t="str">
        <f t="shared" si="8"/>
        <v>ñ</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ñ</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ñ</v>
      </c>
      <c r="M88" s="1219" t="str">
        <f t="shared" si="14"/>
        <v>ñ</v>
      </c>
      <c r="N88" s="1219">
        <f t="shared" si="14"/>
        <v>1.047345767575325E-2</v>
      </c>
      <c r="O88" s="1219">
        <f t="shared" si="14"/>
        <v>1.0648871219650635E-2</v>
      </c>
      <c r="P88" s="1219">
        <f t="shared" si="14"/>
        <v>2.8519246979488599E-2</v>
      </c>
      <c r="Q88" s="1219" t="str">
        <f t="shared" si="14"/>
        <v>ñ</v>
      </c>
      <c r="R88" s="1219" t="str">
        <f t="shared" si="14"/>
        <v>ñ</v>
      </c>
      <c r="S88" s="1219" t="str">
        <f t="shared" si="14"/>
        <v>ñ</v>
      </c>
      <c r="T88" s="1219" t="str">
        <f t="shared" si="14"/>
        <v>ñ</v>
      </c>
      <c r="U88" s="1219" t="str">
        <f t="shared" si="14"/>
        <v>ñ</v>
      </c>
      <c r="V88" s="1219" t="str">
        <f t="shared" si="14"/>
        <v>ñ</v>
      </c>
      <c r="W88" s="1219" t="str">
        <f t="shared" si="14"/>
        <v>ñ</v>
      </c>
      <c r="X88" s="1219" t="str">
        <f t="shared" si="14"/>
        <v>ñ</v>
      </c>
      <c r="Y88" s="1219" t="str">
        <f t="shared" si="14"/>
        <v>ñ</v>
      </c>
      <c r="Z88" s="1219" t="str">
        <f t="shared" si="8"/>
        <v>ñ</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ñ</v>
      </c>
      <c r="M89" s="1219" t="str">
        <f t="shared" si="14"/>
        <v>ñ</v>
      </c>
      <c r="N89" s="1219">
        <f t="shared" si="14"/>
        <v>2.3584905660377409E-2</v>
      </c>
      <c r="O89" s="1219">
        <f t="shared" si="14"/>
        <v>3.0283080974325083E-2</v>
      </c>
      <c r="P89" s="1219">
        <f t="shared" si="14"/>
        <v>4.2811501597444179E-2</v>
      </c>
      <c r="Q89" s="1219" t="str">
        <f t="shared" si="14"/>
        <v>ñ</v>
      </c>
      <c r="R89" s="1219" t="str">
        <f t="shared" si="14"/>
        <v>ñ</v>
      </c>
      <c r="S89" s="1219" t="str">
        <f t="shared" si="14"/>
        <v>ñ</v>
      </c>
      <c r="T89" s="1219" t="str">
        <f t="shared" si="14"/>
        <v>ñ</v>
      </c>
      <c r="U89" s="1219" t="str">
        <f t="shared" si="14"/>
        <v>ñ</v>
      </c>
      <c r="V89" s="1219" t="str">
        <f t="shared" si="14"/>
        <v>ñ</v>
      </c>
      <c r="W89" s="1219" t="str">
        <f t="shared" si="14"/>
        <v>ñ</v>
      </c>
      <c r="X89" s="1219" t="str">
        <f t="shared" si="14"/>
        <v>ñ</v>
      </c>
      <c r="Y89" s="1219">
        <f t="shared" si="14"/>
        <v>-0.81087877831159916</v>
      </c>
      <c r="Z89" s="1219">
        <f t="shared" si="8"/>
        <v>-5.9002422685154987E-2</v>
      </c>
    </row>
    <row r="90" spans="1:26" ht="12.75" customHeight="1">
      <c r="A90" s="1225" t="s">
        <v>1853</v>
      </c>
      <c r="B90" s="1219" t="str">
        <f t="shared" si="13"/>
        <v/>
      </c>
      <c r="C90" s="1219" t="str">
        <f t="shared" si="13"/>
        <v>ñ</v>
      </c>
      <c r="D90" s="1219" t="str">
        <f t="shared" si="13"/>
        <v>ñ</v>
      </c>
      <c r="E90" s="1219" t="str">
        <f t="shared" si="13"/>
        <v>ñ</v>
      </c>
      <c r="F90" s="1219" t="str">
        <f t="shared" si="13"/>
        <v>ñ</v>
      </c>
      <c r="G90" s="1219" t="str">
        <f t="shared" si="13"/>
        <v>ñ</v>
      </c>
      <c r="H90" s="1219" t="str">
        <f t="shared" si="13"/>
        <v>ñ</v>
      </c>
      <c r="I90" s="1219" t="str">
        <f t="shared" si="13"/>
        <v>ñ</v>
      </c>
      <c r="J90" s="1219" t="str">
        <f t="shared" si="13"/>
        <v>ñ</v>
      </c>
      <c r="K90" s="1219" t="str">
        <f t="shared" si="13"/>
        <v>ñ</v>
      </c>
      <c r="L90" s="1219" t="str">
        <f t="shared" si="14"/>
        <v>ñ</v>
      </c>
      <c r="M90" s="1219" t="str">
        <f t="shared" si="14"/>
        <v>ñ</v>
      </c>
      <c r="N90" s="1219">
        <f t="shared" si="14"/>
        <v>3.7037037037036979E-2</v>
      </c>
      <c r="O90" s="1219" t="str">
        <f t="shared" si="14"/>
        <v>ñ</v>
      </c>
      <c r="P90" s="1219">
        <f t="shared" si="14"/>
        <v>3.5714285714285809E-2</v>
      </c>
      <c r="Q90" s="1219" t="str">
        <f t="shared" si="14"/>
        <v>ñ</v>
      </c>
      <c r="R90" s="1219" t="str">
        <f t="shared" si="14"/>
        <v>ñ</v>
      </c>
      <c r="S90" s="1219" t="str">
        <f t="shared" si="14"/>
        <v>ñ</v>
      </c>
      <c r="T90" s="1219" t="str">
        <f t="shared" si="14"/>
        <v>ñ</v>
      </c>
      <c r="U90" s="1219" t="str">
        <f t="shared" si="14"/>
        <v>ñ</v>
      </c>
      <c r="V90" s="1219" t="str">
        <f t="shared" si="14"/>
        <v>ñ</v>
      </c>
      <c r="W90" s="1219" t="str">
        <f t="shared" si="14"/>
        <v>ñ</v>
      </c>
      <c r="X90" s="1219" t="str">
        <f t="shared" si="14"/>
        <v>ñ</v>
      </c>
      <c r="Y90" s="1219" t="str">
        <f t="shared" si="14"/>
        <v>ñ</v>
      </c>
      <c r="Z90" s="1219" t="str">
        <f t="shared" si="8"/>
        <v>ñ</v>
      </c>
    </row>
    <row r="91" spans="1:26" ht="12.75" customHeight="1">
      <c r="A91" s="1225" t="s">
        <v>1854</v>
      </c>
      <c r="B91" s="1219" t="str">
        <f t="shared" si="13"/>
        <v/>
      </c>
      <c r="C91" s="1219" t="str">
        <f t="shared" si="13"/>
        <v>ñ</v>
      </c>
      <c r="D91" s="1219" t="str">
        <f t="shared" si="13"/>
        <v>ñ</v>
      </c>
      <c r="E91" s="1219" t="str">
        <f t="shared" si="13"/>
        <v>ñ</v>
      </c>
      <c r="F91" s="1219" t="str">
        <f t="shared" si="13"/>
        <v>ñ</v>
      </c>
      <c r="G91" s="1219" t="str">
        <f t="shared" si="13"/>
        <v>ñ</v>
      </c>
      <c r="H91" s="1219" t="str">
        <f t="shared" si="13"/>
        <v>ñ</v>
      </c>
      <c r="I91" s="1219" t="str">
        <f t="shared" si="13"/>
        <v>ñ</v>
      </c>
      <c r="J91" s="1219" t="str">
        <f t="shared" si="13"/>
        <v>ñ</v>
      </c>
      <c r="K91" s="1219" t="str">
        <f t="shared" si="13"/>
        <v>ñ</v>
      </c>
      <c r="L91" s="1219" t="str">
        <f t="shared" si="14"/>
        <v>ñ</v>
      </c>
      <c r="M91" s="1219" t="str">
        <f t="shared" si="14"/>
        <v>ñ</v>
      </c>
      <c r="N91" s="1219" t="str">
        <f t="shared" si="14"/>
        <v>ñ</v>
      </c>
      <c r="O91" s="1219" t="str">
        <f t="shared" si="14"/>
        <v>ñ</v>
      </c>
      <c r="P91" s="1219" t="str">
        <f t="shared" si="14"/>
        <v>ñ</v>
      </c>
      <c r="Q91" s="1219" t="str">
        <f t="shared" si="14"/>
        <v>ñ</v>
      </c>
      <c r="R91" s="1219" t="str">
        <f t="shared" si="14"/>
        <v>ñ</v>
      </c>
      <c r="S91" s="1219" t="str">
        <f t="shared" si="14"/>
        <v>ñ</v>
      </c>
      <c r="T91" s="1219" t="str">
        <f t="shared" si="14"/>
        <v>ñ</v>
      </c>
      <c r="U91" s="1219" t="str">
        <f t="shared" si="14"/>
        <v>ñ</v>
      </c>
      <c r="V91" s="1219" t="str">
        <f t="shared" si="14"/>
        <v>ñ</v>
      </c>
      <c r="W91" s="1219" t="str">
        <f t="shared" si="14"/>
        <v>ñ</v>
      </c>
      <c r="X91" s="1219" t="str">
        <f t="shared" si="14"/>
        <v>ñ</v>
      </c>
      <c r="Y91" s="1219" t="str">
        <f t="shared" si="14"/>
        <v>ñ</v>
      </c>
      <c r="Z91" s="1219" t="str">
        <f t="shared" si="8"/>
        <v>ñ</v>
      </c>
    </row>
    <row r="92" spans="1:26" ht="12.75" customHeight="1">
      <c r="A92" s="1224" t="s">
        <v>1855</v>
      </c>
      <c r="B92" s="1219" t="str">
        <f t="shared" si="13"/>
        <v/>
      </c>
      <c r="C92" s="1219" t="str">
        <f t="shared" si="13"/>
        <v>ñ</v>
      </c>
      <c r="D92" s="1219" t="str">
        <f t="shared" si="13"/>
        <v>ñ</v>
      </c>
      <c r="E92" s="1219" t="str">
        <f t="shared" si="13"/>
        <v>ñ</v>
      </c>
      <c r="F92" s="1219" t="str">
        <f t="shared" si="13"/>
        <v>ñ</v>
      </c>
      <c r="G92" s="1219" t="str">
        <f t="shared" si="13"/>
        <v>ñ</v>
      </c>
      <c r="H92" s="1219" t="str">
        <f t="shared" si="13"/>
        <v>ñ</v>
      </c>
      <c r="I92" s="1219" t="str">
        <f t="shared" si="13"/>
        <v>ñ</v>
      </c>
      <c r="J92" s="1219" t="str">
        <f t="shared" si="13"/>
        <v>ñ</v>
      </c>
      <c r="K92" s="1219" t="str">
        <f t="shared" si="13"/>
        <v>ñ</v>
      </c>
      <c r="L92" s="1219" t="str">
        <f t="shared" si="14"/>
        <v>ñ</v>
      </c>
      <c r="M92" s="1219" t="str">
        <f t="shared" si="14"/>
        <v>ñ</v>
      </c>
      <c r="N92" s="1219" t="str">
        <f t="shared" si="14"/>
        <v>ñ</v>
      </c>
      <c r="O92" s="1219" t="str">
        <f t="shared" si="14"/>
        <v>ñ</v>
      </c>
      <c r="P92" s="1219" t="str">
        <f t="shared" si="14"/>
        <v>ñ</v>
      </c>
      <c r="Q92" s="1219" t="str">
        <f t="shared" si="14"/>
        <v>ñ</v>
      </c>
      <c r="R92" s="1219" t="str">
        <f t="shared" si="14"/>
        <v>ñ</v>
      </c>
      <c r="S92" s="1219" t="str">
        <f t="shared" si="14"/>
        <v>ñ</v>
      </c>
      <c r="T92" s="1219" t="str">
        <f t="shared" si="14"/>
        <v>ñ</v>
      </c>
      <c r="U92" s="1219" t="str">
        <f t="shared" si="14"/>
        <v>ñ</v>
      </c>
      <c r="V92" s="1219" t="str">
        <f t="shared" si="14"/>
        <v>ñ</v>
      </c>
      <c r="W92" s="1219" t="str">
        <f t="shared" si="14"/>
        <v>ñ</v>
      </c>
      <c r="X92" s="1219" t="str">
        <f t="shared" si="14"/>
        <v>ñ</v>
      </c>
      <c r="Y92" s="1219" t="str">
        <f t="shared" si="14"/>
        <v>ñ</v>
      </c>
      <c r="Z92" s="1219" t="str">
        <f t="shared" si="8"/>
        <v>ñ</v>
      </c>
    </row>
  </sheetData>
  <pageMargins left="0.7" right="0.7" top="0.75" bottom="0.75" header="0.51180555555555496" footer="0.51180555555555496"/>
  <pageSetup paperSize="9" scale="66" firstPageNumber="0"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rk3">
    <tabColor theme="4"/>
  </sheetPr>
  <dimension ref="B2:AK216"/>
  <sheetViews>
    <sheetView topLeftCell="A172" workbookViewId="0">
      <selection activeCell="C189" sqref="C189"/>
    </sheetView>
  </sheetViews>
  <sheetFormatPr defaultColWidth="8.44140625" defaultRowHeight="13.2"/>
  <cols>
    <col min="2" max="2" width="39.44140625" bestFit="1" customWidth="1"/>
    <col min="3" max="3" width="108.44140625" bestFit="1" customWidth="1"/>
  </cols>
  <sheetData>
    <row r="2" spans="4:4">
      <c r="D2" s="216"/>
    </row>
    <row r="3" spans="4:4">
      <c r="D3" s="216"/>
    </row>
    <row r="4" spans="4:4">
      <c r="D4" s="216"/>
    </row>
    <row r="5" spans="4:4">
      <c r="D5" s="216"/>
    </row>
    <row r="6" spans="4:4">
      <c r="D6" s="21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4">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10.4">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8">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8">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8">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8">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8">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8">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8">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8">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8">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8">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8">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8">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8">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8">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8">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8">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8">
      <c r="B46" s="252"/>
      <c r="C46" s="252"/>
      <c r="D46" s="252"/>
      <c r="E46" s="252"/>
      <c r="F46" s="252"/>
      <c r="G46" s="252"/>
      <c r="H46" s="252"/>
      <c r="I46" s="252"/>
      <c r="J46" s="252"/>
      <c r="K46" s="252"/>
      <c r="L46" s="252"/>
      <c r="M46" s="252"/>
      <c r="N46" s="252"/>
      <c r="O46" s="252"/>
      <c r="P46" s="252"/>
      <c r="Q46" s="252"/>
      <c r="R46" s="252"/>
      <c r="S46" s="252"/>
      <c r="T46" s="252"/>
      <c r="U46" s="252"/>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252"/>
      <c r="C48" s="252"/>
      <c r="D48" s="252"/>
      <c r="E48" s="252"/>
      <c r="F48" s="252"/>
      <c r="G48" s="252"/>
      <c r="H48" s="252"/>
      <c r="I48" s="252"/>
      <c r="J48" s="252"/>
      <c r="K48" s="252"/>
      <c r="L48" s="252"/>
      <c r="M48" s="252"/>
      <c r="N48" s="252"/>
      <c r="O48" s="252"/>
      <c r="P48" s="252"/>
      <c r="Q48" s="252"/>
      <c r="R48" s="252"/>
      <c r="S48" s="252"/>
      <c r="T48" s="252"/>
      <c r="U48" s="252"/>
    </row>
    <row r="49" spans="2:21" ht="13.8">
      <c r="B49" s="254"/>
      <c r="C49" s="254"/>
      <c r="D49" s="254"/>
      <c r="E49" s="254"/>
      <c r="F49" s="254"/>
      <c r="G49" s="254"/>
      <c r="H49" s="254"/>
      <c r="I49" s="254"/>
      <c r="J49" s="254"/>
      <c r="K49" s="254"/>
      <c r="L49" s="254"/>
      <c r="M49" s="254"/>
      <c r="N49" s="254"/>
      <c r="O49" s="254"/>
      <c r="P49" s="254"/>
      <c r="Q49" s="254"/>
      <c r="R49" s="254"/>
      <c r="S49" s="254"/>
      <c r="T49" s="254"/>
      <c r="U49" s="254"/>
    </row>
    <row r="50" spans="2:21" ht="14.4">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8">
      <c r="C51" s="281" t="s">
        <v>419</v>
      </c>
      <c r="D51" s="281" t="s">
        <v>6</v>
      </c>
      <c r="E51" s="291" t="s">
        <v>637</v>
      </c>
      <c r="F51" s="291" t="s">
        <v>420</v>
      </c>
      <c r="G51" s="291" t="s">
        <v>421</v>
      </c>
      <c r="H51" s="254"/>
      <c r="I51" s="260"/>
      <c r="J51" s="327" t="s">
        <v>422</v>
      </c>
      <c r="K51" s="328" t="s">
        <v>423</v>
      </c>
      <c r="L51" s="254"/>
      <c r="M51" s="254"/>
    </row>
    <row r="52" spans="2:21" ht="13.8">
      <c r="C52" s="260" t="s">
        <v>401</v>
      </c>
      <c r="D52" s="260" t="s">
        <v>380</v>
      </c>
      <c r="E52" s="329">
        <v>5.0000000000000002E-5</v>
      </c>
      <c r="F52" s="288">
        <v>7.0000000000000007E-2</v>
      </c>
      <c r="G52" s="284" t="s">
        <v>424</v>
      </c>
      <c r="H52" s="254"/>
      <c r="I52" s="292" t="s">
        <v>424</v>
      </c>
      <c r="J52" s="330">
        <v>0.5</v>
      </c>
      <c r="K52" s="310">
        <v>697.7</v>
      </c>
      <c r="L52" s="254"/>
      <c r="M52" s="261"/>
    </row>
    <row r="53" spans="2:21" ht="13.8">
      <c r="C53" s="260" t="s">
        <v>402</v>
      </c>
      <c r="D53" s="260" t="s">
        <v>380</v>
      </c>
      <c r="E53" s="329">
        <v>5.0000000000000002E-5</v>
      </c>
      <c r="F53" s="288">
        <v>7.0000000000000007E-2</v>
      </c>
      <c r="G53" s="284" t="s">
        <v>424</v>
      </c>
      <c r="H53" s="254"/>
      <c r="I53" s="293" t="s">
        <v>405</v>
      </c>
      <c r="J53" s="331">
        <v>0.43</v>
      </c>
      <c r="K53" s="316">
        <v>55</v>
      </c>
      <c r="L53" s="254"/>
      <c r="M53" s="261"/>
    </row>
    <row r="54" spans="2:21" ht="13.8">
      <c r="C54" s="260" t="s">
        <v>403</v>
      </c>
      <c r="D54" s="260" t="s">
        <v>380</v>
      </c>
      <c r="E54" s="329">
        <v>2.0000000000000002E-5</v>
      </c>
      <c r="F54" s="288">
        <v>0.03</v>
      </c>
      <c r="G54" s="284" t="s">
        <v>424</v>
      </c>
      <c r="H54" s="254"/>
      <c r="I54" s="282" t="s">
        <v>425</v>
      </c>
      <c r="J54" s="332">
        <v>0.5</v>
      </c>
      <c r="K54" s="324">
        <v>697.7</v>
      </c>
      <c r="L54" s="254"/>
      <c r="M54" s="261"/>
    </row>
    <row r="55" spans="2:21" ht="13.8">
      <c r="C55" s="260" t="s">
        <v>404</v>
      </c>
      <c r="D55" s="260" t="s">
        <v>380</v>
      </c>
      <c r="E55" s="329">
        <v>1.2E-4</v>
      </c>
      <c r="F55" s="288">
        <v>0.16</v>
      </c>
      <c r="G55" s="284" t="s">
        <v>424</v>
      </c>
      <c r="H55" s="254"/>
      <c r="I55" s="254"/>
      <c r="J55" s="254"/>
      <c r="K55" s="254"/>
      <c r="L55" s="254"/>
      <c r="M55" s="261"/>
    </row>
    <row r="56" spans="2:21" ht="13.8">
      <c r="C56" s="260" t="s">
        <v>426</v>
      </c>
      <c r="D56" s="260" t="s">
        <v>380</v>
      </c>
      <c r="E56" s="329"/>
      <c r="F56" s="288"/>
      <c r="G56" s="284"/>
      <c r="H56" s="254"/>
      <c r="I56" s="254"/>
      <c r="J56" s="254"/>
      <c r="K56" s="254"/>
      <c r="L56" s="254"/>
      <c r="M56" s="261"/>
    </row>
    <row r="57" spans="2:21" s="404" customFormat="1" ht="13.8">
      <c r="C57" s="443" t="s">
        <v>635</v>
      </c>
      <c r="D57" s="443" t="s">
        <v>380</v>
      </c>
      <c r="E57" s="462"/>
      <c r="F57" s="452"/>
      <c r="G57" s="450"/>
      <c r="H57" s="441"/>
      <c r="I57" s="441"/>
      <c r="J57" s="441"/>
      <c r="K57" s="441"/>
      <c r="L57" s="441"/>
      <c r="M57" s="444"/>
    </row>
    <row r="58" spans="2:21" ht="13.8">
      <c r="C58" s="260" t="s">
        <v>405</v>
      </c>
      <c r="D58" s="260" t="s">
        <v>380</v>
      </c>
      <c r="E58" s="329">
        <v>6.9999999999999994E-5</v>
      </c>
      <c r="F58" s="288">
        <v>0.01</v>
      </c>
      <c r="G58" s="284" t="s">
        <v>405</v>
      </c>
      <c r="H58" s="254"/>
      <c r="I58" s="254"/>
      <c r="J58" s="254"/>
      <c r="K58" s="254"/>
      <c r="L58" s="254"/>
      <c r="M58" s="261"/>
    </row>
    <row r="59" spans="2:21" ht="13.8">
      <c r="C59" s="260" t="s">
        <v>406</v>
      </c>
      <c r="D59" s="260" t="s">
        <v>380</v>
      </c>
      <c r="E59" s="329">
        <v>2.0000000000000002E-5</v>
      </c>
      <c r="F59" s="288">
        <v>0.03</v>
      </c>
      <c r="G59" s="284" t="s">
        <v>424</v>
      </c>
      <c r="H59" s="254"/>
      <c r="I59" s="254"/>
      <c r="J59" s="254"/>
      <c r="K59" s="254"/>
      <c r="L59" s="254"/>
      <c r="M59" s="261"/>
    </row>
    <row r="60" spans="2:21" ht="13.8">
      <c r="C60" s="260" t="s">
        <v>407</v>
      </c>
      <c r="D60" s="260" t="s">
        <v>380</v>
      </c>
      <c r="E60" s="329">
        <v>2.0000000000000002E-5</v>
      </c>
      <c r="F60" s="288">
        <v>0.03</v>
      </c>
      <c r="G60" s="284" t="s">
        <v>424</v>
      </c>
      <c r="H60" s="254"/>
      <c r="I60" s="254"/>
      <c r="J60" s="254"/>
      <c r="K60" s="254"/>
      <c r="L60" s="254"/>
      <c r="M60" s="261"/>
    </row>
    <row r="61" spans="2:21" ht="13.8">
      <c r="C61" s="260" t="s">
        <v>408</v>
      </c>
      <c r="D61" s="260" t="s">
        <v>380</v>
      </c>
      <c r="E61" s="329">
        <v>3.0000000000000001E-5</v>
      </c>
      <c r="F61" s="288">
        <v>0.04</v>
      </c>
      <c r="G61" s="284" t="s">
        <v>424</v>
      </c>
      <c r="H61" s="254"/>
      <c r="I61" s="254"/>
      <c r="J61" s="254"/>
      <c r="K61" s="254"/>
      <c r="L61" s="254"/>
      <c r="M61" s="261"/>
    </row>
    <row r="62" spans="2:21" ht="13.8">
      <c r="C62" s="260" t="s">
        <v>409</v>
      </c>
      <c r="D62" s="260" t="s">
        <v>380</v>
      </c>
      <c r="E62" s="329">
        <v>3.0000000000000001E-5</v>
      </c>
      <c r="F62" s="288">
        <v>0.04</v>
      </c>
      <c r="G62" s="284" t="s">
        <v>424</v>
      </c>
      <c r="H62" s="254"/>
      <c r="I62" s="254"/>
      <c r="J62" s="254"/>
      <c r="K62" s="254"/>
      <c r="L62" s="254"/>
      <c r="M62" s="261"/>
    </row>
    <row r="63" spans="2:21" ht="13.8">
      <c r="C63" s="260" t="s">
        <v>410</v>
      </c>
      <c r="D63" s="260" t="s">
        <v>380</v>
      </c>
      <c r="E63" s="329">
        <v>4.0000000000000003E-5</v>
      </c>
      <c r="F63" s="288">
        <v>0.06</v>
      </c>
      <c r="G63" s="284" t="s">
        <v>424</v>
      </c>
      <c r="H63" s="254"/>
      <c r="I63" s="254"/>
      <c r="J63" s="254"/>
      <c r="K63" s="254"/>
      <c r="L63" s="254"/>
      <c r="M63" s="261"/>
    </row>
    <row r="64" spans="2:21" ht="13.8">
      <c r="C64" s="260" t="s">
        <v>411</v>
      </c>
      <c r="D64" s="260" t="s">
        <v>380</v>
      </c>
      <c r="E64" s="329">
        <v>1.1E-4</v>
      </c>
      <c r="F64" s="288">
        <v>0.15</v>
      </c>
      <c r="G64" s="284" t="s">
        <v>425</v>
      </c>
      <c r="H64" s="254"/>
      <c r="I64" s="254"/>
      <c r="J64" s="254"/>
      <c r="K64" s="254"/>
      <c r="L64" s="254"/>
      <c r="M64" s="261"/>
    </row>
    <row r="65" spans="3:13" ht="13.8">
      <c r="C65" s="260" t="s">
        <v>412</v>
      </c>
      <c r="D65" s="260" t="s">
        <v>380</v>
      </c>
      <c r="E65" s="329">
        <v>0</v>
      </c>
      <c r="F65" s="288">
        <v>0</v>
      </c>
      <c r="G65" s="284" t="s">
        <v>424</v>
      </c>
      <c r="H65" s="254"/>
      <c r="I65" s="254"/>
      <c r="J65" s="254"/>
      <c r="K65" s="254"/>
      <c r="L65" s="254"/>
      <c r="M65" s="261"/>
    </row>
    <row r="66" spans="3:13" ht="13.8">
      <c r="C66" s="260" t="s">
        <v>413</v>
      </c>
      <c r="D66" s="260" t="s">
        <v>380</v>
      </c>
      <c r="E66" s="329">
        <v>8.0000000000000007E-5</v>
      </c>
      <c r="F66" s="288">
        <v>0.01</v>
      </c>
      <c r="G66" s="284" t="s">
        <v>405</v>
      </c>
      <c r="H66" s="254"/>
      <c r="I66" s="254"/>
      <c r="J66" s="254"/>
      <c r="K66" s="254"/>
      <c r="L66" s="254"/>
      <c r="M66" s="261"/>
    </row>
    <row r="67" spans="3:13" ht="13.8">
      <c r="C67" s="260" t="s">
        <v>414</v>
      </c>
      <c r="D67" s="260" t="s">
        <v>380</v>
      </c>
      <c r="E67" s="329">
        <v>1.4999999999999999E-4</v>
      </c>
      <c r="F67" s="288">
        <v>0.21</v>
      </c>
      <c r="G67" s="284" t="s">
        <v>424</v>
      </c>
      <c r="H67" s="254"/>
      <c r="I67" s="254"/>
      <c r="J67" s="254"/>
      <c r="K67" s="254"/>
      <c r="L67" s="254"/>
      <c r="M67" s="261"/>
    </row>
    <row r="68" spans="3:13" ht="13.8">
      <c r="C68" s="254"/>
      <c r="D68" s="254"/>
      <c r="E68" s="254"/>
      <c r="F68" s="254"/>
      <c r="G68" s="254"/>
      <c r="H68" s="254"/>
      <c r="I68" s="254"/>
      <c r="J68" s="254"/>
      <c r="K68" s="254"/>
    </row>
    <row r="69" spans="3:13" ht="14.4">
      <c r="C69" s="326" t="s">
        <v>427</v>
      </c>
      <c r="D69" s="254"/>
      <c r="E69" s="254"/>
      <c r="F69" s="254"/>
      <c r="G69" s="254"/>
      <c r="H69" s="254"/>
      <c r="I69" s="254"/>
      <c r="J69" s="254"/>
      <c r="K69" s="254"/>
    </row>
    <row r="70" spans="3:13" ht="13.8">
      <c r="C70" s="281" t="s">
        <v>419</v>
      </c>
      <c r="D70" s="281" t="s">
        <v>6</v>
      </c>
      <c r="E70" s="281" t="s">
        <v>428</v>
      </c>
      <c r="F70" s="281">
        <v>2015</v>
      </c>
      <c r="G70" s="281">
        <v>2020</v>
      </c>
      <c r="H70" s="281">
        <v>2035</v>
      </c>
      <c r="I70" s="281">
        <v>2050</v>
      </c>
      <c r="J70" s="281" t="s">
        <v>429</v>
      </c>
      <c r="K70" s="281" t="s">
        <v>319</v>
      </c>
    </row>
    <row r="71" spans="3:13" ht="13.8">
      <c r="C71" s="260" t="s">
        <v>401</v>
      </c>
      <c r="D71" s="260" t="s">
        <v>430</v>
      </c>
      <c r="E71" s="288">
        <v>1.8</v>
      </c>
      <c r="F71" s="284">
        <v>1.8</v>
      </c>
      <c r="G71" s="284">
        <v>1.8</v>
      </c>
      <c r="H71" s="284">
        <v>1.8</v>
      </c>
      <c r="I71" s="284">
        <v>1.8</v>
      </c>
      <c r="J71" s="260"/>
      <c r="K71" s="289" t="s">
        <v>431</v>
      </c>
    </row>
    <row r="72" spans="3:13" ht="13.8">
      <c r="C72" s="260" t="s">
        <v>402</v>
      </c>
      <c r="D72" s="260" t="s">
        <v>430</v>
      </c>
      <c r="E72" s="288">
        <v>1.8</v>
      </c>
      <c r="F72" s="333">
        <v>1.8</v>
      </c>
      <c r="G72" s="333">
        <v>1.8</v>
      </c>
      <c r="H72" s="333">
        <v>1.8</v>
      </c>
      <c r="I72" s="333">
        <v>1.8</v>
      </c>
      <c r="J72" s="334" t="s">
        <v>432</v>
      </c>
      <c r="K72" s="335" t="s">
        <v>433</v>
      </c>
    </row>
    <row r="73" spans="3:13" ht="13.8">
      <c r="C73" s="260" t="s">
        <v>403</v>
      </c>
      <c r="D73" s="260" t="s">
        <v>430</v>
      </c>
      <c r="E73" s="288">
        <v>0.53</v>
      </c>
      <c r="F73" s="284">
        <v>0.53</v>
      </c>
      <c r="G73" s="284">
        <v>0.53</v>
      </c>
      <c r="H73" s="284">
        <v>0.53</v>
      </c>
      <c r="I73" s="284">
        <v>0.53</v>
      </c>
      <c r="J73" s="260"/>
      <c r="K73" s="289" t="s">
        <v>638</v>
      </c>
    </row>
    <row r="74" spans="3:13" ht="13.8">
      <c r="C74" s="260" t="s">
        <v>404</v>
      </c>
      <c r="D74" s="260" t="s">
        <v>430</v>
      </c>
      <c r="E74" s="288">
        <v>6.23</v>
      </c>
      <c r="F74" s="285">
        <v>6.23</v>
      </c>
      <c r="G74" s="285">
        <v>6.23</v>
      </c>
      <c r="H74" s="285">
        <v>6.23</v>
      </c>
      <c r="I74" s="285">
        <v>6.23</v>
      </c>
      <c r="J74" s="260"/>
      <c r="K74" s="289" t="s">
        <v>638</v>
      </c>
    </row>
    <row r="75" spans="3:13" ht="13.8">
      <c r="C75" s="260" t="s">
        <v>426</v>
      </c>
      <c r="D75" s="260"/>
      <c r="E75" s="288"/>
      <c r="F75" s="285"/>
      <c r="G75" s="285"/>
      <c r="H75" s="285"/>
      <c r="I75" s="285"/>
      <c r="J75" s="260"/>
      <c r="K75" s="289"/>
    </row>
    <row r="76" spans="3:13" s="404" customFormat="1" ht="13.8">
      <c r="C76" s="443" t="s">
        <v>635</v>
      </c>
      <c r="D76" s="443" t="s">
        <v>430</v>
      </c>
      <c r="E76" s="452">
        <v>9.67</v>
      </c>
      <c r="F76" s="451">
        <v>9.67</v>
      </c>
      <c r="G76" s="451">
        <v>9.67</v>
      </c>
      <c r="H76" s="451">
        <v>9.67</v>
      </c>
      <c r="I76" s="451">
        <v>9.67</v>
      </c>
      <c r="J76" s="443" t="s">
        <v>639</v>
      </c>
      <c r="K76" s="453" t="s">
        <v>638</v>
      </c>
    </row>
    <row r="77" spans="3:13" ht="13.8">
      <c r="C77" s="260" t="s">
        <v>405</v>
      </c>
      <c r="D77" s="260" t="s">
        <v>435</v>
      </c>
      <c r="E77" s="288">
        <v>6.71</v>
      </c>
      <c r="F77" s="284">
        <v>6.71</v>
      </c>
      <c r="G77" s="284">
        <v>6.71</v>
      </c>
      <c r="H77" s="284">
        <v>6.71</v>
      </c>
      <c r="I77" s="284">
        <v>6.71</v>
      </c>
      <c r="J77" s="260" t="s">
        <v>640</v>
      </c>
      <c r="K77" s="289" t="s">
        <v>638</v>
      </c>
    </row>
    <row r="78" spans="3:13" ht="13.8">
      <c r="C78" s="260" t="s">
        <v>406</v>
      </c>
      <c r="D78" s="260" t="s">
        <v>430</v>
      </c>
      <c r="E78" s="288">
        <v>0.67</v>
      </c>
      <c r="F78" s="285">
        <v>0.67</v>
      </c>
      <c r="G78" s="285">
        <v>0.67</v>
      </c>
      <c r="H78" s="285">
        <v>0.67</v>
      </c>
      <c r="I78" s="285">
        <v>0.67</v>
      </c>
      <c r="J78" s="260" t="s">
        <v>436</v>
      </c>
      <c r="K78" s="289" t="s">
        <v>431</v>
      </c>
    </row>
    <row r="79" spans="3:13" ht="13.8">
      <c r="C79" s="260" t="s">
        <v>407</v>
      </c>
      <c r="D79" s="260" t="s">
        <v>430</v>
      </c>
      <c r="E79" s="288">
        <v>0.67</v>
      </c>
      <c r="F79" s="336">
        <v>0.67</v>
      </c>
      <c r="G79" s="336">
        <v>0.67</v>
      </c>
      <c r="H79" s="336">
        <v>0.67</v>
      </c>
      <c r="I79" s="336">
        <v>0.67</v>
      </c>
      <c r="J79" s="337" t="s">
        <v>437</v>
      </c>
      <c r="K79" s="286"/>
    </row>
    <row r="80" spans="3:13" ht="13.8">
      <c r="C80" s="260" t="s">
        <v>408</v>
      </c>
      <c r="D80" s="260" t="s">
        <v>438</v>
      </c>
      <c r="E80" s="288">
        <v>0.05</v>
      </c>
      <c r="F80" s="284">
        <v>0.05</v>
      </c>
      <c r="G80" s="284">
        <v>0.05</v>
      </c>
      <c r="H80" s="284">
        <v>0.05</v>
      </c>
      <c r="I80" s="284">
        <v>0.05</v>
      </c>
      <c r="J80" s="338"/>
      <c r="K80" s="290" t="s">
        <v>641</v>
      </c>
    </row>
    <row r="81" spans="3:23" ht="13.8">
      <c r="C81" s="260" t="s">
        <v>409</v>
      </c>
      <c r="D81" s="260" t="s">
        <v>438</v>
      </c>
      <c r="E81" s="288">
        <v>0.05</v>
      </c>
      <c r="F81" s="284">
        <v>0.05</v>
      </c>
      <c r="G81" s="284">
        <v>0.05</v>
      </c>
      <c r="H81" s="284">
        <v>0.05</v>
      </c>
      <c r="I81" s="284">
        <v>0.05</v>
      </c>
      <c r="J81" s="338"/>
      <c r="K81" s="290" t="s">
        <v>641</v>
      </c>
    </row>
    <row r="82" spans="3:23" ht="13.8">
      <c r="C82" s="260" t="s">
        <v>410</v>
      </c>
      <c r="D82" s="260" t="s">
        <v>430</v>
      </c>
      <c r="E82" s="288">
        <v>2.36</v>
      </c>
      <c r="F82" s="285">
        <v>2.36</v>
      </c>
      <c r="G82" s="285">
        <v>2.36</v>
      </c>
      <c r="H82" s="285">
        <v>2.36</v>
      </c>
      <c r="I82" s="285">
        <v>2.36</v>
      </c>
      <c r="J82" s="260"/>
      <c r="K82" s="290" t="s">
        <v>642</v>
      </c>
    </row>
    <row r="83" spans="3:23" ht="13.8">
      <c r="C83" s="260" t="s">
        <v>411</v>
      </c>
      <c r="D83" s="260" t="s">
        <v>430</v>
      </c>
      <c r="E83" s="288">
        <v>9.08</v>
      </c>
      <c r="F83" s="285">
        <v>9.08</v>
      </c>
      <c r="G83" s="285">
        <v>9.18</v>
      </c>
      <c r="H83" s="285">
        <v>8.8699999999999992</v>
      </c>
      <c r="I83" s="285">
        <v>8.26</v>
      </c>
      <c r="J83" s="260"/>
      <c r="K83" s="289"/>
    </row>
    <row r="84" spans="3:23" ht="13.8">
      <c r="C84" s="260" t="s">
        <v>412</v>
      </c>
      <c r="D84" s="260" t="s">
        <v>430</v>
      </c>
      <c r="E84" s="288">
        <v>0</v>
      </c>
      <c r="F84" s="391"/>
      <c r="G84" s="391"/>
      <c r="H84" s="391"/>
      <c r="I84" s="391"/>
      <c r="J84" s="260"/>
      <c r="K84" s="289"/>
    </row>
    <row r="85" spans="3:23" ht="13.8">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8">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8">
      <c r="C87" s="254"/>
      <c r="D87" s="254"/>
      <c r="E87" s="254"/>
      <c r="F87" s="254"/>
      <c r="G87" s="254"/>
      <c r="H87" s="254"/>
      <c r="I87" s="254"/>
      <c r="J87" s="254"/>
      <c r="K87" s="254"/>
      <c r="L87" s="254"/>
      <c r="M87" s="254"/>
      <c r="N87" s="254"/>
      <c r="O87" s="254"/>
      <c r="P87" s="254"/>
      <c r="Q87" s="254"/>
      <c r="R87" s="254"/>
      <c r="S87" s="254"/>
      <c r="T87" s="254"/>
      <c r="U87" s="254"/>
      <c r="V87" s="254"/>
      <c r="W87" s="254"/>
    </row>
    <row r="88" spans="3:23" ht="14.4">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8">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8">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8">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8">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8">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8">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8">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8">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8">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8">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8">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8">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8">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8">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8">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8">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8">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8">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4">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4">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8">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8">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8">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8">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8">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8">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8">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8">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8">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8">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8">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8">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8">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8">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8">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8">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8">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8">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8">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8">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8">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8">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8">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4">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8">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8">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8">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4">
      <c r="C137" s="274" t="s">
        <v>468</v>
      </c>
      <c r="D137" s="263"/>
      <c r="E137" s="262"/>
      <c r="F137" s="262"/>
      <c r="G137" s="262"/>
      <c r="H137" s="262"/>
      <c r="I137" s="262"/>
      <c r="J137" s="262"/>
    </row>
    <row r="138" spans="3:37" ht="13.8">
      <c r="C138" s="260"/>
      <c r="D138" s="259">
        <v>2020</v>
      </c>
      <c r="E138" s="259">
        <v>2035</v>
      </c>
      <c r="F138" s="259">
        <v>2040</v>
      </c>
      <c r="G138" s="259">
        <v>2050</v>
      </c>
      <c r="H138" s="262"/>
      <c r="I138" s="262"/>
      <c r="J138" s="262"/>
    </row>
    <row r="139" spans="3:37" ht="13.8">
      <c r="C139" s="260" t="s">
        <v>469</v>
      </c>
      <c r="D139" s="287">
        <v>8.99</v>
      </c>
      <c r="E139" s="287">
        <v>30.75</v>
      </c>
      <c r="F139" s="287">
        <v>26.9</v>
      </c>
      <c r="G139" s="346">
        <v>13.42</v>
      </c>
      <c r="H139" s="262"/>
      <c r="I139" s="262"/>
      <c r="J139" s="262"/>
    </row>
    <row r="140" spans="3:37" ht="13.8">
      <c r="C140" s="260" t="s">
        <v>470</v>
      </c>
      <c r="D140" s="287">
        <v>13.78</v>
      </c>
      <c r="E140" s="287">
        <v>30.69</v>
      </c>
      <c r="F140" s="346">
        <v>16.16</v>
      </c>
      <c r="G140" s="287">
        <v>0.33</v>
      </c>
      <c r="H140" s="262"/>
      <c r="I140" s="262"/>
      <c r="J140" s="262"/>
    </row>
    <row r="141" spans="3:37" ht="13.8">
      <c r="C141" s="260" t="s">
        <v>471</v>
      </c>
      <c r="D141" s="287">
        <v>-15.42</v>
      </c>
      <c r="E141" s="287">
        <v>-2.35</v>
      </c>
      <c r="F141" s="287">
        <v>4.63</v>
      </c>
      <c r="G141" s="287">
        <v>5.84</v>
      </c>
      <c r="H141" s="262"/>
      <c r="I141" s="262"/>
      <c r="J141" s="262"/>
    </row>
    <row r="142" spans="3:37" ht="13.8">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8">
      <c r="C145" s="257"/>
      <c r="D145" s="257"/>
      <c r="E145" s="257"/>
      <c r="F145" s="257"/>
      <c r="G145" s="257"/>
      <c r="H145" s="257"/>
      <c r="I145" s="262"/>
      <c r="J145" s="262"/>
    </row>
    <row r="146" spans="2:10" ht="14.4">
      <c r="C146" s="274" t="s">
        <v>474</v>
      </c>
      <c r="D146" s="257"/>
      <c r="E146" s="257"/>
      <c r="F146" s="257"/>
      <c r="G146" s="257"/>
      <c r="H146" s="257"/>
      <c r="I146" s="262"/>
      <c r="J146" s="262"/>
    </row>
    <row r="147" spans="2:10" ht="13.8">
      <c r="C147" s="343"/>
      <c r="D147" s="343"/>
      <c r="E147" s="343"/>
      <c r="F147" s="343"/>
      <c r="G147" s="343"/>
      <c r="H147" s="343"/>
      <c r="I147" s="262"/>
      <c r="J147" s="262"/>
    </row>
    <row r="148" spans="2:10" ht="13.8">
      <c r="C148" s="343"/>
      <c r="D148" s="343"/>
      <c r="E148" s="347" t="s">
        <v>475</v>
      </c>
      <c r="F148" s="347"/>
      <c r="G148" s="343" t="s">
        <v>476</v>
      </c>
      <c r="H148" s="343" t="s">
        <v>477</v>
      </c>
      <c r="I148" s="262"/>
      <c r="J148" s="262"/>
    </row>
    <row r="149" spans="2:10" ht="13.8">
      <c r="C149" s="343"/>
      <c r="D149" s="343" t="s">
        <v>478</v>
      </c>
      <c r="E149" s="343" t="s">
        <v>479</v>
      </c>
      <c r="F149" s="343" t="s">
        <v>480</v>
      </c>
      <c r="G149" s="343" t="s">
        <v>481</v>
      </c>
      <c r="H149" s="343" t="s">
        <v>481</v>
      </c>
      <c r="I149" s="262"/>
      <c r="J149" s="262"/>
    </row>
    <row r="150" spans="2:10" ht="13.8">
      <c r="C150" s="343" t="s">
        <v>482</v>
      </c>
      <c r="D150" s="343" t="s">
        <v>483</v>
      </c>
      <c r="E150" s="283">
        <v>210</v>
      </c>
      <c r="F150" s="283">
        <v>-32</v>
      </c>
      <c r="G150" s="348">
        <v>-5.0000000000000001E-3</v>
      </c>
      <c r="H150" s="348">
        <v>0</v>
      </c>
      <c r="I150" s="262"/>
      <c r="J150" s="262"/>
    </row>
    <row r="151" spans="2:10" ht="13.8">
      <c r="B151" s="262"/>
      <c r="C151" s="343" t="s">
        <v>484</v>
      </c>
      <c r="D151" s="343" t="s">
        <v>483</v>
      </c>
      <c r="E151" s="283">
        <v>342</v>
      </c>
      <c r="F151" s="283">
        <v>100</v>
      </c>
      <c r="G151" s="348">
        <v>0</v>
      </c>
      <c r="H151" s="348">
        <v>0</v>
      </c>
      <c r="I151" s="262"/>
    </row>
    <row r="152" spans="2:10" ht="13.8">
      <c r="B152" s="262"/>
      <c r="C152" s="343" t="s">
        <v>485</v>
      </c>
      <c r="D152" s="343" t="s">
        <v>483</v>
      </c>
      <c r="E152" s="283">
        <v>346</v>
      </c>
      <c r="F152" s="283">
        <v>104</v>
      </c>
      <c r="G152" s="348">
        <v>2.1999999999999999E-2</v>
      </c>
      <c r="H152" s="348">
        <v>7.0000000000000001E-3</v>
      </c>
      <c r="I152" s="262"/>
    </row>
    <row r="153" spans="2:10" ht="13.8">
      <c r="B153" s="262"/>
      <c r="C153" s="343" t="s">
        <v>486</v>
      </c>
      <c r="D153" s="343" t="s">
        <v>483</v>
      </c>
      <c r="E153" s="283">
        <v>333</v>
      </c>
      <c r="F153" s="283">
        <v>91</v>
      </c>
      <c r="G153" s="348">
        <v>2.7E-2</v>
      </c>
      <c r="H153" s="348">
        <v>6.0000000000000001E-3</v>
      </c>
      <c r="I153" s="262"/>
    </row>
    <row r="154" spans="2:10" ht="13.8">
      <c r="B154" s="262"/>
      <c r="C154" s="343" t="s">
        <v>487</v>
      </c>
      <c r="D154" s="343" t="s">
        <v>483</v>
      </c>
      <c r="E154" s="283">
        <v>323</v>
      </c>
      <c r="F154" s="283">
        <v>80</v>
      </c>
      <c r="G154" s="348">
        <v>8.9999999999999993E-3</v>
      </c>
      <c r="H154" s="348">
        <v>-4.2999999999999997E-2</v>
      </c>
      <c r="I154" s="262"/>
    </row>
    <row r="155" spans="2:10" ht="13.8">
      <c r="B155" s="262"/>
      <c r="C155" s="343" t="s">
        <v>488</v>
      </c>
      <c r="D155" s="343" t="s">
        <v>483</v>
      </c>
      <c r="E155" s="283">
        <v>368</v>
      </c>
      <c r="F155" s="283">
        <v>126</v>
      </c>
      <c r="G155" s="348">
        <v>0.06</v>
      </c>
      <c r="H155" s="348">
        <v>-6.0000000000000001E-3</v>
      </c>
      <c r="I155" s="262"/>
    </row>
    <row r="156" spans="2:10" ht="13.8">
      <c r="B156" s="262"/>
      <c r="C156" s="343" t="s">
        <v>489</v>
      </c>
      <c r="D156" s="343" t="s">
        <v>490</v>
      </c>
      <c r="E156" s="358">
        <v>1.63</v>
      </c>
      <c r="F156" s="358">
        <v>1.63</v>
      </c>
      <c r="G156" s="359">
        <v>1.2E-2</v>
      </c>
      <c r="H156" s="359">
        <v>3.0000000000000001E-3</v>
      </c>
      <c r="I156" s="262"/>
    </row>
    <row r="157" spans="2:10" ht="13.8">
      <c r="B157" s="262"/>
      <c r="C157" s="343" t="s">
        <v>357</v>
      </c>
      <c r="D157" s="343" t="s">
        <v>491</v>
      </c>
      <c r="E157" s="349">
        <v>346</v>
      </c>
      <c r="F157" s="349">
        <v>104</v>
      </c>
      <c r="G157" s="350">
        <v>2.1999999999999999E-2</v>
      </c>
      <c r="H157" s="350">
        <v>7.0000000000000001E-3</v>
      </c>
      <c r="I157" s="262" t="s">
        <v>492</v>
      </c>
    </row>
    <row r="158" spans="2:10" ht="13.8">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8">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8">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8">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8">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8">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8">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8">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8">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8">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8">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8">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8">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8">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8">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8">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8">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8">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8">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8">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8">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8">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8">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8">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8">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8">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8">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8">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8">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8">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8">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8">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8">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8">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8">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8">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8">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8">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8">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8">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8">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8">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8">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8">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8">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8">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8">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8">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8">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4.4"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8">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4140625" defaultRowHeight="13.2"/>
  <cols>
    <col min="1" max="1" width="32.44140625" bestFit="1" customWidth="1"/>
    <col min="2" max="2" width="40.44140625" bestFit="1" customWidth="1"/>
    <col min="3" max="3" width="20.44140625" bestFit="1" customWidth="1"/>
    <col min="4" max="6" width="11.109375" bestFit="1" customWidth="1"/>
    <col min="7" max="7" width="13.109375" bestFit="1" customWidth="1"/>
    <col min="8" max="11" width="11.109375" bestFit="1" customWidth="1"/>
    <col min="12" max="12" width="19" bestFit="1" customWidth="1"/>
    <col min="13" max="49" width="11.109375" bestFit="1" customWidth="1"/>
    <col min="51" max="51" width="16.44140625" bestFit="1" customWidth="1"/>
  </cols>
  <sheetData>
    <row r="1" spans="1:51" ht="14.4" thickBot="1">
      <c r="A1" s="1371" t="s">
        <v>101</v>
      </c>
      <c r="B1" s="1372" t="s">
        <v>102</v>
      </c>
      <c r="C1" s="1374" t="s">
        <v>103</v>
      </c>
      <c r="D1" s="1374" t="s">
        <v>104</v>
      </c>
      <c r="E1" s="1364" t="s">
        <v>105</v>
      </c>
      <c r="F1" s="1376"/>
      <c r="G1" s="1377" t="s">
        <v>106</v>
      </c>
      <c r="H1" s="1377"/>
      <c r="I1" s="1364" t="s">
        <v>107</v>
      </c>
      <c r="J1" s="1366" t="s">
        <v>108</v>
      </c>
    </row>
    <row r="2" spans="1:51" ht="14.4" thickBot="1">
      <c r="A2" s="1371"/>
      <c r="B2" s="1373"/>
      <c r="C2" s="1375"/>
      <c r="D2" s="1375"/>
      <c r="E2" s="56" t="s">
        <v>110</v>
      </c>
      <c r="F2" s="25" t="s">
        <v>111</v>
      </c>
      <c r="G2" s="26" t="s">
        <v>110</v>
      </c>
      <c r="H2" s="26" t="s">
        <v>111</v>
      </c>
      <c r="I2" s="1365"/>
      <c r="J2" s="1367"/>
      <c r="L2" s="57" t="s">
        <v>161</v>
      </c>
      <c r="M2" s="1368" t="s">
        <v>162</v>
      </c>
      <c r="N2" s="1369"/>
      <c r="O2" s="1369"/>
      <c r="P2" s="1370"/>
    </row>
    <row r="3" spans="1:51" ht="13.8">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8.2" thickBot="1">
      <c r="A4" s="34"/>
      <c r="B4" s="35" t="s">
        <v>113</v>
      </c>
      <c r="C4" s="36" t="s">
        <v>114</v>
      </c>
      <c r="D4" s="37" t="s">
        <v>115</v>
      </c>
      <c r="E4" s="38">
        <v>120</v>
      </c>
      <c r="F4" s="39">
        <v>46</v>
      </c>
      <c r="G4" s="37" t="s">
        <v>116</v>
      </c>
      <c r="H4" s="37" t="s">
        <v>117</v>
      </c>
      <c r="I4" s="38">
        <v>1966</v>
      </c>
      <c r="J4" s="40">
        <v>2012</v>
      </c>
    </row>
    <row r="6" spans="1:51" ht="15.6">
      <c r="A6" s="68" t="s">
        <v>109</v>
      </c>
      <c r="B6" s="69"/>
      <c r="C6" s="69"/>
    </row>
    <row r="7" spans="1:51" ht="14.4">
      <c r="A7" s="70"/>
      <c r="B7" s="70"/>
      <c r="C7" s="71"/>
    </row>
    <row r="8" spans="1:51" ht="14.4">
      <c r="A8" s="72" t="s">
        <v>163</v>
      </c>
      <c r="B8" s="72" t="s">
        <v>164</v>
      </c>
      <c r="C8" s="72" t="s">
        <v>170</v>
      </c>
    </row>
    <row r="9" spans="1:51" ht="14.4">
      <c r="A9" s="73" t="s">
        <v>119</v>
      </c>
      <c r="B9" s="73" t="s">
        <v>118</v>
      </c>
      <c r="C9" s="73" t="s">
        <v>120</v>
      </c>
      <c r="AU9">
        <f>('MIN-IMP-EXP_Data'!AU25+'MIN-IMP-EXP_Data'!AU26+'MIN-IMP-EXP_Data'!AU27)*10^-6</f>
        <v>93.795397999999992</v>
      </c>
    </row>
    <row r="13" spans="1:51" ht="13.8"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4">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4">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4">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4">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4">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4">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4">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4">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4">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4">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4">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4">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4">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4">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4">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4">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4">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4">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4">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4">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4">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4">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4">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4">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4">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4">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8"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sheetPr>
  <dimension ref="A1:DJ111"/>
  <sheetViews>
    <sheetView zoomScaleNormal="100" workbookViewId="0">
      <selection activeCell="D8" sqref="D8"/>
    </sheetView>
  </sheetViews>
  <sheetFormatPr defaultColWidth="9.109375" defaultRowHeight="13.2"/>
  <cols>
    <col min="1" max="1" width="19.44140625" style="116" bestFit="1" customWidth="1"/>
    <col min="2" max="2" width="18.44140625" style="116" bestFit="1" customWidth="1"/>
    <col min="3" max="3" width="15.44140625" style="116" customWidth="1"/>
    <col min="4" max="4" width="14.44140625" style="116" customWidth="1"/>
    <col min="5" max="6" width="11.44140625" style="116" bestFit="1" customWidth="1"/>
    <col min="7" max="7" width="13.109375" style="116" bestFit="1" customWidth="1"/>
    <col min="8" max="9" width="12" style="116" bestFit="1" customWidth="1"/>
    <col min="10" max="10" width="12.44140625" style="116" customWidth="1"/>
    <col min="11" max="11" width="11.44140625" style="116" customWidth="1"/>
    <col min="12" max="12" width="12.44140625" style="116" customWidth="1"/>
    <col min="13" max="13" width="14.44140625" style="116" customWidth="1"/>
    <col min="14" max="14" width="13.44140625" style="116" customWidth="1"/>
    <col min="15" max="16" width="12.44140625" style="116" customWidth="1"/>
    <col min="17" max="17" width="12.109375" style="116" customWidth="1"/>
    <col min="18" max="18" width="11.44140625" style="116" customWidth="1"/>
    <col min="19" max="19" width="12" style="116" customWidth="1"/>
    <col min="20" max="20" width="12.44140625" style="116" customWidth="1"/>
    <col min="21" max="21" width="12" style="116" customWidth="1"/>
    <col min="22" max="22" width="12.109375" style="116" customWidth="1"/>
    <col min="23" max="23" width="12" style="116" customWidth="1"/>
    <col min="24" max="24" width="12.109375" style="116" customWidth="1"/>
    <col min="25" max="27" width="11.44140625" style="116" customWidth="1"/>
    <col min="28" max="28" width="12" style="116" customWidth="1"/>
    <col min="29" max="29" width="11.44140625" style="116" customWidth="1"/>
    <col min="30" max="49" width="11.109375" style="116" bestFit="1" customWidth="1"/>
    <col min="50" max="50" width="15.44140625" style="116" customWidth="1"/>
    <col min="51" max="51" width="28" style="116" bestFit="1" customWidth="1"/>
    <col min="52" max="52" width="11.44140625" style="116" bestFit="1" customWidth="1"/>
    <col min="53" max="94" width="10.44140625" style="116" bestFit="1" customWidth="1"/>
    <col min="95" max="95" width="12" style="116" bestFit="1" customWidth="1"/>
    <col min="96" max="96" width="13.109375" style="116" bestFit="1" customWidth="1"/>
    <col min="97" max="97" width="10.44140625" style="116" bestFit="1" customWidth="1"/>
    <col min="98" max="98" width="13.109375" style="116" bestFit="1" customWidth="1"/>
    <col min="99" max="99" width="9.109375" style="116"/>
    <col min="100" max="102" width="11.44140625" style="116" bestFit="1" customWidth="1"/>
    <col min="103" max="103" width="9.109375" style="116"/>
    <col min="104" max="104" width="9.44140625" style="116" bestFit="1" customWidth="1"/>
    <col min="105" max="107" width="11.44140625" style="116" bestFit="1" customWidth="1"/>
    <col min="108" max="16384" width="9.109375" style="116"/>
  </cols>
  <sheetData>
    <row r="1" spans="1:49" ht="15.6">
      <c r="A1" s="1379"/>
      <c r="B1" s="1378"/>
      <c r="C1" s="1378"/>
      <c r="D1" s="1378"/>
      <c r="E1" s="1378"/>
      <c r="F1" s="1378"/>
      <c r="G1" s="1378"/>
      <c r="H1" s="1378"/>
      <c r="I1" s="1378"/>
      <c r="J1" s="1378"/>
      <c r="K1" s="113"/>
      <c r="L1" s="114"/>
      <c r="M1" s="115"/>
      <c r="N1" s="115"/>
    </row>
    <row r="2" spans="1:49" ht="14.4">
      <c r="A2" s="1379"/>
      <c r="B2" s="1378"/>
      <c r="C2" s="1378"/>
      <c r="D2" s="1378"/>
      <c r="E2" s="117"/>
      <c r="F2" s="117"/>
      <c r="G2" s="117"/>
      <c r="H2" s="117"/>
      <c r="I2" s="1378"/>
      <c r="J2" s="1378"/>
      <c r="K2" s="113"/>
      <c r="L2" s="118"/>
      <c r="M2" s="118"/>
      <c r="N2" s="118"/>
    </row>
    <row r="3" spans="1:49">
      <c r="A3" s="119" t="s">
        <v>219</v>
      </c>
    </row>
    <row r="5" spans="1:49" ht="15" thickBot="1">
      <c r="A5" s="120" t="s">
        <v>220</v>
      </c>
    </row>
    <row r="6" spans="1:49" ht="15.6"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4">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4">
      <c r="A8" s="124"/>
      <c r="B8" s="125"/>
      <c r="C8" s="125"/>
      <c r="D8" s="125" t="s">
        <v>129</v>
      </c>
      <c r="E8" s="125"/>
      <c r="F8" s="125" t="s">
        <v>130</v>
      </c>
      <c r="G8" s="125" t="s">
        <v>131</v>
      </c>
      <c r="H8" s="125" t="s">
        <v>235</v>
      </c>
      <c r="I8" s="125" t="s">
        <v>132</v>
      </c>
      <c r="J8" s="125" t="s">
        <v>236</v>
      </c>
      <c r="K8" s="125"/>
      <c r="L8" s="125"/>
      <c r="M8" s="125"/>
      <c r="N8" s="126"/>
    </row>
    <row r="9" spans="1:49" ht="14.4">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8" thickTop="1"/>
    <row r="13" spans="1:49" ht="14.4">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6"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4">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4">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4">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4">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4">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4">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4">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4">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4">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4">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4">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4.4"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4">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4">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4">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4">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4">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4">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4">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4">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4">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4">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4">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4">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4">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8"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4">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4">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4">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4">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4">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4">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4">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4">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4">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4">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4">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4">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4">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8"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4">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4">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4">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4">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4">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4">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4">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4">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4">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4">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4">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4">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4">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8"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zoomScale="70" zoomScaleNormal="70" workbookViewId="0">
      <selection activeCell="L12" sqref="L12"/>
    </sheetView>
  </sheetViews>
  <sheetFormatPr defaultColWidth="8.44140625" defaultRowHeight="14.4"/>
  <cols>
    <col min="1" max="2" width="40.44140625" style="648" customWidth="1"/>
    <col min="3" max="3" width="6.109375" style="648" customWidth="1"/>
    <col min="4" max="4" width="25.44140625" style="648" customWidth="1"/>
    <col min="5" max="5" width="40.44140625" style="648" customWidth="1"/>
    <col min="6" max="13" width="7" style="648" customWidth="1"/>
    <col min="14" max="16384" width="8.44140625" style="648"/>
  </cols>
  <sheetData>
    <row r="1" spans="1:13">
      <c r="A1" s="648" t="s">
        <v>960</v>
      </c>
    </row>
    <row r="2" spans="1:13" ht="18">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6.4">
      <c r="A19" s="651" t="s">
        <v>931</v>
      </c>
      <c r="B19" s="648" t="s">
        <v>930</v>
      </c>
    </row>
    <row r="20" spans="1:13" ht="28.8">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4140625" defaultRowHeight="10.199999999999999"/>
  <cols>
    <col min="1" max="3" width="2" style="654" customWidth="1"/>
    <col min="4" max="4" width="2.44140625" style="654" customWidth="1"/>
    <col min="5" max="5" width="45.44140625" style="654" customWidth="1"/>
    <col min="6" max="6" width="7.109375" style="655" customWidth="1"/>
    <col min="7" max="7" width="0.44140625" style="655" customWidth="1"/>
    <col min="8" max="22" width="10.44140625" style="655" customWidth="1"/>
    <col min="23" max="45" width="10.44140625" style="654" customWidth="1"/>
    <col min="46" max="51" width="9.44140625" style="654" customWidth="1"/>
    <col min="52" max="52" width="10.44140625" style="655" customWidth="1"/>
    <col min="53" max="57" width="9.44140625" style="654" customWidth="1"/>
    <col min="58" max="256" width="8.44140625" style="654"/>
    <col min="257" max="259" width="2" style="654" customWidth="1"/>
    <col min="260" max="260" width="2.44140625" style="654" customWidth="1"/>
    <col min="261" max="261" width="45.44140625" style="654" customWidth="1"/>
    <col min="262" max="262" width="7.109375" style="654" customWidth="1"/>
    <col min="263" max="263" width="0.44140625" style="654" customWidth="1"/>
    <col min="264" max="301" width="10.44140625" style="654" customWidth="1"/>
    <col min="302" max="307" width="9.44140625" style="654" customWidth="1"/>
    <col min="308" max="308" width="10.44140625" style="654" customWidth="1"/>
    <col min="309" max="313" width="9.44140625" style="654" customWidth="1"/>
    <col min="314" max="512" width="8.44140625" style="654"/>
    <col min="513" max="515" width="2" style="654" customWidth="1"/>
    <col min="516" max="516" width="2.44140625" style="654" customWidth="1"/>
    <col min="517" max="517" width="45.44140625" style="654" customWidth="1"/>
    <col min="518" max="518" width="7.109375" style="654" customWidth="1"/>
    <col min="519" max="519" width="0.44140625" style="654" customWidth="1"/>
    <col min="520" max="557" width="10.44140625" style="654" customWidth="1"/>
    <col min="558" max="563" width="9.44140625" style="654" customWidth="1"/>
    <col min="564" max="564" width="10.44140625" style="654" customWidth="1"/>
    <col min="565" max="569" width="9.44140625" style="654" customWidth="1"/>
    <col min="570" max="768" width="8.44140625" style="654"/>
    <col min="769" max="771" width="2" style="654" customWidth="1"/>
    <col min="772" max="772" width="2.44140625" style="654" customWidth="1"/>
    <col min="773" max="773" width="45.44140625" style="654" customWidth="1"/>
    <col min="774" max="774" width="7.109375" style="654" customWidth="1"/>
    <col min="775" max="775" width="0.44140625" style="654" customWidth="1"/>
    <col min="776" max="813" width="10.44140625" style="654" customWidth="1"/>
    <col min="814" max="819" width="9.44140625" style="654" customWidth="1"/>
    <col min="820" max="820" width="10.44140625" style="654" customWidth="1"/>
    <col min="821" max="825" width="9.44140625" style="654" customWidth="1"/>
    <col min="826" max="1024" width="8.44140625" style="654"/>
    <col min="1025" max="1027" width="2" style="654" customWidth="1"/>
    <col min="1028" max="1028" width="2.44140625" style="654" customWidth="1"/>
    <col min="1029" max="1029" width="45.44140625" style="654" customWidth="1"/>
    <col min="1030" max="1030" width="7.109375" style="654" customWidth="1"/>
    <col min="1031" max="1031" width="0.44140625" style="654" customWidth="1"/>
    <col min="1032" max="1069" width="10.44140625" style="654" customWidth="1"/>
    <col min="1070" max="1075" width="9.44140625" style="654" customWidth="1"/>
    <col min="1076" max="1076" width="10.44140625" style="654" customWidth="1"/>
    <col min="1077" max="1081" width="9.44140625" style="654" customWidth="1"/>
    <col min="1082" max="1280" width="8.44140625" style="654"/>
    <col min="1281" max="1283" width="2" style="654" customWidth="1"/>
    <col min="1284" max="1284" width="2.44140625" style="654" customWidth="1"/>
    <col min="1285" max="1285" width="45.44140625" style="654" customWidth="1"/>
    <col min="1286" max="1286" width="7.109375" style="654" customWidth="1"/>
    <col min="1287" max="1287" width="0.44140625" style="654" customWidth="1"/>
    <col min="1288" max="1325" width="10.44140625" style="654" customWidth="1"/>
    <col min="1326" max="1331" width="9.44140625" style="654" customWidth="1"/>
    <col min="1332" max="1332" width="10.44140625" style="654" customWidth="1"/>
    <col min="1333" max="1337" width="9.44140625" style="654" customWidth="1"/>
    <col min="1338" max="1536" width="8.44140625" style="654"/>
    <col min="1537" max="1539" width="2" style="654" customWidth="1"/>
    <col min="1540" max="1540" width="2.44140625" style="654" customWidth="1"/>
    <col min="1541" max="1541" width="45.44140625" style="654" customWidth="1"/>
    <col min="1542" max="1542" width="7.109375" style="654" customWidth="1"/>
    <col min="1543" max="1543" width="0.44140625" style="654" customWidth="1"/>
    <col min="1544" max="1581" width="10.44140625" style="654" customWidth="1"/>
    <col min="1582" max="1587" width="9.44140625" style="654" customWidth="1"/>
    <col min="1588" max="1588" width="10.44140625" style="654" customWidth="1"/>
    <col min="1589" max="1593" width="9.44140625" style="654" customWidth="1"/>
    <col min="1594" max="1792" width="8.44140625" style="654"/>
    <col min="1793" max="1795" width="2" style="654" customWidth="1"/>
    <col min="1796" max="1796" width="2.44140625" style="654" customWidth="1"/>
    <col min="1797" max="1797" width="45.44140625" style="654" customWidth="1"/>
    <col min="1798" max="1798" width="7.109375" style="654" customWidth="1"/>
    <col min="1799" max="1799" width="0.44140625" style="654" customWidth="1"/>
    <col min="1800" max="1837" width="10.44140625" style="654" customWidth="1"/>
    <col min="1838" max="1843" width="9.44140625" style="654" customWidth="1"/>
    <col min="1844" max="1844" width="10.44140625" style="654" customWidth="1"/>
    <col min="1845" max="1849" width="9.44140625" style="654" customWidth="1"/>
    <col min="1850" max="2048" width="8.44140625" style="654"/>
    <col min="2049" max="2051" width="2" style="654" customWidth="1"/>
    <col min="2052" max="2052" width="2.44140625" style="654" customWidth="1"/>
    <col min="2053" max="2053" width="45.44140625" style="654" customWidth="1"/>
    <col min="2054" max="2054" width="7.109375" style="654" customWidth="1"/>
    <col min="2055" max="2055" width="0.44140625" style="654" customWidth="1"/>
    <col min="2056" max="2093" width="10.44140625" style="654" customWidth="1"/>
    <col min="2094" max="2099" width="9.44140625" style="654" customWidth="1"/>
    <col min="2100" max="2100" width="10.44140625" style="654" customWidth="1"/>
    <col min="2101" max="2105" width="9.44140625" style="654" customWidth="1"/>
    <col min="2106" max="2304" width="8.44140625" style="654"/>
    <col min="2305" max="2307" width="2" style="654" customWidth="1"/>
    <col min="2308" max="2308" width="2.44140625" style="654" customWidth="1"/>
    <col min="2309" max="2309" width="45.44140625" style="654" customWidth="1"/>
    <col min="2310" max="2310" width="7.109375" style="654" customWidth="1"/>
    <col min="2311" max="2311" width="0.44140625" style="654" customWidth="1"/>
    <col min="2312" max="2349" width="10.44140625" style="654" customWidth="1"/>
    <col min="2350" max="2355" width="9.44140625" style="654" customWidth="1"/>
    <col min="2356" max="2356" width="10.44140625" style="654" customWidth="1"/>
    <col min="2357" max="2361" width="9.44140625" style="654" customWidth="1"/>
    <col min="2362" max="2560" width="8.44140625" style="654"/>
    <col min="2561" max="2563" width="2" style="654" customWidth="1"/>
    <col min="2564" max="2564" width="2.44140625" style="654" customWidth="1"/>
    <col min="2565" max="2565" width="45.44140625" style="654" customWidth="1"/>
    <col min="2566" max="2566" width="7.109375" style="654" customWidth="1"/>
    <col min="2567" max="2567" width="0.44140625" style="654" customWidth="1"/>
    <col min="2568" max="2605" width="10.44140625" style="654" customWidth="1"/>
    <col min="2606" max="2611" width="9.44140625" style="654" customWidth="1"/>
    <col min="2612" max="2612" width="10.44140625" style="654" customWidth="1"/>
    <col min="2613" max="2617" width="9.44140625" style="654" customWidth="1"/>
    <col min="2618" max="2816" width="8.44140625" style="654"/>
    <col min="2817" max="2819" width="2" style="654" customWidth="1"/>
    <col min="2820" max="2820" width="2.44140625" style="654" customWidth="1"/>
    <col min="2821" max="2821" width="45.44140625" style="654" customWidth="1"/>
    <col min="2822" max="2822" width="7.109375" style="654" customWidth="1"/>
    <col min="2823" max="2823" width="0.44140625" style="654" customWidth="1"/>
    <col min="2824" max="2861" width="10.44140625" style="654" customWidth="1"/>
    <col min="2862" max="2867" width="9.44140625" style="654" customWidth="1"/>
    <col min="2868" max="2868" width="10.44140625" style="654" customWidth="1"/>
    <col min="2869" max="2873" width="9.44140625" style="654" customWidth="1"/>
    <col min="2874" max="3072" width="8.44140625" style="654"/>
    <col min="3073" max="3075" width="2" style="654" customWidth="1"/>
    <col min="3076" max="3076" width="2.44140625" style="654" customWidth="1"/>
    <col min="3077" max="3077" width="45.44140625" style="654" customWidth="1"/>
    <col min="3078" max="3078" width="7.109375" style="654" customWidth="1"/>
    <col min="3079" max="3079" width="0.44140625" style="654" customWidth="1"/>
    <col min="3080" max="3117" width="10.44140625" style="654" customWidth="1"/>
    <col min="3118" max="3123" width="9.44140625" style="654" customWidth="1"/>
    <col min="3124" max="3124" width="10.44140625" style="654" customWidth="1"/>
    <col min="3125" max="3129" width="9.44140625" style="654" customWidth="1"/>
    <col min="3130" max="3328" width="8.44140625" style="654"/>
    <col min="3329" max="3331" width="2" style="654" customWidth="1"/>
    <col min="3332" max="3332" width="2.44140625" style="654" customWidth="1"/>
    <col min="3333" max="3333" width="45.44140625" style="654" customWidth="1"/>
    <col min="3334" max="3334" width="7.109375" style="654" customWidth="1"/>
    <col min="3335" max="3335" width="0.44140625" style="654" customWidth="1"/>
    <col min="3336" max="3373" width="10.44140625" style="654" customWidth="1"/>
    <col min="3374" max="3379" width="9.44140625" style="654" customWidth="1"/>
    <col min="3380" max="3380" width="10.44140625" style="654" customWidth="1"/>
    <col min="3381" max="3385" width="9.44140625" style="654" customWidth="1"/>
    <col min="3386" max="3584" width="8.44140625" style="654"/>
    <col min="3585" max="3587" width="2" style="654" customWidth="1"/>
    <col min="3588" max="3588" width="2.44140625" style="654" customWidth="1"/>
    <col min="3589" max="3589" width="45.44140625" style="654" customWidth="1"/>
    <col min="3590" max="3590" width="7.109375" style="654" customWidth="1"/>
    <col min="3591" max="3591" width="0.44140625" style="654" customWidth="1"/>
    <col min="3592" max="3629" width="10.44140625" style="654" customWidth="1"/>
    <col min="3630" max="3635" width="9.44140625" style="654" customWidth="1"/>
    <col min="3636" max="3636" width="10.44140625" style="654" customWidth="1"/>
    <col min="3637" max="3641" width="9.44140625" style="654" customWidth="1"/>
    <col min="3642" max="3840" width="8.44140625" style="654"/>
    <col min="3841" max="3843" width="2" style="654" customWidth="1"/>
    <col min="3844" max="3844" width="2.44140625" style="654" customWidth="1"/>
    <col min="3845" max="3845" width="45.44140625" style="654" customWidth="1"/>
    <col min="3846" max="3846" width="7.109375" style="654" customWidth="1"/>
    <col min="3847" max="3847" width="0.44140625" style="654" customWidth="1"/>
    <col min="3848" max="3885" width="10.44140625" style="654" customWidth="1"/>
    <col min="3886" max="3891" width="9.44140625" style="654" customWidth="1"/>
    <col min="3892" max="3892" width="10.44140625" style="654" customWidth="1"/>
    <col min="3893" max="3897" width="9.44140625" style="654" customWidth="1"/>
    <col min="3898" max="4096" width="8.44140625" style="654"/>
    <col min="4097" max="4099" width="2" style="654" customWidth="1"/>
    <col min="4100" max="4100" width="2.44140625" style="654" customWidth="1"/>
    <col min="4101" max="4101" width="45.44140625" style="654" customWidth="1"/>
    <col min="4102" max="4102" width="7.109375" style="654" customWidth="1"/>
    <col min="4103" max="4103" width="0.44140625" style="654" customWidth="1"/>
    <col min="4104" max="4141" width="10.44140625" style="654" customWidth="1"/>
    <col min="4142" max="4147" width="9.44140625" style="654" customWidth="1"/>
    <col min="4148" max="4148" width="10.44140625" style="654" customWidth="1"/>
    <col min="4149" max="4153" width="9.44140625" style="654" customWidth="1"/>
    <col min="4154" max="4352" width="8.44140625" style="654"/>
    <col min="4353" max="4355" width="2" style="654" customWidth="1"/>
    <col min="4356" max="4356" width="2.44140625" style="654" customWidth="1"/>
    <col min="4357" max="4357" width="45.44140625" style="654" customWidth="1"/>
    <col min="4358" max="4358" width="7.109375" style="654" customWidth="1"/>
    <col min="4359" max="4359" width="0.44140625" style="654" customWidth="1"/>
    <col min="4360" max="4397" width="10.44140625" style="654" customWidth="1"/>
    <col min="4398" max="4403" width="9.44140625" style="654" customWidth="1"/>
    <col min="4404" max="4404" width="10.44140625" style="654" customWidth="1"/>
    <col min="4405" max="4409" width="9.44140625" style="654" customWidth="1"/>
    <col min="4410" max="4608" width="8.44140625" style="654"/>
    <col min="4609" max="4611" width="2" style="654" customWidth="1"/>
    <col min="4612" max="4612" width="2.44140625" style="654" customWidth="1"/>
    <col min="4613" max="4613" width="45.44140625" style="654" customWidth="1"/>
    <col min="4614" max="4614" width="7.109375" style="654" customWidth="1"/>
    <col min="4615" max="4615" width="0.44140625" style="654" customWidth="1"/>
    <col min="4616" max="4653" width="10.44140625" style="654" customWidth="1"/>
    <col min="4654" max="4659" width="9.44140625" style="654" customWidth="1"/>
    <col min="4660" max="4660" width="10.44140625" style="654" customWidth="1"/>
    <col min="4661" max="4665" width="9.44140625" style="654" customWidth="1"/>
    <col min="4666" max="4864" width="8.44140625" style="654"/>
    <col min="4865" max="4867" width="2" style="654" customWidth="1"/>
    <col min="4868" max="4868" width="2.44140625" style="654" customWidth="1"/>
    <col min="4869" max="4869" width="45.44140625" style="654" customWidth="1"/>
    <col min="4870" max="4870" width="7.109375" style="654" customWidth="1"/>
    <col min="4871" max="4871" width="0.44140625" style="654" customWidth="1"/>
    <col min="4872" max="4909" width="10.44140625" style="654" customWidth="1"/>
    <col min="4910" max="4915" width="9.44140625" style="654" customWidth="1"/>
    <col min="4916" max="4916" width="10.44140625" style="654" customWidth="1"/>
    <col min="4917" max="4921" width="9.44140625" style="654" customWidth="1"/>
    <col min="4922" max="5120" width="8.44140625" style="654"/>
    <col min="5121" max="5123" width="2" style="654" customWidth="1"/>
    <col min="5124" max="5124" width="2.44140625" style="654" customWidth="1"/>
    <col min="5125" max="5125" width="45.44140625" style="654" customWidth="1"/>
    <col min="5126" max="5126" width="7.109375" style="654" customWidth="1"/>
    <col min="5127" max="5127" width="0.44140625" style="654" customWidth="1"/>
    <col min="5128" max="5165" width="10.44140625" style="654" customWidth="1"/>
    <col min="5166" max="5171" width="9.44140625" style="654" customWidth="1"/>
    <col min="5172" max="5172" width="10.44140625" style="654" customWidth="1"/>
    <col min="5173" max="5177" width="9.44140625" style="654" customWidth="1"/>
    <col min="5178" max="5376" width="8.44140625" style="654"/>
    <col min="5377" max="5379" width="2" style="654" customWidth="1"/>
    <col min="5380" max="5380" width="2.44140625" style="654" customWidth="1"/>
    <col min="5381" max="5381" width="45.44140625" style="654" customWidth="1"/>
    <col min="5382" max="5382" width="7.109375" style="654" customWidth="1"/>
    <col min="5383" max="5383" width="0.44140625" style="654" customWidth="1"/>
    <col min="5384" max="5421" width="10.44140625" style="654" customWidth="1"/>
    <col min="5422" max="5427" width="9.44140625" style="654" customWidth="1"/>
    <col min="5428" max="5428" width="10.44140625" style="654" customWidth="1"/>
    <col min="5429" max="5433" width="9.44140625" style="654" customWidth="1"/>
    <col min="5434" max="5632" width="8.44140625" style="654"/>
    <col min="5633" max="5635" width="2" style="654" customWidth="1"/>
    <col min="5636" max="5636" width="2.44140625" style="654" customWidth="1"/>
    <col min="5637" max="5637" width="45.44140625" style="654" customWidth="1"/>
    <col min="5638" max="5638" width="7.109375" style="654" customWidth="1"/>
    <col min="5639" max="5639" width="0.44140625" style="654" customWidth="1"/>
    <col min="5640" max="5677" width="10.44140625" style="654" customWidth="1"/>
    <col min="5678" max="5683" width="9.44140625" style="654" customWidth="1"/>
    <col min="5684" max="5684" width="10.44140625" style="654" customWidth="1"/>
    <col min="5685" max="5689" width="9.44140625" style="654" customWidth="1"/>
    <col min="5690" max="5888" width="8.44140625" style="654"/>
    <col min="5889" max="5891" width="2" style="654" customWidth="1"/>
    <col min="5892" max="5892" width="2.44140625" style="654" customWidth="1"/>
    <col min="5893" max="5893" width="45.44140625" style="654" customWidth="1"/>
    <col min="5894" max="5894" width="7.109375" style="654" customWidth="1"/>
    <col min="5895" max="5895" width="0.44140625" style="654" customWidth="1"/>
    <col min="5896" max="5933" width="10.44140625" style="654" customWidth="1"/>
    <col min="5934" max="5939" width="9.44140625" style="654" customWidth="1"/>
    <col min="5940" max="5940" width="10.44140625" style="654" customWidth="1"/>
    <col min="5941" max="5945" width="9.44140625" style="654" customWidth="1"/>
    <col min="5946" max="6144" width="8.44140625" style="654"/>
    <col min="6145" max="6147" width="2" style="654" customWidth="1"/>
    <col min="6148" max="6148" width="2.44140625" style="654" customWidth="1"/>
    <col min="6149" max="6149" width="45.44140625" style="654" customWidth="1"/>
    <col min="6150" max="6150" width="7.109375" style="654" customWidth="1"/>
    <col min="6151" max="6151" width="0.44140625" style="654" customWidth="1"/>
    <col min="6152" max="6189" width="10.44140625" style="654" customWidth="1"/>
    <col min="6190" max="6195" width="9.44140625" style="654" customWidth="1"/>
    <col min="6196" max="6196" width="10.44140625" style="654" customWidth="1"/>
    <col min="6197" max="6201" width="9.44140625" style="654" customWidth="1"/>
    <col min="6202" max="6400" width="8.44140625" style="654"/>
    <col min="6401" max="6403" width="2" style="654" customWidth="1"/>
    <col min="6404" max="6404" width="2.44140625" style="654" customWidth="1"/>
    <col min="6405" max="6405" width="45.44140625" style="654" customWidth="1"/>
    <col min="6406" max="6406" width="7.109375" style="654" customWidth="1"/>
    <col min="6407" max="6407" width="0.44140625" style="654" customWidth="1"/>
    <col min="6408" max="6445" width="10.44140625" style="654" customWidth="1"/>
    <col min="6446" max="6451" width="9.44140625" style="654" customWidth="1"/>
    <col min="6452" max="6452" width="10.44140625" style="654" customWidth="1"/>
    <col min="6453" max="6457" width="9.44140625" style="654" customWidth="1"/>
    <col min="6458" max="6656" width="8.44140625" style="654"/>
    <col min="6657" max="6659" width="2" style="654" customWidth="1"/>
    <col min="6660" max="6660" width="2.44140625" style="654" customWidth="1"/>
    <col min="6661" max="6661" width="45.44140625" style="654" customWidth="1"/>
    <col min="6662" max="6662" width="7.109375" style="654" customWidth="1"/>
    <col min="6663" max="6663" width="0.44140625" style="654" customWidth="1"/>
    <col min="6664" max="6701" width="10.44140625" style="654" customWidth="1"/>
    <col min="6702" max="6707" width="9.44140625" style="654" customWidth="1"/>
    <col min="6708" max="6708" width="10.44140625" style="654" customWidth="1"/>
    <col min="6709" max="6713" width="9.44140625" style="654" customWidth="1"/>
    <col min="6714" max="6912" width="8.44140625" style="654"/>
    <col min="6913" max="6915" width="2" style="654" customWidth="1"/>
    <col min="6916" max="6916" width="2.44140625" style="654" customWidth="1"/>
    <col min="6917" max="6917" width="45.44140625" style="654" customWidth="1"/>
    <col min="6918" max="6918" width="7.109375" style="654" customWidth="1"/>
    <col min="6919" max="6919" width="0.44140625" style="654" customWidth="1"/>
    <col min="6920" max="6957" width="10.44140625" style="654" customWidth="1"/>
    <col min="6958" max="6963" width="9.44140625" style="654" customWidth="1"/>
    <col min="6964" max="6964" width="10.44140625" style="654" customWidth="1"/>
    <col min="6965" max="6969" width="9.44140625" style="654" customWidth="1"/>
    <col min="6970" max="7168" width="8.44140625" style="654"/>
    <col min="7169" max="7171" width="2" style="654" customWidth="1"/>
    <col min="7172" max="7172" width="2.44140625" style="654" customWidth="1"/>
    <col min="7173" max="7173" width="45.44140625" style="654" customWidth="1"/>
    <col min="7174" max="7174" width="7.109375" style="654" customWidth="1"/>
    <col min="7175" max="7175" width="0.44140625" style="654" customWidth="1"/>
    <col min="7176" max="7213" width="10.44140625" style="654" customWidth="1"/>
    <col min="7214" max="7219" width="9.44140625" style="654" customWidth="1"/>
    <col min="7220" max="7220" width="10.44140625" style="654" customWidth="1"/>
    <col min="7221" max="7225" width="9.44140625" style="654" customWidth="1"/>
    <col min="7226" max="7424" width="8.44140625" style="654"/>
    <col min="7425" max="7427" width="2" style="654" customWidth="1"/>
    <col min="7428" max="7428" width="2.44140625" style="654" customWidth="1"/>
    <col min="7429" max="7429" width="45.44140625" style="654" customWidth="1"/>
    <col min="7430" max="7430" width="7.109375" style="654" customWidth="1"/>
    <col min="7431" max="7431" width="0.44140625" style="654" customWidth="1"/>
    <col min="7432" max="7469" width="10.44140625" style="654" customWidth="1"/>
    <col min="7470" max="7475" width="9.44140625" style="654" customWidth="1"/>
    <col min="7476" max="7476" width="10.44140625" style="654" customWidth="1"/>
    <col min="7477" max="7481" width="9.44140625" style="654" customWidth="1"/>
    <col min="7482" max="7680" width="8.44140625" style="654"/>
    <col min="7681" max="7683" width="2" style="654" customWidth="1"/>
    <col min="7684" max="7684" width="2.44140625" style="654" customWidth="1"/>
    <col min="7685" max="7685" width="45.44140625" style="654" customWidth="1"/>
    <col min="7686" max="7686" width="7.109375" style="654" customWidth="1"/>
    <col min="7687" max="7687" width="0.44140625" style="654" customWidth="1"/>
    <col min="7688" max="7725" width="10.44140625" style="654" customWidth="1"/>
    <col min="7726" max="7731" width="9.44140625" style="654" customWidth="1"/>
    <col min="7732" max="7732" width="10.44140625" style="654" customWidth="1"/>
    <col min="7733" max="7737" width="9.44140625" style="654" customWidth="1"/>
    <col min="7738" max="7936" width="8.44140625" style="654"/>
    <col min="7937" max="7939" width="2" style="654" customWidth="1"/>
    <col min="7940" max="7940" width="2.44140625" style="654" customWidth="1"/>
    <col min="7941" max="7941" width="45.44140625" style="654" customWidth="1"/>
    <col min="7942" max="7942" width="7.109375" style="654" customWidth="1"/>
    <col min="7943" max="7943" width="0.44140625" style="654" customWidth="1"/>
    <col min="7944" max="7981" width="10.44140625" style="654" customWidth="1"/>
    <col min="7982" max="7987" width="9.44140625" style="654" customWidth="1"/>
    <col min="7988" max="7988" width="10.44140625" style="654" customWidth="1"/>
    <col min="7989" max="7993" width="9.44140625" style="654" customWidth="1"/>
    <col min="7994" max="8192" width="8.44140625" style="654"/>
    <col min="8193" max="8195" width="2" style="654" customWidth="1"/>
    <col min="8196" max="8196" width="2.44140625" style="654" customWidth="1"/>
    <col min="8197" max="8197" width="45.44140625" style="654" customWidth="1"/>
    <col min="8198" max="8198" width="7.109375" style="654" customWidth="1"/>
    <col min="8199" max="8199" width="0.44140625" style="654" customWidth="1"/>
    <col min="8200" max="8237" width="10.44140625" style="654" customWidth="1"/>
    <col min="8238" max="8243" width="9.44140625" style="654" customWidth="1"/>
    <col min="8244" max="8244" width="10.44140625" style="654" customWidth="1"/>
    <col min="8245" max="8249" width="9.44140625" style="654" customWidth="1"/>
    <col min="8250" max="8448" width="8.44140625" style="654"/>
    <col min="8449" max="8451" width="2" style="654" customWidth="1"/>
    <col min="8452" max="8452" width="2.44140625" style="654" customWidth="1"/>
    <col min="8453" max="8453" width="45.44140625" style="654" customWidth="1"/>
    <col min="8454" max="8454" width="7.109375" style="654" customWidth="1"/>
    <col min="8455" max="8455" width="0.44140625" style="654" customWidth="1"/>
    <col min="8456" max="8493" width="10.44140625" style="654" customWidth="1"/>
    <col min="8494" max="8499" width="9.44140625" style="654" customWidth="1"/>
    <col min="8500" max="8500" width="10.44140625" style="654" customWidth="1"/>
    <col min="8501" max="8505" width="9.44140625" style="654" customWidth="1"/>
    <col min="8506" max="8704" width="8.44140625" style="654"/>
    <col min="8705" max="8707" width="2" style="654" customWidth="1"/>
    <col min="8708" max="8708" width="2.44140625" style="654" customWidth="1"/>
    <col min="8709" max="8709" width="45.44140625" style="654" customWidth="1"/>
    <col min="8710" max="8710" width="7.109375" style="654" customWidth="1"/>
    <col min="8711" max="8711" width="0.44140625" style="654" customWidth="1"/>
    <col min="8712" max="8749" width="10.44140625" style="654" customWidth="1"/>
    <col min="8750" max="8755" width="9.44140625" style="654" customWidth="1"/>
    <col min="8756" max="8756" width="10.44140625" style="654" customWidth="1"/>
    <col min="8757" max="8761" width="9.44140625" style="654" customWidth="1"/>
    <col min="8762" max="8960" width="8.44140625" style="654"/>
    <col min="8961" max="8963" width="2" style="654" customWidth="1"/>
    <col min="8964" max="8964" width="2.44140625" style="654" customWidth="1"/>
    <col min="8965" max="8965" width="45.44140625" style="654" customWidth="1"/>
    <col min="8966" max="8966" width="7.109375" style="654" customWidth="1"/>
    <col min="8967" max="8967" width="0.44140625" style="654" customWidth="1"/>
    <col min="8968" max="9005" width="10.44140625" style="654" customWidth="1"/>
    <col min="9006" max="9011" width="9.44140625" style="654" customWidth="1"/>
    <col min="9012" max="9012" width="10.44140625" style="654" customWidth="1"/>
    <col min="9013" max="9017" width="9.44140625" style="654" customWidth="1"/>
    <col min="9018" max="9216" width="8.44140625" style="654"/>
    <col min="9217" max="9219" width="2" style="654" customWidth="1"/>
    <col min="9220" max="9220" width="2.44140625" style="654" customWidth="1"/>
    <col min="9221" max="9221" width="45.44140625" style="654" customWidth="1"/>
    <col min="9222" max="9222" width="7.109375" style="654" customWidth="1"/>
    <col min="9223" max="9223" width="0.44140625" style="654" customWidth="1"/>
    <col min="9224" max="9261" width="10.44140625" style="654" customWidth="1"/>
    <col min="9262" max="9267" width="9.44140625" style="654" customWidth="1"/>
    <col min="9268" max="9268" width="10.44140625" style="654" customWidth="1"/>
    <col min="9269" max="9273" width="9.44140625" style="654" customWidth="1"/>
    <col min="9274" max="9472" width="8.44140625" style="654"/>
    <col min="9473" max="9475" width="2" style="654" customWidth="1"/>
    <col min="9476" max="9476" width="2.44140625" style="654" customWidth="1"/>
    <col min="9477" max="9477" width="45.44140625" style="654" customWidth="1"/>
    <col min="9478" max="9478" width="7.109375" style="654" customWidth="1"/>
    <col min="9479" max="9479" width="0.44140625" style="654" customWidth="1"/>
    <col min="9480" max="9517" width="10.44140625" style="654" customWidth="1"/>
    <col min="9518" max="9523" width="9.44140625" style="654" customWidth="1"/>
    <col min="9524" max="9524" width="10.44140625" style="654" customWidth="1"/>
    <col min="9525" max="9529" width="9.44140625" style="654" customWidth="1"/>
    <col min="9530" max="9728" width="8.44140625" style="654"/>
    <col min="9729" max="9731" width="2" style="654" customWidth="1"/>
    <col min="9732" max="9732" width="2.44140625" style="654" customWidth="1"/>
    <col min="9733" max="9733" width="45.44140625" style="654" customWidth="1"/>
    <col min="9734" max="9734" width="7.109375" style="654" customWidth="1"/>
    <col min="9735" max="9735" width="0.44140625" style="654" customWidth="1"/>
    <col min="9736" max="9773" width="10.44140625" style="654" customWidth="1"/>
    <col min="9774" max="9779" width="9.44140625" style="654" customWidth="1"/>
    <col min="9780" max="9780" width="10.44140625" style="654" customWidth="1"/>
    <col min="9781" max="9785" width="9.44140625" style="654" customWidth="1"/>
    <col min="9786" max="9984" width="8.44140625" style="654"/>
    <col min="9985" max="9987" width="2" style="654" customWidth="1"/>
    <col min="9988" max="9988" width="2.44140625" style="654" customWidth="1"/>
    <col min="9989" max="9989" width="45.44140625" style="654" customWidth="1"/>
    <col min="9990" max="9990" width="7.109375" style="654" customWidth="1"/>
    <col min="9991" max="9991" width="0.44140625" style="654" customWidth="1"/>
    <col min="9992" max="10029" width="10.44140625" style="654" customWidth="1"/>
    <col min="10030" max="10035" width="9.44140625" style="654" customWidth="1"/>
    <col min="10036" max="10036" width="10.44140625" style="654" customWidth="1"/>
    <col min="10037" max="10041" width="9.44140625" style="654" customWidth="1"/>
    <col min="10042" max="10240" width="8.44140625" style="654"/>
    <col min="10241" max="10243" width="2" style="654" customWidth="1"/>
    <col min="10244" max="10244" width="2.44140625" style="654" customWidth="1"/>
    <col min="10245" max="10245" width="45.44140625" style="654" customWidth="1"/>
    <col min="10246" max="10246" width="7.109375" style="654" customWidth="1"/>
    <col min="10247" max="10247" width="0.44140625" style="654" customWidth="1"/>
    <col min="10248" max="10285" width="10.44140625" style="654" customWidth="1"/>
    <col min="10286" max="10291" width="9.44140625" style="654" customWidth="1"/>
    <col min="10292" max="10292" width="10.44140625" style="654" customWidth="1"/>
    <col min="10293" max="10297" width="9.44140625" style="654" customWidth="1"/>
    <col min="10298" max="10496" width="8.44140625" style="654"/>
    <col min="10497" max="10499" width="2" style="654" customWidth="1"/>
    <col min="10500" max="10500" width="2.44140625" style="654" customWidth="1"/>
    <col min="10501" max="10501" width="45.44140625" style="654" customWidth="1"/>
    <col min="10502" max="10502" width="7.109375" style="654" customWidth="1"/>
    <col min="10503" max="10503" width="0.44140625" style="654" customWidth="1"/>
    <col min="10504" max="10541" width="10.44140625" style="654" customWidth="1"/>
    <col min="10542" max="10547" width="9.44140625" style="654" customWidth="1"/>
    <col min="10548" max="10548" width="10.44140625" style="654" customWidth="1"/>
    <col min="10549" max="10553" width="9.44140625" style="654" customWidth="1"/>
    <col min="10554" max="10752" width="8.44140625" style="654"/>
    <col min="10753" max="10755" width="2" style="654" customWidth="1"/>
    <col min="10756" max="10756" width="2.44140625" style="654" customWidth="1"/>
    <col min="10757" max="10757" width="45.44140625" style="654" customWidth="1"/>
    <col min="10758" max="10758" width="7.109375" style="654" customWidth="1"/>
    <col min="10759" max="10759" width="0.44140625" style="654" customWidth="1"/>
    <col min="10760" max="10797" width="10.44140625" style="654" customWidth="1"/>
    <col min="10798" max="10803" width="9.44140625" style="654" customWidth="1"/>
    <col min="10804" max="10804" width="10.44140625" style="654" customWidth="1"/>
    <col min="10805" max="10809" width="9.44140625" style="654" customWidth="1"/>
    <col min="10810" max="11008" width="8.44140625" style="654"/>
    <col min="11009" max="11011" width="2" style="654" customWidth="1"/>
    <col min="11012" max="11012" width="2.44140625" style="654" customWidth="1"/>
    <col min="11013" max="11013" width="45.44140625" style="654" customWidth="1"/>
    <col min="11014" max="11014" width="7.109375" style="654" customWidth="1"/>
    <col min="11015" max="11015" width="0.44140625" style="654" customWidth="1"/>
    <col min="11016" max="11053" width="10.44140625" style="654" customWidth="1"/>
    <col min="11054" max="11059" width="9.44140625" style="654" customWidth="1"/>
    <col min="11060" max="11060" width="10.44140625" style="654" customWidth="1"/>
    <col min="11061" max="11065" width="9.44140625" style="654" customWidth="1"/>
    <col min="11066" max="11264" width="8.44140625" style="654"/>
    <col min="11265" max="11267" width="2" style="654" customWidth="1"/>
    <col min="11268" max="11268" width="2.44140625" style="654" customWidth="1"/>
    <col min="11269" max="11269" width="45.44140625" style="654" customWidth="1"/>
    <col min="11270" max="11270" width="7.109375" style="654" customWidth="1"/>
    <col min="11271" max="11271" width="0.44140625" style="654" customWidth="1"/>
    <col min="11272" max="11309" width="10.44140625" style="654" customWidth="1"/>
    <col min="11310" max="11315" width="9.44140625" style="654" customWidth="1"/>
    <col min="11316" max="11316" width="10.44140625" style="654" customWidth="1"/>
    <col min="11317" max="11321" width="9.44140625" style="654" customWidth="1"/>
    <col min="11322" max="11520" width="8.44140625" style="654"/>
    <col min="11521" max="11523" width="2" style="654" customWidth="1"/>
    <col min="11524" max="11524" width="2.44140625" style="654" customWidth="1"/>
    <col min="11525" max="11525" width="45.44140625" style="654" customWidth="1"/>
    <col min="11526" max="11526" width="7.109375" style="654" customWidth="1"/>
    <col min="11527" max="11527" width="0.44140625" style="654" customWidth="1"/>
    <col min="11528" max="11565" width="10.44140625" style="654" customWidth="1"/>
    <col min="11566" max="11571" width="9.44140625" style="654" customWidth="1"/>
    <col min="11572" max="11572" width="10.44140625" style="654" customWidth="1"/>
    <col min="11573" max="11577" width="9.44140625" style="654" customWidth="1"/>
    <col min="11578" max="11776" width="8.44140625" style="654"/>
    <col min="11777" max="11779" width="2" style="654" customWidth="1"/>
    <col min="11780" max="11780" width="2.44140625" style="654" customWidth="1"/>
    <col min="11781" max="11781" width="45.44140625" style="654" customWidth="1"/>
    <col min="11782" max="11782" width="7.109375" style="654" customWidth="1"/>
    <col min="11783" max="11783" width="0.44140625" style="654" customWidth="1"/>
    <col min="11784" max="11821" width="10.44140625" style="654" customWidth="1"/>
    <col min="11822" max="11827" width="9.44140625" style="654" customWidth="1"/>
    <col min="11828" max="11828" width="10.44140625" style="654" customWidth="1"/>
    <col min="11829" max="11833" width="9.44140625" style="654" customWidth="1"/>
    <col min="11834" max="12032" width="8.44140625" style="654"/>
    <col min="12033" max="12035" width="2" style="654" customWidth="1"/>
    <col min="12036" max="12036" width="2.44140625" style="654" customWidth="1"/>
    <col min="12037" max="12037" width="45.44140625" style="654" customWidth="1"/>
    <col min="12038" max="12038" width="7.109375" style="654" customWidth="1"/>
    <col min="12039" max="12039" width="0.44140625" style="654" customWidth="1"/>
    <col min="12040" max="12077" width="10.44140625" style="654" customWidth="1"/>
    <col min="12078" max="12083" width="9.44140625" style="654" customWidth="1"/>
    <col min="12084" max="12084" width="10.44140625" style="654" customWidth="1"/>
    <col min="12085" max="12089" width="9.44140625" style="654" customWidth="1"/>
    <col min="12090" max="12288" width="8.44140625" style="654"/>
    <col min="12289" max="12291" width="2" style="654" customWidth="1"/>
    <col min="12292" max="12292" width="2.44140625" style="654" customWidth="1"/>
    <col min="12293" max="12293" width="45.44140625" style="654" customWidth="1"/>
    <col min="12294" max="12294" width="7.109375" style="654" customWidth="1"/>
    <col min="12295" max="12295" width="0.44140625" style="654" customWidth="1"/>
    <col min="12296" max="12333" width="10.44140625" style="654" customWidth="1"/>
    <col min="12334" max="12339" width="9.44140625" style="654" customWidth="1"/>
    <col min="12340" max="12340" width="10.44140625" style="654" customWidth="1"/>
    <col min="12341" max="12345" width="9.44140625" style="654" customWidth="1"/>
    <col min="12346" max="12544" width="8.44140625" style="654"/>
    <col min="12545" max="12547" width="2" style="654" customWidth="1"/>
    <col min="12548" max="12548" width="2.44140625" style="654" customWidth="1"/>
    <col min="12549" max="12549" width="45.44140625" style="654" customWidth="1"/>
    <col min="12550" max="12550" width="7.109375" style="654" customWidth="1"/>
    <col min="12551" max="12551" width="0.44140625" style="654" customWidth="1"/>
    <col min="12552" max="12589" width="10.44140625" style="654" customWidth="1"/>
    <col min="12590" max="12595" width="9.44140625" style="654" customWidth="1"/>
    <col min="12596" max="12596" width="10.44140625" style="654" customWidth="1"/>
    <col min="12597" max="12601" width="9.44140625" style="654" customWidth="1"/>
    <col min="12602" max="12800" width="8.44140625" style="654"/>
    <col min="12801" max="12803" width="2" style="654" customWidth="1"/>
    <col min="12804" max="12804" width="2.44140625" style="654" customWidth="1"/>
    <col min="12805" max="12805" width="45.44140625" style="654" customWidth="1"/>
    <col min="12806" max="12806" width="7.109375" style="654" customWidth="1"/>
    <col min="12807" max="12807" width="0.44140625" style="654" customWidth="1"/>
    <col min="12808" max="12845" width="10.44140625" style="654" customWidth="1"/>
    <col min="12846" max="12851" width="9.44140625" style="654" customWidth="1"/>
    <col min="12852" max="12852" width="10.44140625" style="654" customWidth="1"/>
    <col min="12853" max="12857" width="9.44140625" style="654" customWidth="1"/>
    <col min="12858" max="13056" width="8.44140625" style="654"/>
    <col min="13057" max="13059" width="2" style="654" customWidth="1"/>
    <col min="13060" max="13060" width="2.44140625" style="654" customWidth="1"/>
    <col min="13061" max="13061" width="45.44140625" style="654" customWidth="1"/>
    <col min="13062" max="13062" width="7.109375" style="654" customWidth="1"/>
    <col min="13063" max="13063" width="0.44140625" style="654" customWidth="1"/>
    <col min="13064" max="13101" width="10.44140625" style="654" customWidth="1"/>
    <col min="13102" max="13107" width="9.44140625" style="654" customWidth="1"/>
    <col min="13108" max="13108" width="10.44140625" style="654" customWidth="1"/>
    <col min="13109" max="13113" width="9.44140625" style="654" customWidth="1"/>
    <col min="13114" max="13312" width="8.44140625" style="654"/>
    <col min="13313" max="13315" width="2" style="654" customWidth="1"/>
    <col min="13316" max="13316" width="2.44140625" style="654" customWidth="1"/>
    <col min="13317" max="13317" width="45.44140625" style="654" customWidth="1"/>
    <col min="13318" max="13318" width="7.109375" style="654" customWidth="1"/>
    <col min="13319" max="13319" width="0.44140625" style="654" customWidth="1"/>
    <col min="13320" max="13357" width="10.44140625" style="654" customWidth="1"/>
    <col min="13358" max="13363" width="9.44140625" style="654" customWidth="1"/>
    <col min="13364" max="13364" width="10.44140625" style="654" customWidth="1"/>
    <col min="13365" max="13369" width="9.44140625" style="654" customWidth="1"/>
    <col min="13370" max="13568" width="8.44140625" style="654"/>
    <col min="13569" max="13571" width="2" style="654" customWidth="1"/>
    <col min="13572" max="13572" width="2.44140625" style="654" customWidth="1"/>
    <col min="13573" max="13573" width="45.44140625" style="654" customWidth="1"/>
    <col min="13574" max="13574" width="7.109375" style="654" customWidth="1"/>
    <col min="13575" max="13575" width="0.44140625" style="654" customWidth="1"/>
    <col min="13576" max="13613" width="10.44140625" style="654" customWidth="1"/>
    <col min="13614" max="13619" width="9.44140625" style="654" customWidth="1"/>
    <col min="13620" max="13620" width="10.44140625" style="654" customWidth="1"/>
    <col min="13621" max="13625" width="9.44140625" style="654" customWidth="1"/>
    <col min="13626" max="13824" width="8.44140625" style="654"/>
    <col min="13825" max="13827" width="2" style="654" customWidth="1"/>
    <col min="13828" max="13828" width="2.44140625" style="654" customWidth="1"/>
    <col min="13829" max="13829" width="45.44140625" style="654" customWidth="1"/>
    <col min="13830" max="13830" width="7.109375" style="654" customWidth="1"/>
    <col min="13831" max="13831" width="0.44140625" style="654" customWidth="1"/>
    <col min="13832" max="13869" width="10.44140625" style="654" customWidth="1"/>
    <col min="13870" max="13875" width="9.44140625" style="654" customWidth="1"/>
    <col min="13876" max="13876" width="10.44140625" style="654" customWidth="1"/>
    <col min="13877" max="13881" width="9.44140625" style="654" customWidth="1"/>
    <col min="13882" max="14080" width="8.44140625" style="654"/>
    <col min="14081" max="14083" width="2" style="654" customWidth="1"/>
    <col min="14084" max="14084" width="2.44140625" style="654" customWidth="1"/>
    <col min="14085" max="14085" width="45.44140625" style="654" customWidth="1"/>
    <col min="14086" max="14086" width="7.109375" style="654" customWidth="1"/>
    <col min="14087" max="14087" width="0.44140625" style="654" customWidth="1"/>
    <col min="14088" max="14125" width="10.44140625" style="654" customWidth="1"/>
    <col min="14126" max="14131" width="9.44140625" style="654" customWidth="1"/>
    <col min="14132" max="14132" width="10.44140625" style="654" customWidth="1"/>
    <col min="14133" max="14137" width="9.44140625" style="654" customWidth="1"/>
    <col min="14138" max="14336" width="8.44140625" style="654"/>
    <col min="14337" max="14339" width="2" style="654" customWidth="1"/>
    <col min="14340" max="14340" width="2.44140625" style="654" customWidth="1"/>
    <col min="14341" max="14341" width="45.44140625" style="654" customWidth="1"/>
    <col min="14342" max="14342" width="7.109375" style="654" customWidth="1"/>
    <col min="14343" max="14343" width="0.44140625" style="654" customWidth="1"/>
    <col min="14344" max="14381" width="10.44140625" style="654" customWidth="1"/>
    <col min="14382" max="14387" width="9.44140625" style="654" customWidth="1"/>
    <col min="14388" max="14388" width="10.44140625" style="654" customWidth="1"/>
    <col min="14389" max="14393" width="9.44140625" style="654" customWidth="1"/>
    <col min="14394" max="14592" width="8.44140625" style="654"/>
    <col min="14593" max="14595" width="2" style="654" customWidth="1"/>
    <col min="14596" max="14596" width="2.44140625" style="654" customWidth="1"/>
    <col min="14597" max="14597" width="45.44140625" style="654" customWidth="1"/>
    <col min="14598" max="14598" width="7.109375" style="654" customWidth="1"/>
    <col min="14599" max="14599" width="0.44140625" style="654" customWidth="1"/>
    <col min="14600" max="14637" width="10.44140625" style="654" customWidth="1"/>
    <col min="14638" max="14643" width="9.44140625" style="654" customWidth="1"/>
    <col min="14644" max="14644" width="10.44140625" style="654" customWidth="1"/>
    <col min="14645" max="14649" width="9.44140625" style="654" customWidth="1"/>
    <col min="14650" max="14848" width="8.44140625" style="654"/>
    <col min="14849" max="14851" width="2" style="654" customWidth="1"/>
    <col min="14852" max="14852" width="2.44140625" style="654" customWidth="1"/>
    <col min="14853" max="14853" width="45.44140625" style="654" customWidth="1"/>
    <col min="14854" max="14854" width="7.109375" style="654" customWidth="1"/>
    <col min="14855" max="14855" width="0.44140625" style="654" customWidth="1"/>
    <col min="14856" max="14893" width="10.44140625" style="654" customWidth="1"/>
    <col min="14894" max="14899" width="9.44140625" style="654" customWidth="1"/>
    <col min="14900" max="14900" width="10.44140625" style="654" customWidth="1"/>
    <col min="14901" max="14905" width="9.44140625" style="654" customWidth="1"/>
    <col min="14906" max="15104" width="8.44140625" style="654"/>
    <col min="15105" max="15107" width="2" style="654" customWidth="1"/>
    <col min="15108" max="15108" width="2.44140625" style="654" customWidth="1"/>
    <col min="15109" max="15109" width="45.44140625" style="654" customWidth="1"/>
    <col min="15110" max="15110" width="7.109375" style="654" customWidth="1"/>
    <col min="15111" max="15111" width="0.44140625" style="654" customWidth="1"/>
    <col min="15112" max="15149" width="10.44140625" style="654" customWidth="1"/>
    <col min="15150" max="15155" width="9.44140625" style="654" customWidth="1"/>
    <col min="15156" max="15156" width="10.44140625" style="654" customWidth="1"/>
    <col min="15157" max="15161" width="9.44140625" style="654" customWidth="1"/>
    <col min="15162" max="15360" width="8.44140625" style="654"/>
    <col min="15361" max="15363" width="2" style="654" customWidth="1"/>
    <col min="15364" max="15364" width="2.44140625" style="654" customWidth="1"/>
    <col min="15365" max="15365" width="45.44140625" style="654" customWidth="1"/>
    <col min="15366" max="15366" width="7.109375" style="654" customWidth="1"/>
    <col min="15367" max="15367" width="0.44140625" style="654" customWidth="1"/>
    <col min="15368" max="15405" width="10.44140625" style="654" customWidth="1"/>
    <col min="15406" max="15411" width="9.44140625" style="654" customWidth="1"/>
    <col min="15412" max="15412" width="10.44140625" style="654" customWidth="1"/>
    <col min="15413" max="15417" width="9.44140625" style="654" customWidth="1"/>
    <col min="15418" max="15616" width="8.44140625" style="654"/>
    <col min="15617" max="15619" width="2" style="654" customWidth="1"/>
    <col min="15620" max="15620" width="2.44140625" style="654" customWidth="1"/>
    <col min="15621" max="15621" width="45.44140625" style="654" customWidth="1"/>
    <col min="15622" max="15622" width="7.109375" style="654" customWidth="1"/>
    <col min="15623" max="15623" width="0.44140625" style="654" customWidth="1"/>
    <col min="15624" max="15661" width="10.44140625" style="654" customWidth="1"/>
    <col min="15662" max="15667" width="9.44140625" style="654" customWidth="1"/>
    <col min="15668" max="15668" width="10.44140625" style="654" customWidth="1"/>
    <col min="15669" max="15673" width="9.44140625" style="654" customWidth="1"/>
    <col min="15674" max="15872" width="8.44140625" style="654"/>
    <col min="15873" max="15875" width="2" style="654" customWidth="1"/>
    <col min="15876" max="15876" width="2.44140625" style="654" customWidth="1"/>
    <col min="15877" max="15877" width="45.44140625" style="654" customWidth="1"/>
    <col min="15878" max="15878" width="7.109375" style="654" customWidth="1"/>
    <col min="15879" max="15879" width="0.44140625" style="654" customWidth="1"/>
    <col min="15880" max="15917" width="10.44140625" style="654" customWidth="1"/>
    <col min="15918" max="15923" width="9.44140625" style="654" customWidth="1"/>
    <col min="15924" max="15924" width="10.44140625" style="654" customWidth="1"/>
    <col min="15925" max="15929" width="9.44140625" style="654" customWidth="1"/>
    <col min="15930" max="16128" width="8.44140625" style="654"/>
    <col min="16129" max="16131" width="2" style="654" customWidth="1"/>
    <col min="16132" max="16132" width="2.44140625" style="654" customWidth="1"/>
    <col min="16133" max="16133" width="45.44140625" style="654" customWidth="1"/>
    <col min="16134" max="16134" width="7.109375" style="654" customWidth="1"/>
    <col min="16135" max="16135" width="0.44140625" style="654" customWidth="1"/>
    <col min="16136" max="16173" width="10.44140625" style="654" customWidth="1"/>
    <col min="16174" max="16179" width="9.44140625" style="654" customWidth="1"/>
    <col min="16180" max="16180" width="10.44140625" style="654" customWidth="1"/>
    <col min="16181" max="16185" width="9.44140625" style="654" customWidth="1"/>
    <col min="16186" max="16384" width="8.4414062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CH79"/>
  <sheetViews>
    <sheetView workbookViewId="0">
      <selection activeCell="D27" sqref="D27"/>
    </sheetView>
  </sheetViews>
  <sheetFormatPr defaultColWidth="9.109375" defaultRowHeight="13.2"/>
  <cols>
    <col min="1" max="1" width="17.109375" style="606" customWidth="1"/>
    <col min="2" max="2" width="11.44140625" style="606" customWidth="1"/>
    <col min="3" max="3" width="5.44140625" style="606" customWidth="1"/>
    <col min="4" max="4" width="8.44140625" style="606" customWidth="1"/>
    <col min="5" max="6" width="6.109375" style="606" customWidth="1"/>
    <col min="7" max="7" width="9.109375" style="606"/>
    <col min="8" max="8" width="17.44140625" style="606" customWidth="1"/>
    <col min="9" max="9" width="13" style="606" customWidth="1"/>
    <col min="10" max="10" width="7.44140625" style="606" customWidth="1"/>
    <col min="11" max="11" width="6.44140625" style="606" customWidth="1"/>
    <col min="12" max="12" width="7.109375" style="606" customWidth="1"/>
    <col min="13" max="13" width="6.44140625" style="606" customWidth="1"/>
    <col min="14" max="14" width="5.44140625" style="606" customWidth="1"/>
    <col min="15" max="15" width="7.109375" style="606" customWidth="1"/>
    <col min="16" max="19" width="8.44140625" style="606" customWidth="1"/>
    <col min="20" max="41" width="5.44140625" style="606" customWidth="1"/>
    <col min="42" max="43" width="9.109375" style="606"/>
    <col min="44" max="44" width="18.44140625" style="606" customWidth="1"/>
    <col min="45" max="45" width="11" style="606" customWidth="1"/>
    <col min="46" max="84" width="6.44140625" style="606" customWidth="1"/>
    <col min="85" max="16384" width="9.109375" style="606"/>
  </cols>
  <sheetData>
    <row r="1" spans="1:86" ht="13.8" thickBot="1"/>
    <row r="2" spans="1:86">
      <c r="F2" s="637" t="s">
        <v>1398</v>
      </c>
      <c r="G2" s="775"/>
      <c r="H2" s="775"/>
      <c r="I2" s="775"/>
      <c r="J2" s="775"/>
      <c r="K2" s="775"/>
      <c r="L2" s="775"/>
      <c r="M2" s="774"/>
    </row>
    <row r="3" spans="1:86" ht="14.4">
      <c r="F3" s="773" t="s">
        <v>1397</v>
      </c>
      <c r="G3" s="772"/>
      <c r="H3" s="772"/>
      <c r="I3" s="772"/>
      <c r="J3" s="772"/>
      <c r="K3" s="762"/>
      <c r="L3" s="762"/>
      <c r="M3" s="771"/>
    </row>
    <row r="4" spans="1:86" ht="14.4">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4">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4">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4">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4">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4">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4">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4">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8">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4">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4">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4">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4">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4">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4">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4">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4">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4">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4">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4">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4">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4">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4">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4">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4">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4">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4">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4">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4">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4">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4">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4">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4">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4">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4">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4">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4">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4">
      <c r="A45" s="764" t="s">
        <v>1393</v>
      </c>
      <c r="B45" s="764" t="s">
        <v>1392</v>
      </c>
      <c r="C45" s="764"/>
      <c r="D45" s="764"/>
      <c r="E45" s="764"/>
      <c r="F45" s="764"/>
      <c r="G45" s="765"/>
      <c r="H45" s="765"/>
      <c r="I45" s="764" t="s">
        <v>1393</v>
      </c>
      <c r="J45" s="764" t="s">
        <v>1392</v>
      </c>
      <c r="K45" s="764"/>
      <c r="L45" s="764"/>
      <c r="M45" s="764"/>
      <c r="N45" s="764"/>
    </row>
    <row r="46" spans="1:86" ht="14.4">
      <c r="A46" s="764"/>
      <c r="B46" s="764"/>
      <c r="C46" s="764"/>
      <c r="D46" s="764"/>
      <c r="E46" s="764"/>
      <c r="F46" s="764"/>
      <c r="G46" s="765"/>
      <c r="H46" s="765"/>
      <c r="I46" s="764"/>
      <c r="J46" s="764"/>
      <c r="K46" s="764"/>
      <c r="L46" s="764"/>
      <c r="M46" s="764"/>
      <c r="N46" s="764"/>
    </row>
    <row r="47" spans="1:86" ht="14.4">
      <c r="A47" s="764" t="s">
        <v>1391</v>
      </c>
      <c r="B47" s="764" t="s">
        <v>1390</v>
      </c>
      <c r="C47" s="764"/>
      <c r="D47" s="764"/>
      <c r="E47" s="764"/>
      <c r="F47" s="764"/>
      <c r="G47" s="765"/>
      <c r="H47" s="764" t="s">
        <v>1391</v>
      </c>
      <c r="I47" s="764" t="s">
        <v>1390</v>
      </c>
      <c r="J47" s="764"/>
      <c r="K47" s="764"/>
      <c r="L47" s="764"/>
      <c r="M47" s="764"/>
    </row>
    <row r="48" spans="1:86" ht="14.4">
      <c r="A48" s="764"/>
      <c r="B48" s="764" t="s">
        <v>1389</v>
      </c>
      <c r="C48" s="764"/>
      <c r="D48" s="764"/>
      <c r="E48" s="764"/>
      <c r="F48" s="765"/>
      <c r="G48" s="765"/>
      <c r="H48" s="764"/>
      <c r="I48" s="764" t="s">
        <v>1389</v>
      </c>
      <c r="J48" s="764"/>
      <c r="K48" s="764"/>
      <c r="L48" s="764"/>
      <c r="M48" s="765"/>
    </row>
    <row r="49" spans="1:17" ht="14.4">
      <c r="A49" s="764"/>
      <c r="B49" s="764" t="s">
        <v>1388</v>
      </c>
      <c r="C49" s="764"/>
      <c r="D49" s="764"/>
      <c r="E49" s="764"/>
      <c r="F49" s="764"/>
      <c r="G49" s="765"/>
      <c r="H49" s="764"/>
      <c r="I49" s="764" t="s">
        <v>1388</v>
      </c>
      <c r="J49" s="764"/>
      <c r="K49" s="764"/>
      <c r="L49" s="764"/>
      <c r="M49" s="764"/>
    </row>
    <row r="50" spans="1:17" ht="14.4">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8">
      <c r="A51" s="762"/>
      <c r="B51" s="763" t="s">
        <v>1382</v>
      </c>
      <c r="C51" s="762"/>
      <c r="D51" s="762"/>
      <c r="E51" s="762"/>
      <c r="F51" s="762"/>
      <c r="H51" s="762"/>
      <c r="I51" s="763" t="s">
        <v>1381</v>
      </c>
      <c r="J51" s="762"/>
      <c r="K51" s="762"/>
      <c r="L51" s="762"/>
      <c r="M51" s="762"/>
    </row>
    <row r="52" spans="1:17" ht="14.4">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4">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4">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4">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4">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4">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4">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4">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4">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4">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4">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4">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4">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4">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4">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4">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4">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4">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4">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4">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4">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4">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4">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4">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4">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4">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4">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4">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A1:AU174"/>
  <sheetViews>
    <sheetView topLeftCell="V1" zoomScale="70" zoomScaleNormal="70" workbookViewId="0">
      <selection activeCell="D27" sqref="D27"/>
    </sheetView>
  </sheetViews>
  <sheetFormatPr defaultColWidth="9.109375" defaultRowHeight="14.4"/>
  <cols>
    <col min="1" max="1" width="31.44140625" style="772" customWidth="1"/>
    <col min="2" max="2" width="16.44140625" style="772" customWidth="1"/>
    <col min="3" max="4" width="11.44140625" style="772" customWidth="1"/>
    <col min="5" max="6" width="10" style="772" customWidth="1"/>
    <col min="7" max="7" width="12.44140625" style="772" customWidth="1"/>
    <col min="8" max="11" width="16.44140625" style="772" customWidth="1"/>
    <col min="12" max="15" width="19.44140625" style="772" customWidth="1"/>
    <col min="16" max="16" width="16.44140625" style="772" customWidth="1"/>
    <col min="17" max="17" width="23.44140625" style="772" customWidth="1"/>
    <col min="18" max="29" width="16.44140625" style="772" customWidth="1"/>
    <col min="30" max="30" width="9.109375" style="772" customWidth="1"/>
    <col min="31" max="43" width="9.109375" style="772"/>
    <col min="44" max="44" width="20.44140625" style="772" customWidth="1"/>
    <col min="45" max="16384" width="9.1093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80" t="s">
        <v>1431</v>
      </c>
      <c r="C112" s="1380"/>
      <c r="D112" s="1380"/>
      <c r="E112" s="1380"/>
      <c r="F112" s="1380" t="s">
        <v>1430</v>
      </c>
      <c r="G112" s="1380"/>
      <c r="H112" s="1380"/>
      <c r="I112" s="1380" t="s">
        <v>1429</v>
      </c>
      <c r="J112" s="1380"/>
      <c r="K112" s="1380"/>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7.6">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sheetPr>
  <dimension ref="B2:AK216"/>
  <sheetViews>
    <sheetView topLeftCell="A192" workbookViewId="0">
      <selection activeCell="D27" sqref="D27"/>
    </sheetView>
  </sheetViews>
  <sheetFormatPr defaultColWidth="8.44140625" defaultRowHeight="13.2"/>
  <cols>
    <col min="1" max="1" width="8.44140625" style="602"/>
    <col min="2" max="2" width="39.44140625" style="602" bestFit="1" customWidth="1"/>
    <col min="3" max="3" width="108.44140625" style="602" bestFit="1" customWidth="1"/>
    <col min="4" max="16384" width="8.44140625" style="602"/>
  </cols>
  <sheetData>
    <row r="2" spans="2:4">
      <c r="B2" s="1047" t="s">
        <v>1578</v>
      </c>
      <c r="D2" s="1046"/>
    </row>
    <row r="3" spans="2:4">
      <c r="D3" s="1046"/>
    </row>
    <row r="4" spans="2:4">
      <c r="D4" s="1046"/>
    </row>
    <row r="5" spans="2:4">
      <c r="D5" s="1046"/>
    </row>
    <row r="6" spans="2:4">
      <c r="D6" s="1046"/>
    </row>
    <row r="22" spans="2:29" ht="17.399999999999999">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8">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8">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4">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10.4">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8">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8">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8">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8">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8">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8">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8">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8">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8">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8">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8">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8">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8">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8">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8">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8">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8">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6">
      <c r="B47" s="253" t="s">
        <v>416</v>
      </c>
      <c r="C47" s="253"/>
      <c r="D47" s="253"/>
      <c r="E47" s="253"/>
      <c r="F47" s="253"/>
      <c r="G47" s="253"/>
      <c r="H47" s="253"/>
      <c r="I47" s="253"/>
      <c r="J47" s="253"/>
      <c r="K47" s="253"/>
      <c r="L47" s="253"/>
      <c r="M47" s="253"/>
      <c r="N47" s="253"/>
      <c r="O47" s="253"/>
      <c r="P47" s="253"/>
      <c r="Q47" s="253"/>
      <c r="R47" s="253"/>
      <c r="S47" s="253"/>
      <c r="T47" s="253"/>
      <c r="U47" s="253"/>
    </row>
    <row r="48" spans="2:29" ht="13.8">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8">
      <c r="B49" s="975"/>
      <c r="C49" s="975"/>
      <c r="D49" s="975"/>
      <c r="E49" s="975"/>
      <c r="F49" s="975"/>
      <c r="G49" s="975"/>
      <c r="H49" s="975"/>
      <c r="I49" s="975"/>
      <c r="J49" s="975"/>
      <c r="K49" s="975"/>
      <c r="L49" s="975"/>
      <c r="M49" s="975"/>
      <c r="N49" s="975"/>
      <c r="O49" s="975"/>
      <c r="P49" s="975"/>
      <c r="Q49" s="975"/>
      <c r="R49" s="975"/>
      <c r="S49" s="975"/>
      <c r="T49" s="975"/>
      <c r="U49" s="975"/>
    </row>
    <row r="50" spans="2:21" ht="14.4">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8">
      <c r="C51" s="987" t="s">
        <v>419</v>
      </c>
      <c r="D51" s="987" t="s">
        <v>6</v>
      </c>
      <c r="E51" s="988" t="s">
        <v>637</v>
      </c>
      <c r="F51" s="988" t="s">
        <v>420</v>
      </c>
      <c r="G51" s="988" t="s">
        <v>421</v>
      </c>
      <c r="H51" s="975"/>
      <c r="I51" s="971"/>
      <c r="J51" s="1008" t="s">
        <v>422</v>
      </c>
      <c r="K51" s="1007" t="s">
        <v>423</v>
      </c>
      <c r="L51" s="975"/>
      <c r="M51" s="975"/>
    </row>
    <row r="52" spans="2:21" ht="13.8">
      <c r="C52" s="971" t="s">
        <v>401</v>
      </c>
      <c r="D52" s="971" t="s">
        <v>380</v>
      </c>
      <c r="E52" s="1001">
        <v>5.0000000000000002E-5</v>
      </c>
      <c r="F52" s="981">
        <v>7.0000000000000007E-2</v>
      </c>
      <c r="G52" s="990" t="s">
        <v>424</v>
      </c>
      <c r="H52" s="975"/>
      <c r="I52" s="1006" t="s">
        <v>424</v>
      </c>
      <c r="J52" s="1005">
        <v>0.5</v>
      </c>
      <c r="K52" s="1004">
        <v>697.7</v>
      </c>
      <c r="L52" s="975"/>
      <c r="M52" s="985"/>
    </row>
    <row r="53" spans="2:21" ht="13.8">
      <c r="C53" s="971" t="s">
        <v>402</v>
      </c>
      <c r="D53" s="971" t="s">
        <v>380</v>
      </c>
      <c r="E53" s="1001">
        <v>5.0000000000000002E-5</v>
      </c>
      <c r="F53" s="981">
        <v>7.0000000000000007E-2</v>
      </c>
      <c r="G53" s="990" t="s">
        <v>424</v>
      </c>
      <c r="H53" s="975"/>
      <c r="I53" s="1003" t="s">
        <v>405</v>
      </c>
      <c r="J53" s="331">
        <v>0.43</v>
      </c>
      <c r="K53" s="459">
        <v>55</v>
      </c>
      <c r="L53" s="975"/>
      <c r="M53" s="985"/>
    </row>
    <row r="54" spans="2:21" ht="13.8">
      <c r="C54" s="971" t="s">
        <v>403</v>
      </c>
      <c r="D54" s="971" t="s">
        <v>380</v>
      </c>
      <c r="E54" s="1001">
        <v>2.0000000000000002E-5</v>
      </c>
      <c r="F54" s="981">
        <v>0.03</v>
      </c>
      <c r="G54" s="990" t="s">
        <v>424</v>
      </c>
      <c r="H54" s="975"/>
      <c r="I54" s="1002" t="s">
        <v>425</v>
      </c>
      <c r="J54" s="332">
        <v>0.5</v>
      </c>
      <c r="K54" s="324">
        <v>697.7</v>
      </c>
      <c r="L54" s="975"/>
      <c r="M54" s="985"/>
    </row>
    <row r="55" spans="2:21" ht="13.8">
      <c r="C55" s="971" t="s">
        <v>404</v>
      </c>
      <c r="D55" s="971" t="s">
        <v>380</v>
      </c>
      <c r="E55" s="1001">
        <v>1.2E-4</v>
      </c>
      <c r="F55" s="981">
        <v>0.16</v>
      </c>
      <c r="G55" s="990" t="s">
        <v>424</v>
      </c>
      <c r="H55" s="975"/>
      <c r="I55" s="975"/>
      <c r="J55" s="975"/>
      <c r="K55" s="975"/>
      <c r="L55" s="975"/>
      <c r="M55" s="985"/>
    </row>
    <row r="56" spans="2:21" ht="13.8">
      <c r="C56" s="971" t="s">
        <v>426</v>
      </c>
      <c r="D56" s="971" t="s">
        <v>380</v>
      </c>
      <c r="E56" s="1001"/>
      <c r="F56" s="981"/>
      <c r="G56" s="990"/>
      <c r="H56" s="975"/>
      <c r="I56" s="975"/>
      <c r="J56" s="975"/>
      <c r="K56" s="975"/>
      <c r="L56" s="975"/>
      <c r="M56" s="985"/>
    </row>
    <row r="57" spans="2:21" ht="13.8">
      <c r="C57" s="971" t="s">
        <v>635</v>
      </c>
      <c r="D57" s="971" t="s">
        <v>380</v>
      </c>
      <c r="E57" s="1001"/>
      <c r="F57" s="981"/>
      <c r="G57" s="990"/>
      <c r="H57" s="975"/>
      <c r="I57" s="975"/>
      <c r="J57" s="975"/>
      <c r="K57" s="975"/>
      <c r="L57" s="975"/>
      <c r="M57" s="985"/>
    </row>
    <row r="58" spans="2:21" ht="13.8">
      <c r="C58" s="971" t="s">
        <v>405</v>
      </c>
      <c r="D58" s="971" t="s">
        <v>380</v>
      </c>
      <c r="E58" s="1001">
        <v>6.9999999999999994E-5</v>
      </c>
      <c r="F58" s="981">
        <v>0.01</v>
      </c>
      <c r="G58" s="990" t="s">
        <v>405</v>
      </c>
      <c r="H58" s="975"/>
      <c r="I58" s="975"/>
      <c r="J58" s="975"/>
      <c r="K58" s="975"/>
      <c r="L58" s="975"/>
      <c r="M58" s="985"/>
    </row>
    <row r="59" spans="2:21" ht="13.8">
      <c r="C59" s="971" t="s">
        <v>406</v>
      </c>
      <c r="D59" s="971" t="s">
        <v>380</v>
      </c>
      <c r="E59" s="1001">
        <v>2.0000000000000002E-5</v>
      </c>
      <c r="F59" s="981">
        <v>0.03</v>
      </c>
      <c r="G59" s="990" t="s">
        <v>424</v>
      </c>
      <c r="H59" s="975"/>
      <c r="I59" s="975"/>
      <c r="J59" s="975"/>
      <c r="K59" s="975"/>
      <c r="L59" s="975"/>
      <c r="M59" s="985"/>
    </row>
    <row r="60" spans="2:21" ht="13.8">
      <c r="C60" s="971" t="s">
        <v>407</v>
      </c>
      <c r="D60" s="971" t="s">
        <v>380</v>
      </c>
      <c r="E60" s="1001">
        <v>2.0000000000000002E-5</v>
      </c>
      <c r="F60" s="981">
        <v>0.03</v>
      </c>
      <c r="G60" s="990" t="s">
        <v>424</v>
      </c>
      <c r="H60" s="975"/>
      <c r="I60" s="975"/>
      <c r="J60" s="975"/>
      <c r="K60" s="975"/>
      <c r="L60" s="975"/>
      <c r="M60" s="985"/>
    </row>
    <row r="61" spans="2:21" ht="13.8">
      <c r="C61" s="971" t="s">
        <v>408</v>
      </c>
      <c r="D61" s="971" t="s">
        <v>380</v>
      </c>
      <c r="E61" s="1001">
        <v>3.0000000000000001E-5</v>
      </c>
      <c r="F61" s="981">
        <v>0.04</v>
      </c>
      <c r="G61" s="990" t="s">
        <v>424</v>
      </c>
      <c r="H61" s="975"/>
      <c r="I61" s="975"/>
      <c r="J61" s="975"/>
      <c r="K61" s="975"/>
      <c r="L61" s="975"/>
      <c r="M61" s="985"/>
    </row>
    <row r="62" spans="2:21" ht="13.8">
      <c r="C62" s="971" t="s">
        <v>409</v>
      </c>
      <c r="D62" s="971" t="s">
        <v>380</v>
      </c>
      <c r="E62" s="1001">
        <v>3.0000000000000001E-5</v>
      </c>
      <c r="F62" s="981">
        <v>0.04</v>
      </c>
      <c r="G62" s="990" t="s">
        <v>424</v>
      </c>
      <c r="H62" s="975"/>
      <c r="I62" s="975"/>
      <c r="J62" s="975"/>
      <c r="K62" s="975"/>
      <c r="L62" s="975"/>
      <c r="M62" s="985"/>
    </row>
    <row r="63" spans="2:21" ht="13.8">
      <c r="C63" s="971" t="s">
        <v>410</v>
      </c>
      <c r="D63" s="971" t="s">
        <v>380</v>
      </c>
      <c r="E63" s="1001">
        <v>4.0000000000000003E-5</v>
      </c>
      <c r="F63" s="981">
        <v>0.06</v>
      </c>
      <c r="G63" s="990" t="s">
        <v>424</v>
      </c>
      <c r="H63" s="975"/>
      <c r="I63" s="975"/>
      <c r="J63" s="975"/>
      <c r="K63" s="975"/>
      <c r="L63" s="975"/>
      <c r="M63" s="985"/>
    </row>
    <row r="64" spans="2:21" ht="13.8">
      <c r="C64" s="971" t="s">
        <v>411</v>
      </c>
      <c r="D64" s="971" t="s">
        <v>380</v>
      </c>
      <c r="E64" s="1001">
        <v>1.1E-4</v>
      </c>
      <c r="F64" s="981">
        <v>0.15</v>
      </c>
      <c r="G64" s="990" t="s">
        <v>425</v>
      </c>
      <c r="H64" s="975"/>
      <c r="I64" s="975"/>
      <c r="J64" s="975"/>
      <c r="K64" s="975"/>
      <c r="L64" s="975"/>
      <c r="M64" s="985"/>
    </row>
    <row r="65" spans="3:13" ht="13.8">
      <c r="C65" s="971" t="s">
        <v>412</v>
      </c>
      <c r="D65" s="971" t="s">
        <v>380</v>
      </c>
      <c r="E65" s="1001">
        <v>0</v>
      </c>
      <c r="F65" s="981">
        <v>0</v>
      </c>
      <c r="G65" s="990" t="s">
        <v>424</v>
      </c>
      <c r="H65" s="975"/>
      <c r="I65" s="975"/>
      <c r="J65" s="975"/>
      <c r="K65" s="975"/>
      <c r="L65" s="975"/>
      <c r="M65" s="985"/>
    </row>
    <row r="66" spans="3:13" ht="13.8">
      <c r="C66" s="971" t="s">
        <v>413</v>
      </c>
      <c r="D66" s="971" t="s">
        <v>380</v>
      </c>
      <c r="E66" s="1001">
        <v>8.0000000000000007E-5</v>
      </c>
      <c r="F66" s="981">
        <v>0.01</v>
      </c>
      <c r="G66" s="990" t="s">
        <v>405</v>
      </c>
      <c r="H66" s="975"/>
      <c r="I66" s="975"/>
      <c r="J66" s="975"/>
      <c r="K66" s="975"/>
      <c r="L66" s="975"/>
      <c r="M66" s="985"/>
    </row>
    <row r="67" spans="3:13" ht="13.8">
      <c r="C67" s="971" t="s">
        <v>414</v>
      </c>
      <c r="D67" s="971" t="s">
        <v>380</v>
      </c>
      <c r="E67" s="1001">
        <v>1.4999999999999999E-4</v>
      </c>
      <c r="F67" s="981">
        <v>0.21</v>
      </c>
      <c r="G67" s="990" t="s">
        <v>424</v>
      </c>
      <c r="H67" s="975"/>
      <c r="I67" s="975"/>
      <c r="J67" s="975"/>
      <c r="K67" s="975"/>
      <c r="L67" s="975"/>
      <c r="M67" s="985"/>
    </row>
    <row r="68" spans="3:13" ht="13.8">
      <c r="C68" s="975"/>
      <c r="D68" s="975"/>
      <c r="E68" s="975"/>
      <c r="F68" s="975"/>
      <c r="G68" s="975"/>
      <c r="H68" s="975"/>
      <c r="I68" s="975"/>
      <c r="J68" s="975"/>
      <c r="K68" s="975"/>
    </row>
    <row r="69" spans="3:13" ht="14.4">
      <c r="C69" s="326" t="s">
        <v>427</v>
      </c>
      <c r="D69" s="975"/>
      <c r="E69" s="975"/>
      <c r="F69" s="975"/>
      <c r="G69" s="975"/>
      <c r="H69" s="975"/>
      <c r="I69" s="975"/>
      <c r="J69" s="975"/>
      <c r="K69" s="975"/>
    </row>
    <row r="70" spans="3:13" ht="13.8">
      <c r="C70" s="987" t="s">
        <v>419</v>
      </c>
      <c r="D70" s="987" t="s">
        <v>6</v>
      </c>
      <c r="E70" s="987" t="s">
        <v>428</v>
      </c>
      <c r="F70" s="987">
        <v>2015</v>
      </c>
      <c r="G70" s="987">
        <v>2020</v>
      </c>
      <c r="H70" s="987">
        <v>2035</v>
      </c>
      <c r="I70" s="987">
        <v>2050</v>
      </c>
      <c r="J70" s="987" t="s">
        <v>429</v>
      </c>
      <c r="K70" s="987" t="s">
        <v>319</v>
      </c>
    </row>
    <row r="71" spans="3:13" ht="13.8">
      <c r="C71" s="971" t="s">
        <v>401</v>
      </c>
      <c r="D71" s="971" t="s">
        <v>430</v>
      </c>
      <c r="E71" s="981">
        <v>1.8</v>
      </c>
      <c r="F71" s="990">
        <v>1.8</v>
      </c>
      <c r="G71" s="990">
        <v>1.8</v>
      </c>
      <c r="H71" s="990">
        <v>1.8</v>
      </c>
      <c r="I71" s="990">
        <v>1.8</v>
      </c>
      <c r="J71" s="971"/>
      <c r="K71" s="978" t="s">
        <v>431</v>
      </c>
    </row>
    <row r="72" spans="3:13" ht="13.8">
      <c r="C72" s="971" t="s">
        <v>402</v>
      </c>
      <c r="D72" s="971" t="s">
        <v>430</v>
      </c>
      <c r="E72" s="981">
        <v>1.8</v>
      </c>
      <c r="F72" s="1000">
        <v>1.8</v>
      </c>
      <c r="G72" s="1000">
        <v>1.8</v>
      </c>
      <c r="H72" s="1000">
        <v>1.8</v>
      </c>
      <c r="I72" s="1000">
        <v>1.8</v>
      </c>
      <c r="J72" s="996" t="s">
        <v>432</v>
      </c>
      <c r="K72" s="999" t="s">
        <v>433</v>
      </c>
    </row>
    <row r="73" spans="3:13" ht="13.8">
      <c r="C73" s="971" t="s">
        <v>403</v>
      </c>
      <c r="D73" s="971" t="s">
        <v>430</v>
      </c>
      <c r="E73" s="981">
        <v>0.53</v>
      </c>
      <c r="F73" s="990">
        <v>0.53</v>
      </c>
      <c r="G73" s="990">
        <v>0.53</v>
      </c>
      <c r="H73" s="990">
        <v>0.53</v>
      </c>
      <c r="I73" s="990">
        <v>0.53</v>
      </c>
      <c r="J73" s="971"/>
      <c r="K73" s="978" t="s">
        <v>638</v>
      </c>
    </row>
    <row r="74" spans="3:13" ht="13.8">
      <c r="C74" s="971" t="s">
        <v>404</v>
      </c>
      <c r="D74" s="971" t="s">
        <v>430</v>
      </c>
      <c r="E74" s="981">
        <v>6.23</v>
      </c>
      <c r="F74" s="994">
        <v>6.23</v>
      </c>
      <c r="G74" s="994">
        <v>6.23</v>
      </c>
      <c r="H74" s="994">
        <v>6.23</v>
      </c>
      <c r="I74" s="994">
        <v>6.23</v>
      </c>
      <c r="J74" s="971"/>
      <c r="K74" s="978" t="s">
        <v>638</v>
      </c>
    </row>
    <row r="75" spans="3:13" ht="13.8">
      <c r="C75" s="971" t="s">
        <v>426</v>
      </c>
      <c r="D75" s="971"/>
      <c r="E75" s="981"/>
      <c r="F75" s="994"/>
      <c r="G75" s="994"/>
      <c r="H75" s="994"/>
      <c r="I75" s="994"/>
      <c r="J75" s="971"/>
      <c r="K75" s="978"/>
    </row>
    <row r="76" spans="3:13" ht="13.8">
      <c r="C76" s="971" t="s">
        <v>635</v>
      </c>
      <c r="D76" s="971" t="s">
        <v>430</v>
      </c>
      <c r="E76" s="981">
        <v>9.67</v>
      </c>
      <c r="F76" s="994">
        <v>9.67</v>
      </c>
      <c r="G76" s="994">
        <v>9.67</v>
      </c>
      <c r="H76" s="994">
        <v>9.67</v>
      </c>
      <c r="I76" s="994">
        <v>9.67</v>
      </c>
      <c r="J76" s="971" t="s">
        <v>639</v>
      </c>
      <c r="K76" s="978" t="s">
        <v>638</v>
      </c>
    </row>
    <row r="77" spans="3:13" ht="13.8">
      <c r="C77" s="971" t="s">
        <v>405</v>
      </c>
      <c r="D77" s="971" t="s">
        <v>435</v>
      </c>
      <c r="E77" s="981">
        <v>6.71</v>
      </c>
      <c r="F77" s="990">
        <v>6.71</v>
      </c>
      <c r="G77" s="990">
        <v>6.71</v>
      </c>
      <c r="H77" s="990">
        <v>6.71</v>
      </c>
      <c r="I77" s="990">
        <v>6.71</v>
      </c>
      <c r="J77" s="971" t="s">
        <v>640</v>
      </c>
      <c r="K77" s="978" t="s">
        <v>638</v>
      </c>
    </row>
    <row r="78" spans="3:13" ht="13.8">
      <c r="C78" s="971" t="s">
        <v>406</v>
      </c>
      <c r="D78" s="971" t="s">
        <v>430</v>
      </c>
      <c r="E78" s="981">
        <v>0.67</v>
      </c>
      <c r="F78" s="994">
        <v>0.67</v>
      </c>
      <c r="G78" s="994">
        <v>0.67</v>
      </c>
      <c r="H78" s="994">
        <v>0.67</v>
      </c>
      <c r="I78" s="994">
        <v>0.67</v>
      </c>
      <c r="J78" s="971" t="s">
        <v>436</v>
      </c>
      <c r="K78" s="978" t="s">
        <v>431</v>
      </c>
    </row>
    <row r="79" spans="3:13" ht="13.8">
      <c r="C79" s="971" t="s">
        <v>407</v>
      </c>
      <c r="D79" s="971" t="s">
        <v>430</v>
      </c>
      <c r="E79" s="981">
        <v>0.67</v>
      </c>
      <c r="F79" s="995">
        <v>0.67</v>
      </c>
      <c r="G79" s="995">
        <v>0.67</v>
      </c>
      <c r="H79" s="995">
        <v>0.67</v>
      </c>
      <c r="I79" s="995">
        <v>0.67</v>
      </c>
      <c r="J79" s="984" t="s">
        <v>437</v>
      </c>
      <c r="K79" s="986"/>
    </row>
    <row r="80" spans="3:13" ht="13.8">
      <c r="C80" s="971" t="s">
        <v>408</v>
      </c>
      <c r="D80" s="971" t="s">
        <v>438</v>
      </c>
      <c r="E80" s="981">
        <v>0.05</v>
      </c>
      <c r="F80" s="990">
        <v>0.05</v>
      </c>
      <c r="G80" s="990">
        <v>0.05</v>
      </c>
      <c r="H80" s="990">
        <v>0.05</v>
      </c>
      <c r="I80" s="990">
        <v>0.05</v>
      </c>
      <c r="J80" s="991"/>
      <c r="K80" s="979" t="s">
        <v>641</v>
      </c>
    </row>
    <row r="81" spans="3:23" ht="13.8">
      <c r="C81" s="971" t="s">
        <v>409</v>
      </c>
      <c r="D81" s="971" t="s">
        <v>438</v>
      </c>
      <c r="E81" s="981">
        <v>0.05</v>
      </c>
      <c r="F81" s="990">
        <v>0.05</v>
      </c>
      <c r="G81" s="990">
        <v>0.05</v>
      </c>
      <c r="H81" s="990">
        <v>0.05</v>
      </c>
      <c r="I81" s="990">
        <v>0.05</v>
      </c>
      <c r="J81" s="991"/>
      <c r="K81" s="979" t="s">
        <v>641</v>
      </c>
    </row>
    <row r="82" spans="3:23" ht="13.8">
      <c r="C82" s="971" t="s">
        <v>410</v>
      </c>
      <c r="D82" s="971" t="s">
        <v>430</v>
      </c>
      <c r="E82" s="981">
        <v>2.36</v>
      </c>
      <c r="F82" s="994">
        <v>2.36</v>
      </c>
      <c r="G82" s="994">
        <v>2.36</v>
      </c>
      <c r="H82" s="994">
        <v>2.36</v>
      </c>
      <c r="I82" s="994">
        <v>2.36</v>
      </c>
      <c r="J82" s="971"/>
      <c r="K82" s="979" t="s">
        <v>642</v>
      </c>
    </row>
    <row r="83" spans="3:23" ht="13.8">
      <c r="C83" s="971" t="s">
        <v>411</v>
      </c>
      <c r="D83" s="971" t="s">
        <v>430</v>
      </c>
      <c r="E83" s="981">
        <v>9.08</v>
      </c>
      <c r="F83" s="994">
        <v>9.08</v>
      </c>
      <c r="G83" s="994">
        <v>9.18</v>
      </c>
      <c r="H83" s="994">
        <v>8.8699999999999992</v>
      </c>
      <c r="I83" s="994">
        <v>8.26</v>
      </c>
      <c r="J83" s="971"/>
      <c r="K83" s="978"/>
    </row>
    <row r="84" spans="3:23" ht="13.8">
      <c r="C84" s="971" t="s">
        <v>412</v>
      </c>
      <c r="D84" s="971" t="s">
        <v>430</v>
      </c>
      <c r="E84" s="981">
        <v>0</v>
      </c>
      <c r="F84" s="998"/>
      <c r="G84" s="998"/>
      <c r="H84" s="998"/>
      <c r="I84" s="998"/>
      <c r="J84" s="971"/>
      <c r="K84" s="978"/>
    </row>
    <row r="85" spans="3:23" ht="13.8">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8">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8">
      <c r="C87" s="975"/>
      <c r="D87" s="975"/>
      <c r="E87" s="975"/>
      <c r="F87" s="975"/>
      <c r="G87" s="975"/>
      <c r="H87" s="975"/>
      <c r="I87" s="975"/>
      <c r="J87" s="975"/>
      <c r="K87" s="975"/>
      <c r="L87" s="975"/>
      <c r="M87" s="975"/>
      <c r="N87" s="975"/>
      <c r="O87" s="975"/>
      <c r="P87" s="975"/>
      <c r="Q87" s="975"/>
      <c r="R87" s="975"/>
      <c r="S87" s="975"/>
      <c r="T87" s="975"/>
      <c r="U87" s="975"/>
      <c r="V87" s="975"/>
      <c r="W87" s="975"/>
    </row>
    <row r="88" spans="3:23" ht="14.4">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8">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8">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8">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8">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8">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8">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8">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8">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8">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8">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8">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8">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8">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8">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8">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8">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8">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8">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4">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4">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8">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8">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8">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8">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8">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8">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8">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8">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8">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8">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8">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8">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8">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8">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8">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8">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8">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8">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8">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8">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8">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8">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8">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4">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8">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8">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8">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4">
      <c r="C137" s="968" t="s">
        <v>468</v>
      </c>
      <c r="D137" s="263"/>
      <c r="E137" s="445"/>
      <c r="F137" s="445"/>
      <c r="G137" s="445"/>
      <c r="H137" s="445"/>
      <c r="I137" s="445"/>
      <c r="J137" s="445"/>
    </row>
    <row r="138" spans="3:37" ht="13.8">
      <c r="C138" s="971"/>
      <c r="D138" s="972">
        <v>2020</v>
      </c>
      <c r="E138" s="972">
        <v>2035</v>
      </c>
      <c r="F138" s="972">
        <v>2040</v>
      </c>
      <c r="G138" s="972">
        <v>2050</v>
      </c>
      <c r="H138" s="445"/>
      <c r="I138" s="445"/>
      <c r="J138" s="445"/>
    </row>
    <row r="139" spans="3:37" ht="13.8">
      <c r="C139" s="971" t="s">
        <v>469</v>
      </c>
      <c r="D139" s="969">
        <v>8.99</v>
      </c>
      <c r="E139" s="969">
        <v>30.75</v>
      </c>
      <c r="F139" s="969">
        <v>26.9</v>
      </c>
      <c r="G139" s="970">
        <v>13.42</v>
      </c>
      <c r="H139" s="445"/>
      <c r="I139" s="445"/>
      <c r="J139" s="445"/>
    </row>
    <row r="140" spans="3:37" ht="13.8">
      <c r="C140" s="971" t="s">
        <v>470</v>
      </c>
      <c r="D140" s="969">
        <v>13.78</v>
      </c>
      <c r="E140" s="969">
        <v>30.69</v>
      </c>
      <c r="F140" s="970">
        <v>16.16</v>
      </c>
      <c r="G140" s="969">
        <v>0.33</v>
      </c>
      <c r="H140" s="445"/>
      <c r="I140" s="445"/>
      <c r="J140" s="445"/>
    </row>
    <row r="141" spans="3:37" ht="13.8">
      <c r="C141" s="971" t="s">
        <v>471</v>
      </c>
      <c r="D141" s="969">
        <v>-15.42</v>
      </c>
      <c r="E141" s="969">
        <v>-2.35</v>
      </c>
      <c r="F141" s="969">
        <v>4.63</v>
      </c>
      <c r="G141" s="969">
        <v>5.84</v>
      </c>
      <c r="H141" s="445"/>
      <c r="I141" s="445"/>
      <c r="J141" s="445"/>
    </row>
    <row r="142" spans="3:37" ht="13.8">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8">
      <c r="C145" s="257"/>
      <c r="D145" s="257"/>
      <c r="E145" s="257"/>
      <c r="F145" s="257"/>
      <c r="G145" s="257"/>
      <c r="H145" s="257"/>
      <c r="I145" s="445"/>
      <c r="J145" s="445"/>
    </row>
    <row r="146" spans="2:10" ht="14.4">
      <c r="C146" s="968" t="s">
        <v>474</v>
      </c>
      <c r="D146" s="257"/>
      <c r="E146" s="257"/>
      <c r="F146" s="257"/>
      <c r="G146" s="257"/>
      <c r="H146" s="257"/>
      <c r="I146" s="445"/>
      <c r="J146" s="445"/>
    </row>
    <row r="147" spans="2:10" ht="13.8">
      <c r="C147" s="962"/>
      <c r="D147" s="962"/>
      <c r="E147" s="962"/>
      <c r="F147" s="962"/>
      <c r="G147" s="962"/>
      <c r="H147" s="962"/>
      <c r="I147" s="445"/>
      <c r="J147" s="445"/>
    </row>
    <row r="148" spans="2:10" ht="13.8">
      <c r="C148" s="962"/>
      <c r="D148" s="962"/>
      <c r="E148" s="967" t="s">
        <v>475</v>
      </c>
      <c r="F148" s="967"/>
      <c r="G148" s="962" t="s">
        <v>476</v>
      </c>
      <c r="H148" s="962" t="s">
        <v>477</v>
      </c>
      <c r="I148" s="445"/>
      <c r="J148" s="445"/>
    </row>
    <row r="149" spans="2:10" ht="13.8">
      <c r="C149" s="962"/>
      <c r="D149" s="962" t="s">
        <v>478</v>
      </c>
      <c r="E149" s="962" t="s">
        <v>479</v>
      </c>
      <c r="F149" s="962" t="s">
        <v>480</v>
      </c>
      <c r="G149" s="962" t="s">
        <v>481</v>
      </c>
      <c r="H149" s="962" t="s">
        <v>481</v>
      </c>
      <c r="I149" s="445"/>
      <c r="J149" s="445"/>
    </row>
    <row r="150" spans="2:10" ht="13.8">
      <c r="C150" s="962" t="s">
        <v>482</v>
      </c>
      <c r="D150" s="962" t="s">
        <v>483</v>
      </c>
      <c r="E150" s="966">
        <v>210</v>
      </c>
      <c r="F150" s="966">
        <v>-32</v>
      </c>
      <c r="G150" s="965">
        <v>-5.0000000000000001E-3</v>
      </c>
      <c r="H150" s="965">
        <v>0</v>
      </c>
      <c r="I150" s="445"/>
      <c r="J150" s="445"/>
    </row>
    <row r="151" spans="2:10" ht="13.8">
      <c r="B151" s="445"/>
      <c r="C151" s="962" t="s">
        <v>484</v>
      </c>
      <c r="D151" s="962" t="s">
        <v>483</v>
      </c>
      <c r="E151" s="966">
        <v>342</v>
      </c>
      <c r="F151" s="966">
        <v>100</v>
      </c>
      <c r="G151" s="965">
        <v>0</v>
      </c>
      <c r="H151" s="965">
        <v>0</v>
      </c>
      <c r="I151" s="445"/>
    </row>
    <row r="152" spans="2:10" ht="13.8">
      <c r="B152" s="445"/>
      <c r="C152" s="962" t="s">
        <v>485</v>
      </c>
      <c r="D152" s="962" t="s">
        <v>483</v>
      </c>
      <c r="E152" s="966">
        <v>346</v>
      </c>
      <c r="F152" s="966">
        <v>104</v>
      </c>
      <c r="G152" s="965">
        <v>2.1999999999999999E-2</v>
      </c>
      <c r="H152" s="965">
        <v>7.0000000000000001E-3</v>
      </c>
      <c r="I152" s="445"/>
    </row>
    <row r="153" spans="2:10" ht="13.8">
      <c r="B153" s="445"/>
      <c r="C153" s="962" t="s">
        <v>486</v>
      </c>
      <c r="D153" s="962" t="s">
        <v>483</v>
      </c>
      <c r="E153" s="966">
        <v>333</v>
      </c>
      <c r="F153" s="966">
        <v>91</v>
      </c>
      <c r="G153" s="965">
        <v>2.7E-2</v>
      </c>
      <c r="H153" s="965">
        <v>6.0000000000000001E-3</v>
      </c>
      <c r="I153" s="445"/>
    </row>
    <row r="154" spans="2:10" ht="13.8">
      <c r="B154" s="445"/>
      <c r="C154" s="962" t="s">
        <v>487</v>
      </c>
      <c r="D154" s="962" t="s">
        <v>483</v>
      </c>
      <c r="E154" s="966">
        <v>323</v>
      </c>
      <c r="F154" s="966">
        <v>80</v>
      </c>
      <c r="G154" s="965">
        <v>8.9999999999999993E-3</v>
      </c>
      <c r="H154" s="965">
        <v>-4.2999999999999997E-2</v>
      </c>
      <c r="I154" s="445"/>
    </row>
    <row r="155" spans="2:10" ht="13.8">
      <c r="B155" s="445"/>
      <c r="C155" s="962" t="s">
        <v>488</v>
      </c>
      <c r="D155" s="962" t="s">
        <v>483</v>
      </c>
      <c r="E155" s="966">
        <v>368</v>
      </c>
      <c r="F155" s="966">
        <v>126</v>
      </c>
      <c r="G155" s="965">
        <v>0.06</v>
      </c>
      <c r="H155" s="965">
        <v>-6.0000000000000001E-3</v>
      </c>
      <c r="I155" s="445"/>
    </row>
    <row r="156" spans="2:10" ht="13.8">
      <c r="B156" s="445"/>
      <c r="C156" s="962" t="s">
        <v>489</v>
      </c>
      <c r="D156" s="962" t="s">
        <v>490</v>
      </c>
      <c r="E156" s="964">
        <v>1.63</v>
      </c>
      <c r="F156" s="964">
        <v>1.63</v>
      </c>
      <c r="G156" s="963">
        <v>1.2E-2</v>
      </c>
      <c r="H156" s="963">
        <v>3.0000000000000001E-3</v>
      </c>
      <c r="I156" s="445"/>
    </row>
    <row r="157" spans="2:10" ht="13.8">
      <c r="B157" s="445"/>
      <c r="C157" s="962" t="s">
        <v>357</v>
      </c>
      <c r="D157" s="962" t="s">
        <v>491</v>
      </c>
      <c r="E157" s="961">
        <v>346</v>
      </c>
      <c r="F157" s="961">
        <v>104</v>
      </c>
      <c r="G157" s="960">
        <v>2.1999999999999999E-2</v>
      </c>
      <c r="H157" s="960">
        <v>7.0000000000000001E-3</v>
      </c>
      <c r="I157" s="445" t="s">
        <v>492</v>
      </c>
    </row>
    <row r="158" spans="2:10" ht="13.8">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8"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8">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8">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8">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8">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8">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8">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8">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8">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8">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8">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8">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8">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8">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8">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8">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8">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8">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8">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8">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8">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8">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8">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8">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8">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8">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8">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8">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8">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8">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8">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8">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8">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8">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8">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8">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8">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8">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8">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8">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8">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8">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8">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8">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8">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8">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8">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8">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8">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4.4"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4.4"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8">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8">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3.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33</vt:i4>
      </vt:variant>
      <vt:variant>
        <vt:lpstr>Navngivne områder</vt:lpstr>
      </vt:variant>
      <vt:variant>
        <vt:i4>14</vt:i4>
      </vt:variant>
    </vt:vector>
  </HeadingPairs>
  <TitlesOfParts>
    <vt:vector size="47" baseType="lpstr">
      <vt:lpstr>LOG</vt:lpstr>
      <vt:lpstr>Intro</vt:lpstr>
      <vt:lpstr>Commodities</vt:lpstr>
      <vt:lpstr>Processes</vt:lpstr>
      <vt:lpstr>Ark1</vt:lpstr>
      <vt:lpstr>Trade</vt:lpstr>
      <vt:lpstr>Distribution</vt:lpstr>
      <vt:lpstr>MIN-IMP-EXP</vt:lpstr>
      <vt:lpstr>ETS_NETS_Prices</vt:lpstr>
      <vt:lpstr>Refineries</vt:lpstr>
      <vt:lpstr>Emis</vt:lpstr>
      <vt:lpstr>35 (2)</vt:lpstr>
      <vt:lpstr>Fuel Tech</vt:lpstr>
      <vt:lpstr>ENG_Balance</vt:lpstr>
      <vt:lpstr>Structure</vt:lpstr>
      <vt:lpstr>Summary</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Henrik Juul Sørensen</cp:lastModifiedBy>
  <cp:lastPrinted>2005-02-10T12:45:56Z</cp:lastPrinted>
  <dcterms:created xsi:type="dcterms:W3CDTF">2000-12-13T15:53:11Z</dcterms:created>
  <dcterms:modified xsi:type="dcterms:W3CDTF">2022-04-21T11:24:47Z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