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_AZ\SuppXLS\"/>
    </mc:Choice>
  </mc:AlternateContent>
  <xr:revisionPtr revIDLastSave="0" documentId="13_ncr:1_{58F2E442-F46C-456B-938F-965CE4543CEE}" xr6:coauthVersionLast="47" xr6:coauthVersionMax="47" xr10:uidLastSave="{00000000-0000-0000-0000-000000000000}"/>
  <bookViews>
    <workbookView xWindow="1632" yWindow="456" windowWidth="20304" windowHeight="16212" activeTab="2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COM_Delivery_costs" sheetId="27" r:id="rId5"/>
    <sheet name="SUP_Delivery_costs" sheetId="17" r:id="rId6"/>
    <sheet name="ELC_Delivery_costs" sheetId="18" r:id="rId7"/>
    <sheet name="AGR_Delivery_costs" sheetId="20" r:id="rId8"/>
    <sheet name="IND_Delivery_costs" sheetId="28" r:id="rId9"/>
    <sheet name="Electricity distribution" sheetId="23" r:id="rId10"/>
    <sheet name="Electricity distribution (2)" sheetId="24" r:id="rId11"/>
    <sheet name="DATA_Delivery_costs" sheetId="15" r:id="rId12"/>
    <sheet name="Energitilsynet_ELCC prices" sheetId="22" r:id="rId13"/>
    <sheet name="Biomass_delivery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2" l="1"/>
  <c r="AB23" i="2"/>
  <c r="AA23" i="2"/>
  <c r="AM30" i="28"/>
  <c r="AL30" i="28"/>
  <c r="AK30" i="28"/>
  <c r="AC30" i="28"/>
  <c r="AB30" i="28"/>
  <c r="AA30" i="28"/>
  <c r="AM28" i="28"/>
  <c r="AL28" i="28"/>
  <c r="AK28" i="28"/>
  <c r="AC28" i="28"/>
  <c r="AB28" i="28"/>
  <c r="AA28" i="28"/>
  <c r="I19" i="28"/>
  <c r="H19" i="28"/>
  <c r="G19" i="28"/>
  <c r="AM17" i="28"/>
  <c r="AL17" i="28"/>
  <c r="AK17" i="28"/>
  <c r="AC17" i="28"/>
  <c r="AC38" i="28" s="1"/>
  <c r="AC40" i="28" s="1"/>
  <c r="AB17" i="28"/>
  <c r="AB38" i="28" s="1"/>
  <c r="AB40" i="28" s="1"/>
  <c r="AA17" i="28"/>
  <c r="AA38" i="28" s="1"/>
  <c r="AA40" i="28" s="1"/>
  <c r="I17" i="28"/>
  <c r="I7" i="28" s="1"/>
  <c r="H17" i="28"/>
  <c r="H7" i="28" s="1"/>
  <c r="G17" i="28"/>
  <c r="G7" i="28" s="1"/>
  <c r="AW7" i="28"/>
  <c r="AV7" i="28"/>
  <c r="AU7" i="28"/>
  <c r="AM7" i="28"/>
  <c r="AL7" i="28"/>
  <c r="AK7" i="28"/>
  <c r="AC7" i="28"/>
  <c r="AB7" i="28"/>
  <c r="AA7" i="28"/>
  <c r="S7" i="28"/>
  <c r="R7" i="28"/>
  <c r="Q7" i="28"/>
  <c r="J23" i="27"/>
  <c r="I23" i="27"/>
  <c r="H23" i="27"/>
  <c r="J21" i="27"/>
  <c r="I21" i="27"/>
  <c r="H21" i="27"/>
  <c r="T20" i="27"/>
  <c r="T9" i="27" s="1"/>
  <c r="S20" i="27"/>
  <c r="S9" i="27" s="1"/>
  <c r="R20" i="27"/>
  <c r="R9" i="27" s="1"/>
  <c r="J9" i="27"/>
  <c r="J20" i="27" s="1"/>
  <c r="J22" i="27" s="1"/>
  <c r="I9" i="27"/>
  <c r="I20" i="27" s="1"/>
  <c r="I22" i="27" s="1"/>
  <c r="H9" i="27"/>
  <c r="H20" i="27" s="1"/>
  <c r="H22" i="27" s="1"/>
  <c r="AW7" i="20"/>
  <c r="AM17" i="20"/>
  <c r="AM7" i="20"/>
  <c r="AC17" i="20"/>
  <c r="AC7" i="20"/>
  <c r="S7" i="20"/>
  <c r="I19" i="20"/>
  <c r="I17" i="20"/>
  <c r="I7" i="20" s="1"/>
  <c r="AM8" i="18"/>
  <c r="AC8" i="18"/>
  <c r="S29" i="18"/>
  <c r="S27" i="18"/>
  <c r="S17" i="18"/>
  <c r="S8" i="18"/>
  <c r="I17" i="18"/>
  <c r="I8" i="18"/>
  <c r="AJ31" i="17"/>
  <c r="AJ20" i="17"/>
  <c r="AJ7" i="17"/>
  <c r="AA19" i="17"/>
  <c r="AA8" i="17"/>
  <c r="R31" i="17"/>
  <c r="R22" i="17"/>
  <c r="R20" i="17"/>
  <c r="R7" i="17"/>
  <c r="I16" i="17"/>
  <c r="I7" i="17"/>
  <c r="S20" i="16"/>
  <c r="S9" i="16" s="1"/>
  <c r="I23" i="16"/>
  <c r="I21" i="16"/>
  <c r="I9" i="16"/>
  <c r="I20" i="16" s="1"/>
  <c r="I22" i="16" s="1"/>
  <c r="AW8" i="2"/>
  <c r="AM8" i="2"/>
  <c r="AC21" i="2"/>
  <c r="AC19" i="2"/>
  <c r="AC8" i="2"/>
  <c r="S19" i="2"/>
  <c r="S21" i="2" s="1"/>
  <c r="S8" i="2"/>
  <c r="I29" i="2"/>
  <c r="I8" i="2"/>
  <c r="L7" i="15" l="1"/>
  <c r="G7" i="15"/>
  <c r="M20" i="15"/>
  <c r="M13" i="15"/>
  <c r="AV7" i="20" l="1"/>
  <c r="AU7" i="20"/>
  <c r="AV8" i="2"/>
  <c r="AU8" i="2"/>
  <c r="H16" i="17"/>
  <c r="G16" i="17"/>
  <c r="H8" i="18"/>
  <c r="G8" i="18"/>
  <c r="M21" i="15"/>
  <c r="M19" i="15"/>
  <c r="M16" i="15"/>
  <c r="M15" i="15"/>
  <c r="M14" i="15"/>
  <c r="M12" i="15"/>
  <c r="M11" i="15"/>
  <c r="M10" i="15"/>
  <c r="E58" i="15" l="1"/>
  <c r="E59" i="15"/>
  <c r="E60" i="15"/>
  <c r="E64" i="15"/>
  <c r="E65" i="15"/>
  <c r="E66" i="15"/>
  <c r="C50" i="15"/>
  <c r="G7" i="17"/>
  <c r="C48" i="15"/>
  <c r="Q31" i="17"/>
  <c r="P31" i="17"/>
  <c r="Z19" i="17"/>
  <c r="Y19" i="17"/>
  <c r="AI31" i="17"/>
  <c r="AH31" i="17"/>
  <c r="Q22" i="17"/>
  <c r="P22" i="17"/>
  <c r="Q20" i="17"/>
  <c r="P20" i="17"/>
  <c r="Z8" i="17"/>
  <c r="Y8" i="17"/>
  <c r="Q7" i="17"/>
  <c r="P7" i="17"/>
  <c r="AI7" i="17"/>
  <c r="AH7" i="17"/>
  <c r="E34" i="26"/>
  <c r="E33" i="26"/>
  <c r="E32" i="26"/>
  <c r="E31" i="26"/>
  <c r="E30" i="26"/>
  <c r="E29" i="26"/>
  <c r="E25" i="26"/>
  <c r="E24" i="26"/>
  <c r="E23" i="26"/>
  <c r="W20" i="26"/>
  <c r="F18" i="26" s="1"/>
  <c r="G18" i="26" s="1"/>
  <c r="X19" i="26"/>
  <c r="W19" i="26"/>
  <c r="F25" i="26" s="1"/>
  <c r="G25" i="26" s="1"/>
  <c r="I19" i="26"/>
  <c r="E19" i="26"/>
  <c r="W18" i="26"/>
  <c r="F32" i="26" s="1"/>
  <c r="G32" i="26" s="1"/>
  <c r="I18" i="26"/>
  <c r="E18" i="26"/>
  <c r="I17" i="26"/>
  <c r="E17" i="26"/>
  <c r="S10" i="26"/>
  <c r="I25" i="26" s="1"/>
  <c r="R10" i="26"/>
  <c r="D12" i="26" s="1"/>
  <c r="Q10" i="26"/>
  <c r="Q11" i="26" s="1"/>
  <c r="E9" i="26"/>
  <c r="D9" i="26"/>
  <c r="C9" i="26"/>
  <c r="E7" i="26"/>
  <c r="D7" i="26"/>
  <c r="C7" i="26"/>
  <c r="E11" i="26"/>
  <c r="D11" i="26"/>
  <c r="C11" i="26"/>
  <c r="F29" i="26" l="1"/>
  <c r="G29" i="26" s="1"/>
  <c r="F31" i="26"/>
  <c r="G31" i="26" s="1"/>
  <c r="J18" i="26"/>
  <c r="K18" i="26" s="1"/>
  <c r="D18" i="26" s="1"/>
  <c r="E56" i="15" s="1"/>
  <c r="AH20" i="17" s="1"/>
  <c r="F30" i="26"/>
  <c r="G30" i="26" s="1"/>
  <c r="F34" i="26"/>
  <c r="G34" i="26" s="1"/>
  <c r="R11" i="26"/>
  <c r="I33" i="26" s="1"/>
  <c r="I24" i="26"/>
  <c r="S11" i="26"/>
  <c r="I31" i="26" s="1"/>
  <c r="E12" i="26"/>
  <c r="W23" i="26"/>
  <c r="AI20" i="17"/>
  <c r="H7" i="17"/>
  <c r="J25" i="26"/>
  <c r="K25" i="26" s="1"/>
  <c r="D25" i="26" s="1"/>
  <c r="E63" i="15" s="1"/>
  <c r="I32" i="26"/>
  <c r="J32" i="26" s="1"/>
  <c r="K32" i="26" s="1"/>
  <c r="D32" i="26" s="1"/>
  <c r="E70" i="15" s="1"/>
  <c r="C10" i="26"/>
  <c r="C13" i="26" s="1"/>
  <c r="I29" i="26"/>
  <c r="W24" i="26"/>
  <c r="C12" i="26"/>
  <c r="F17" i="26"/>
  <c r="G17" i="26" s="1"/>
  <c r="J17" i="26" s="1"/>
  <c r="K17" i="26" s="1"/>
  <c r="D17" i="26" s="1"/>
  <c r="E55" i="15" s="1"/>
  <c r="F19" i="26"/>
  <c r="G19" i="26" s="1"/>
  <c r="J19" i="26" s="1"/>
  <c r="K19" i="26" s="1"/>
  <c r="D19" i="26" s="1"/>
  <c r="E57" i="15" s="1"/>
  <c r="F23" i="26"/>
  <c r="G23" i="26" s="1"/>
  <c r="F24" i="26"/>
  <c r="G24" i="26" s="1"/>
  <c r="J24" i="26" s="1"/>
  <c r="K24" i="26" s="1"/>
  <c r="D24" i="26" s="1"/>
  <c r="E62" i="15" s="1"/>
  <c r="AQ7" i="17" s="1"/>
  <c r="AR7" i="17" s="1"/>
  <c r="AS7" i="17" s="1"/>
  <c r="I30" i="26"/>
  <c r="J30" i="26" s="1"/>
  <c r="K30" i="26" s="1"/>
  <c r="D30" i="26" s="1"/>
  <c r="E68" i="15" s="1"/>
  <c r="I23" i="26"/>
  <c r="F33" i="26"/>
  <c r="G33" i="26" s="1"/>
  <c r="J33" i="26" s="1"/>
  <c r="K33" i="26" s="1"/>
  <c r="D33" i="26" s="1"/>
  <c r="E71" i="15" s="1"/>
  <c r="D10" i="26"/>
  <c r="D13" i="26" s="1"/>
  <c r="J29" i="26" l="1"/>
  <c r="K29" i="26" s="1"/>
  <c r="D29" i="26" s="1"/>
  <c r="E67" i="15" s="1"/>
  <c r="J31" i="26"/>
  <c r="K31" i="26" s="1"/>
  <c r="D31" i="26" s="1"/>
  <c r="E69" i="15" s="1"/>
  <c r="I34" i="26"/>
  <c r="J34" i="26" s="1"/>
  <c r="K34" i="26" s="1"/>
  <c r="D34" i="26" s="1"/>
  <c r="E72" i="15" s="1"/>
  <c r="E10" i="26"/>
  <c r="E13" i="26" s="1"/>
  <c r="J23" i="26"/>
  <c r="K23" i="26" s="1"/>
  <c r="D23" i="26" s="1"/>
  <c r="E61" i="15" s="1"/>
  <c r="DK112" i="22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G7" i="20" s="1"/>
  <c r="O58" i="24" l="1"/>
  <c r="M51" i="24"/>
  <c r="M52" i="24" s="1"/>
  <c r="M53" i="24" s="1"/>
  <c r="M54" i="24" s="1"/>
  <c r="M55" i="24" s="1"/>
  <c r="M56" i="24" s="1"/>
  <c r="M57" i="24" s="1"/>
  <c r="M58" i="24" s="1"/>
  <c r="C51" i="24"/>
  <c r="C52" i="24" s="1"/>
  <c r="C53" i="24" s="1"/>
  <c r="C54" i="24" s="1"/>
  <c r="C55" i="24" s="1"/>
  <c r="C56" i="24" s="1"/>
  <c r="C57" i="24" s="1"/>
  <c r="C58" i="24" s="1"/>
  <c r="G50" i="24"/>
  <c r="M49" i="24"/>
  <c r="C49" i="24"/>
  <c r="G48" i="24"/>
  <c r="M47" i="24"/>
  <c r="C47" i="24"/>
  <c r="G46" i="24"/>
  <c r="K32" i="24"/>
  <c r="K33" i="24" s="1"/>
  <c r="K34" i="24" s="1"/>
  <c r="K35" i="24" s="1"/>
  <c r="K36" i="24" s="1"/>
  <c r="K37" i="24" s="1"/>
  <c r="K38" i="24" s="1"/>
  <c r="K39" i="24" s="1"/>
  <c r="O31" i="24"/>
  <c r="E31" i="24"/>
  <c r="K30" i="24"/>
  <c r="O29" i="24"/>
  <c r="E29" i="24"/>
  <c r="K28" i="24"/>
  <c r="O27" i="24"/>
  <c r="E27" i="24"/>
  <c r="O12" i="24"/>
  <c r="G11" i="24"/>
  <c r="M10" i="24"/>
  <c r="C10" i="24"/>
  <c r="G9" i="24"/>
  <c r="M8" i="24"/>
  <c r="C8" i="24"/>
  <c r="G7" i="24"/>
  <c r="M6" i="24"/>
  <c r="C6" i="24"/>
  <c r="K50" i="24"/>
  <c r="K48" i="24"/>
  <c r="M32" i="24"/>
  <c r="M33" i="24" s="1"/>
  <c r="M34" i="24" s="1"/>
  <c r="M35" i="24" s="1"/>
  <c r="M36" i="24" s="1"/>
  <c r="M37" i="24" s="1"/>
  <c r="M38" i="24" s="1"/>
  <c r="M39" i="24" s="1"/>
  <c r="M28" i="24"/>
  <c r="O10" i="24"/>
  <c r="O6" i="24"/>
  <c r="N49" i="24"/>
  <c r="L32" i="24"/>
  <c r="L33" i="24" s="1"/>
  <c r="L34" i="24" s="1"/>
  <c r="L35" i="24" s="1"/>
  <c r="L36" i="24" s="1"/>
  <c r="L37" i="24" s="1"/>
  <c r="L38" i="24" s="1"/>
  <c r="L39" i="24" s="1"/>
  <c r="B28" i="24"/>
  <c r="J11" i="24"/>
  <c r="D8" i="24"/>
  <c r="G58" i="24"/>
  <c r="L51" i="24"/>
  <c r="L52" i="24" s="1"/>
  <c r="L53" i="24" s="1"/>
  <c r="L54" i="24" s="1"/>
  <c r="L55" i="24" s="1"/>
  <c r="L56" i="24" s="1"/>
  <c r="L57" i="24" s="1"/>
  <c r="L58" i="24" s="1"/>
  <c r="B51" i="24"/>
  <c r="F50" i="24"/>
  <c r="L49" i="24"/>
  <c r="B49" i="24"/>
  <c r="F48" i="24"/>
  <c r="L47" i="24"/>
  <c r="B47" i="24"/>
  <c r="F46" i="24"/>
  <c r="J32" i="24"/>
  <c r="N31" i="24"/>
  <c r="D31" i="24"/>
  <c r="J30" i="24"/>
  <c r="N29" i="24"/>
  <c r="D29" i="24"/>
  <c r="J28" i="24"/>
  <c r="N27" i="24"/>
  <c r="D27" i="24"/>
  <c r="G12" i="24"/>
  <c r="F11" i="24"/>
  <c r="F12" i="24" s="1"/>
  <c r="F13" i="24" s="1"/>
  <c r="F14" i="24" s="1"/>
  <c r="F15" i="24" s="1"/>
  <c r="F16" i="24" s="1"/>
  <c r="F17" i="24" s="1"/>
  <c r="F18" i="24" s="1"/>
  <c r="L10" i="24"/>
  <c r="B10" i="24"/>
  <c r="F9" i="24"/>
  <c r="L8" i="24"/>
  <c r="B8" i="24"/>
  <c r="F7" i="24"/>
  <c r="L6" i="24"/>
  <c r="B6" i="24"/>
  <c r="E49" i="24"/>
  <c r="G29" i="24"/>
  <c r="K11" i="24"/>
  <c r="K12" i="24" s="1"/>
  <c r="K13" i="24" s="1"/>
  <c r="K14" i="24" s="1"/>
  <c r="K15" i="24" s="1"/>
  <c r="K16" i="24" s="1"/>
  <c r="K17" i="24" s="1"/>
  <c r="K18" i="24" s="1"/>
  <c r="K7" i="24"/>
  <c r="J50" i="24"/>
  <c r="D47" i="24"/>
  <c r="F31" i="24"/>
  <c r="F27" i="24"/>
  <c r="J9" i="24"/>
  <c r="K51" i="24"/>
  <c r="K52" i="24" s="1"/>
  <c r="K53" i="24" s="1"/>
  <c r="K54" i="24" s="1"/>
  <c r="K55" i="24" s="1"/>
  <c r="K56" i="24" s="1"/>
  <c r="K57" i="24" s="1"/>
  <c r="K58" i="24" s="1"/>
  <c r="O50" i="24"/>
  <c r="E50" i="24"/>
  <c r="K49" i="24"/>
  <c r="O48" i="24"/>
  <c r="E48" i="24"/>
  <c r="K47" i="24"/>
  <c r="O46" i="24"/>
  <c r="E46" i="24"/>
  <c r="O33" i="24"/>
  <c r="G32" i="24"/>
  <c r="M31" i="24"/>
  <c r="C31" i="24"/>
  <c r="G30" i="24"/>
  <c r="M29" i="24"/>
  <c r="C29" i="24"/>
  <c r="G28" i="24"/>
  <c r="M27" i="24"/>
  <c r="C27" i="24"/>
  <c r="O11" i="24"/>
  <c r="E11" i="24"/>
  <c r="E12" i="24" s="1"/>
  <c r="E13" i="24" s="1"/>
  <c r="E14" i="24" s="1"/>
  <c r="E15" i="24" s="1"/>
  <c r="E16" i="24" s="1"/>
  <c r="E17" i="24" s="1"/>
  <c r="E18" i="24" s="1"/>
  <c r="K10" i="24"/>
  <c r="O9" i="24"/>
  <c r="E9" i="24"/>
  <c r="K8" i="24"/>
  <c r="O7" i="24"/>
  <c r="E7" i="24"/>
  <c r="K6" i="24"/>
  <c r="E51" i="24"/>
  <c r="E52" i="24" s="1"/>
  <c r="E53" i="24" s="1"/>
  <c r="E54" i="24" s="1"/>
  <c r="E55" i="24" s="1"/>
  <c r="E56" i="24" s="1"/>
  <c r="E57" i="24" s="1"/>
  <c r="E58" i="24" s="1"/>
  <c r="O47" i="24"/>
  <c r="G31" i="24"/>
  <c r="G27" i="24"/>
  <c r="K9" i="24"/>
  <c r="N47" i="24"/>
  <c r="F29" i="24"/>
  <c r="D10" i="24"/>
  <c r="N6" i="24"/>
  <c r="J51" i="24"/>
  <c r="N50" i="24"/>
  <c r="D50" i="24"/>
  <c r="J49" i="24"/>
  <c r="N48" i="24"/>
  <c r="D48" i="24"/>
  <c r="J47" i="24"/>
  <c r="N46" i="24"/>
  <c r="D46" i="24"/>
  <c r="G33" i="24"/>
  <c r="F32" i="24"/>
  <c r="F33" i="24" s="1"/>
  <c r="F34" i="24" s="1"/>
  <c r="F35" i="24" s="1"/>
  <c r="F36" i="24" s="1"/>
  <c r="F37" i="24" s="1"/>
  <c r="F38" i="24" s="1"/>
  <c r="F39" i="24" s="1"/>
  <c r="L31" i="24"/>
  <c r="B31" i="24"/>
  <c r="F30" i="24"/>
  <c r="L29" i="24"/>
  <c r="B29" i="24"/>
  <c r="F28" i="24"/>
  <c r="L27" i="24"/>
  <c r="B27" i="24"/>
  <c r="N11" i="24"/>
  <c r="N12" i="24" s="1"/>
  <c r="N13" i="24" s="1"/>
  <c r="N14" i="24" s="1"/>
  <c r="N15" i="24" s="1"/>
  <c r="N16" i="24" s="1"/>
  <c r="N17" i="24" s="1"/>
  <c r="N18" i="24" s="1"/>
  <c r="D11" i="24"/>
  <c r="D12" i="24" s="1"/>
  <c r="D13" i="24" s="1"/>
  <c r="D14" i="24" s="1"/>
  <c r="D15" i="24" s="1"/>
  <c r="D16" i="24" s="1"/>
  <c r="D17" i="24" s="1"/>
  <c r="D18" i="24" s="1"/>
  <c r="J10" i="24"/>
  <c r="N9" i="24"/>
  <c r="D9" i="24"/>
  <c r="J8" i="24"/>
  <c r="N7" i="24"/>
  <c r="D7" i="24"/>
  <c r="J6" i="24"/>
  <c r="O51" i="24"/>
  <c r="E47" i="24"/>
  <c r="C32" i="24"/>
  <c r="C33" i="24" s="1"/>
  <c r="C34" i="24" s="1"/>
  <c r="C35" i="24" s="1"/>
  <c r="C36" i="24" s="1"/>
  <c r="C37" i="24" s="1"/>
  <c r="C38" i="24" s="1"/>
  <c r="C39" i="24" s="1"/>
  <c r="O8" i="24"/>
  <c r="N51" i="24"/>
  <c r="N52" i="24" s="1"/>
  <c r="N53" i="24" s="1"/>
  <c r="N54" i="24" s="1"/>
  <c r="N55" i="24" s="1"/>
  <c r="N56" i="24" s="1"/>
  <c r="N57" i="24" s="1"/>
  <c r="N58" i="24" s="1"/>
  <c r="J48" i="24"/>
  <c r="G39" i="24"/>
  <c r="B30" i="24"/>
  <c r="N10" i="24"/>
  <c r="D6" i="24"/>
  <c r="O52" i="24"/>
  <c r="G51" i="24"/>
  <c r="M50" i="24"/>
  <c r="C50" i="24"/>
  <c r="G49" i="24"/>
  <c r="M48" i="24"/>
  <c r="C48" i="24"/>
  <c r="G47" i="24"/>
  <c r="M46" i="24"/>
  <c r="C46" i="24"/>
  <c r="O32" i="24"/>
  <c r="E32" i="24"/>
  <c r="E33" i="24" s="1"/>
  <c r="E34" i="24" s="1"/>
  <c r="E35" i="24" s="1"/>
  <c r="E36" i="24" s="1"/>
  <c r="E37" i="24" s="1"/>
  <c r="E38" i="24" s="1"/>
  <c r="E39" i="24" s="1"/>
  <c r="K31" i="24"/>
  <c r="O30" i="24"/>
  <c r="E30" i="24"/>
  <c r="K29" i="24"/>
  <c r="O28" i="24"/>
  <c r="E28" i="24"/>
  <c r="K27" i="24"/>
  <c r="O18" i="24"/>
  <c r="M11" i="24"/>
  <c r="M12" i="24" s="1"/>
  <c r="M13" i="24" s="1"/>
  <c r="M14" i="24" s="1"/>
  <c r="M15" i="24" s="1"/>
  <c r="M16" i="24" s="1"/>
  <c r="M17" i="24" s="1"/>
  <c r="M18" i="24" s="1"/>
  <c r="C11" i="24"/>
  <c r="C12" i="24" s="1"/>
  <c r="C13" i="24" s="1"/>
  <c r="C14" i="24" s="1"/>
  <c r="C15" i="24" s="1"/>
  <c r="C16" i="24" s="1"/>
  <c r="C17" i="24" s="1"/>
  <c r="C18" i="24" s="1"/>
  <c r="G10" i="24"/>
  <c r="M9" i="24"/>
  <c r="C9" i="24"/>
  <c r="G8" i="24"/>
  <c r="M7" i="24"/>
  <c r="C7" i="24"/>
  <c r="G6" i="24"/>
  <c r="K46" i="24"/>
  <c r="M30" i="24"/>
  <c r="C28" i="24"/>
  <c r="E10" i="24"/>
  <c r="E6" i="24"/>
  <c r="D49" i="24"/>
  <c r="B32" i="24"/>
  <c r="L28" i="24"/>
  <c r="J7" i="24"/>
  <c r="G52" i="24"/>
  <c r="F51" i="24"/>
  <c r="F52" i="24" s="1"/>
  <c r="F53" i="24" s="1"/>
  <c r="F54" i="24" s="1"/>
  <c r="F55" i="24" s="1"/>
  <c r="F56" i="24" s="1"/>
  <c r="F57" i="24" s="1"/>
  <c r="F58" i="24" s="1"/>
  <c r="L50" i="24"/>
  <c r="B50" i="24"/>
  <c r="F49" i="24"/>
  <c r="L48" i="24"/>
  <c r="B48" i="24"/>
  <c r="F47" i="24"/>
  <c r="L46" i="24"/>
  <c r="B46" i="24"/>
  <c r="N32" i="24"/>
  <c r="N33" i="24" s="1"/>
  <c r="N34" i="24" s="1"/>
  <c r="N35" i="24" s="1"/>
  <c r="N36" i="24" s="1"/>
  <c r="N37" i="24" s="1"/>
  <c r="N38" i="24" s="1"/>
  <c r="N39" i="24" s="1"/>
  <c r="D32" i="24"/>
  <c r="D33" i="24" s="1"/>
  <c r="D34" i="24" s="1"/>
  <c r="D35" i="24" s="1"/>
  <c r="D36" i="24" s="1"/>
  <c r="D37" i="24" s="1"/>
  <c r="D38" i="24" s="1"/>
  <c r="D39" i="24" s="1"/>
  <c r="J31" i="24"/>
  <c r="N30" i="24"/>
  <c r="D30" i="24"/>
  <c r="J29" i="24"/>
  <c r="N28" i="24"/>
  <c r="D28" i="24"/>
  <c r="J27" i="24"/>
  <c r="G18" i="24"/>
  <c r="L11" i="24"/>
  <c r="L12" i="24" s="1"/>
  <c r="L13" i="24" s="1"/>
  <c r="L14" i="24" s="1"/>
  <c r="L15" i="24" s="1"/>
  <c r="L16" i="24" s="1"/>
  <c r="L17" i="24" s="1"/>
  <c r="L18" i="24" s="1"/>
  <c r="B11" i="24"/>
  <c r="F10" i="24"/>
  <c r="L9" i="24"/>
  <c r="B9" i="24"/>
  <c r="F8" i="24"/>
  <c r="L7" i="24"/>
  <c r="B7" i="24"/>
  <c r="F6" i="24"/>
  <c r="O49" i="24"/>
  <c r="O39" i="24"/>
  <c r="C30" i="24"/>
  <c r="E8" i="24"/>
  <c r="D51" i="24"/>
  <c r="D52" i="24" s="1"/>
  <c r="D53" i="24" s="1"/>
  <c r="D54" i="24" s="1"/>
  <c r="D55" i="24" s="1"/>
  <c r="D56" i="24" s="1"/>
  <c r="D57" i="24" s="1"/>
  <c r="D58" i="24" s="1"/>
  <c r="J46" i="24"/>
  <c r="L30" i="24"/>
  <c r="N8" i="24"/>
  <c r="EH33" i="22"/>
  <c r="EI33" i="22" s="1"/>
  <c r="C32" i="23"/>
  <c r="C27" i="23"/>
  <c r="C28" i="23"/>
  <c r="EJ16" i="22"/>
  <c r="EK16" i="22" s="1"/>
  <c r="EL16" i="22" s="1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S27" i="24" l="1"/>
  <c r="S7" i="24"/>
  <c r="T49" i="24"/>
  <c r="T7" i="24"/>
  <c r="T31" i="24"/>
  <c r="S48" i="24"/>
  <c r="T46" i="24"/>
  <c r="T28" i="24"/>
  <c r="S10" i="24"/>
  <c r="S47" i="24"/>
  <c r="T8" i="24"/>
  <c r="T9" i="24"/>
  <c r="T27" i="24"/>
  <c r="S50" i="24"/>
  <c r="B33" i="24"/>
  <c r="S32" i="24"/>
  <c r="S29" i="24"/>
  <c r="J52" i="24"/>
  <c r="T51" i="24"/>
  <c r="S6" i="24"/>
  <c r="T30" i="24"/>
  <c r="T10" i="24"/>
  <c r="S46" i="24"/>
  <c r="W46" i="24" s="1"/>
  <c r="S30" i="24"/>
  <c r="T47" i="24"/>
  <c r="T50" i="24"/>
  <c r="S49" i="24"/>
  <c r="J12" i="24"/>
  <c r="T11" i="24"/>
  <c r="S9" i="24"/>
  <c r="T6" i="24"/>
  <c r="S31" i="24"/>
  <c r="S8" i="24"/>
  <c r="J33" i="24"/>
  <c r="T32" i="24"/>
  <c r="S28" i="24"/>
  <c r="B52" i="24"/>
  <c r="S51" i="24"/>
  <c r="T29" i="24"/>
  <c r="B12" i="24"/>
  <c r="S11" i="24"/>
  <c r="T48" i="24"/>
  <c r="EM16" i="22"/>
  <c r="EM69" i="22"/>
  <c r="EK69" i="22"/>
  <c r="EL69" i="22" s="1"/>
  <c r="EQ52" i="22"/>
  <c r="ER52" i="22" s="1"/>
  <c r="ES52" i="22"/>
  <c r="EM88" i="22"/>
  <c r="EK88" i="22"/>
  <c r="EL88" i="22" s="1"/>
  <c r="EQ105" i="22"/>
  <c r="ER105" i="22" s="1"/>
  <c r="ES105" i="22"/>
  <c r="EN33" i="22"/>
  <c r="EO33" i="22" s="1"/>
  <c r="EP33" i="22"/>
  <c r="W7" i="24" l="1"/>
  <c r="W27" i="24"/>
  <c r="W31" i="24"/>
  <c r="W30" i="24"/>
  <c r="W49" i="24"/>
  <c r="W48" i="24"/>
  <c r="W28" i="24"/>
  <c r="W6" i="24"/>
  <c r="W47" i="24"/>
  <c r="B53" i="24"/>
  <c r="S52" i="24"/>
  <c r="J34" i="24"/>
  <c r="T33" i="24"/>
  <c r="W11" i="24"/>
  <c r="W8" i="24"/>
  <c r="J53" i="24"/>
  <c r="T52" i="24"/>
  <c r="B13" i="24"/>
  <c r="S12" i="24"/>
  <c r="W29" i="24"/>
  <c r="EN16" i="22"/>
  <c r="W32" i="24"/>
  <c r="EP16" i="22"/>
  <c r="ES16" i="22" s="1"/>
  <c r="W51" i="24"/>
  <c r="W9" i="24"/>
  <c r="S33" i="24"/>
  <c r="B34" i="24"/>
  <c r="W10" i="24"/>
  <c r="W50" i="24"/>
  <c r="T12" i="24"/>
  <c r="J13" i="24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P69" i="22"/>
  <c r="EN69" i="22"/>
  <c r="EO69" i="22" s="1"/>
  <c r="EQ16" i="22" l="1"/>
  <c r="W33" i="24"/>
  <c r="B35" i="24"/>
  <c r="J35" i="24"/>
  <c r="EO16" i="22"/>
  <c r="G34" i="24"/>
  <c r="S34" i="24" s="1"/>
  <c r="O34" i="24"/>
  <c r="T34" i="24" s="1"/>
  <c r="O53" i="24"/>
  <c r="T53" i="24" s="1"/>
  <c r="B14" i="24"/>
  <c r="W52" i="24"/>
  <c r="W12" i="24"/>
  <c r="J54" i="24"/>
  <c r="J14" i="24"/>
  <c r="B54" i="24"/>
  <c r="ER16" i="22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W34" i="24" l="1"/>
  <c r="B55" i="24"/>
  <c r="J15" i="24"/>
  <c r="G13" i="24"/>
  <c r="S13" i="24" s="1"/>
  <c r="G53" i="24"/>
  <c r="S53" i="24" s="1"/>
  <c r="W53" i="24" s="1"/>
  <c r="O13" i="24"/>
  <c r="T13" i="24" s="1"/>
  <c r="J36" i="24"/>
  <c r="B36" i="24"/>
  <c r="B15" i="24"/>
  <c r="J55" i="24"/>
  <c r="EW33" i="22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J37" i="24" l="1"/>
  <c r="J16" i="24"/>
  <c r="J56" i="24"/>
  <c r="B56" i="24"/>
  <c r="B16" i="24"/>
  <c r="B37" i="24"/>
  <c r="O54" i="24"/>
  <c r="T54" i="24" s="1"/>
  <c r="W13" i="24"/>
  <c r="EX16" i="22"/>
  <c r="FC105" i="22"/>
  <c r="FD105" i="22" s="1"/>
  <c r="FE105" i="22"/>
  <c r="EY69" i="22"/>
  <c r="EW69" i="22"/>
  <c r="EX69" i="22" s="1"/>
  <c r="FC52" i="22"/>
  <c r="FD52" i="22" s="1"/>
  <c r="FE52" i="22"/>
  <c r="FB16" i="22"/>
  <c r="G14" i="24" s="1"/>
  <c r="S14" i="24" s="1"/>
  <c r="EZ16" i="22"/>
  <c r="FA16" i="22" s="1"/>
  <c r="EY88" i="22"/>
  <c r="EW88" i="22"/>
  <c r="EX88" i="22" s="1"/>
  <c r="EZ33" i="22"/>
  <c r="FA33" i="22" s="1"/>
  <c r="FB33" i="22"/>
  <c r="O35" i="24" l="1"/>
  <c r="T35" i="24" s="1"/>
  <c r="O14" i="24"/>
  <c r="T14" i="24" s="1"/>
  <c r="W14" i="24" s="1"/>
  <c r="J17" i="24"/>
  <c r="J57" i="24"/>
  <c r="B38" i="24"/>
  <c r="B17" i="24"/>
  <c r="J38" i="24"/>
  <c r="G54" i="24"/>
  <c r="S54" i="24" s="1"/>
  <c r="W54" i="24" s="1"/>
  <c r="B57" i="24"/>
  <c r="G35" i="24"/>
  <c r="S35" i="24" s="1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W35" i="24" l="1"/>
  <c r="B58" i="24"/>
  <c r="S58" i="24" s="1"/>
  <c r="B39" i="24"/>
  <c r="S39" i="24" s="1"/>
  <c r="J58" i="24"/>
  <c r="T58" i="24" s="1"/>
  <c r="B18" i="24"/>
  <c r="S18" i="24" s="1"/>
  <c r="J39" i="24"/>
  <c r="T39" i="24" s="1"/>
  <c r="J18" i="24"/>
  <c r="T18" i="24" s="1"/>
  <c r="FD16" i="22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W58" i="24" l="1"/>
  <c r="W18" i="24"/>
  <c r="W39" i="24"/>
  <c r="FF69" i="22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O15" i="24" s="1"/>
  <c r="T15" i="24" s="1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O36" i="24" l="1"/>
  <c r="T36" i="24" s="1"/>
  <c r="G15" i="24"/>
  <c r="S15" i="24" s="1"/>
  <c r="W15" i="24" s="1"/>
  <c r="G55" i="24"/>
  <c r="S55" i="24" s="1"/>
  <c r="G36" i="24"/>
  <c r="S36" i="24" s="1"/>
  <c r="O55" i="24"/>
  <c r="T55" i="24" s="1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W36" i="24" l="1"/>
  <c r="W55" i="24"/>
  <c r="FP16" i="22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O16" i="24" l="1"/>
  <c r="T16" i="24" s="1"/>
  <c r="O56" i="24"/>
  <c r="T56" i="24" s="1"/>
  <c r="FV16" i="22"/>
  <c r="GA52" i="22"/>
  <c r="GB52" i="22" s="1"/>
  <c r="GC52" i="22"/>
  <c r="FW88" i="22"/>
  <c r="FU88" i="22"/>
  <c r="FV88" i="22" s="1"/>
  <c r="FW69" i="22"/>
  <c r="FU69" i="22"/>
  <c r="FV69" i="22" s="1"/>
  <c r="FZ16" i="22"/>
  <c r="G56" i="24" s="1"/>
  <c r="S56" i="24" s="1"/>
  <c r="FX16" i="22"/>
  <c r="FY16" i="22" s="1"/>
  <c r="FX33" i="22"/>
  <c r="FY33" i="22" s="1"/>
  <c r="FZ33" i="22"/>
  <c r="GA105" i="22"/>
  <c r="GB105" i="22" s="1"/>
  <c r="GC105" i="22"/>
  <c r="W56" i="24" l="1"/>
  <c r="G37" i="24"/>
  <c r="S37" i="24" s="1"/>
  <c r="G16" i="24"/>
  <c r="S16" i="24" s="1"/>
  <c r="W16" i="24" s="1"/>
  <c r="O37" i="24"/>
  <c r="T37" i="24" s="1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W37" i="24" l="1"/>
  <c r="GB16" i="22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O38" i="24" l="1"/>
  <c r="T38" i="24" s="1"/>
  <c r="O17" i="24"/>
  <c r="T17" i="24" s="1"/>
  <c r="GH16" i="22"/>
  <c r="GI69" i="22"/>
  <c r="GJ69" i="22" s="1"/>
  <c r="GK69" i="22" s="1"/>
  <c r="GG69" i="22"/>
  <c r="GH69" i="22" s="1"/>
  <c r="GI88" i="22"/>
  <c r="GJ88" i="22" s="1"/>
  <c r="GK88" i="22" s="1"/>
  <c r="GG88" i="22"/>
  <c r="GH88" i="22" s="1"/>
  <c r="G17" i="24" l="1"/>
  <c r="S17" i="24" s="1"/>
  <c r="W17" i="24" s="1"/>
  <c r="G38" i="24"/>
  <c r="S38" i="24" s="1"/>
  <c r="W38" i="24" s="1"/>
  <c r="G57" i="24"/>
  <c r="S57" i="24" s="1"/>
  <c r="O57" i="24"/>
  <c r="T57" i="24" s="1"/>
  <c r="W57" i="24" l="1"/>
  <c r="Q19" i="2"/>
  <c r="H29" i="2"/>
  <c r="G29" i="2"/>
  <c r="AA8" i="2"/>
  <c r="N50" i="23" l="1"/>
  <c r="D10" i="23"/>
  <c r="N10" i="23" l="1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J8" i="23"/>
  <c r="L6" i="23"/>
  <c r="M10" i="23"/>
  <c r="N8" i="23"/>
  <c r="E27" i="23"/>
  <c r="F31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C11" i="23"/>
  <c r="C12" i="23" s="1"/>
  <c r="J10" i="23"/>
  <c r="D27" i="23"/>
  <c r="N30" i="23"/>
  <c r="E48" i="23"/>
  <c r="K50" i="23"/>
  <c r="B9" i="23"/>
  <c r="C8" i="23"/>
  <c r="D7" i="23"/>
  <c r="F10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E8" i="23"/>
  <c r="K7" i="23"/>
  <c r="K29" i="23"/>
  <c r="J46" i="23"/>
  <c r="B8" i="23"/>
  <c r="C7" i="23"/>
  <c r="E6" i="23"/>
  <c r="F9" i="23"/>
  <c r="K6" i="23"/>
  <c r="L10" i="23"/>
  <c r="M8" i="23"/>
  <c r="E31" i="23"/>
  <c r="F29" i="23"/>
  <c r="B27" i="23"/>
  <c r="C31" i="23"/>
  <c r="D29" i="23"/>
  <c r="K27" i="23"/>
  <c r="L31" i="23"/>
  <c r="M29" i="23"/>
  <c r="B48" i="23"/>
  <c r="C48" i="23"/>
  <c r="E46" i="23"/>
  <c r="F49" i="23"/>
  <c r="J48" i="23"/>
  <c r="L46" i="23"/>
  <c r="M49" i="23"/>
  <c r="N46" i="23"/>
  <c r="B7" i="23"/>
  <c r="F8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33" i="23" s="1"/>
  <c r="B11" i="23"/>
  <c r="B12" i="23" s="1"/>
  <c r="D6" i="23"/>
  <c r="E10" i="23"/>
  <c r="F7" i="23"/>
  <c r="J6" i="23"/>
  <c r="K9" i="23"/>
  <c r="L8" i="23"/>
  <c r="N6" i="23"/>
  <c r="E29" i="23"/>
  <c r="B31" i="23"/>
  <c r="C29" i="23"/>
  <c r="J27" i="23"/>
  <c r="K31" i="23"/>
  <c r="L29" i="23"/>
  <c r="N27" i="23"/>
  <c r="B46" i="23"/>
  <c r="D46" i="23"/>
  <c r="E50" i="23"/>
  <c r="F47" i="23"/>
  <c r="K46" i="23"/>
  <c r="L50" i="23"/>
  <c r="M47" i="23"/>
  <c r="C6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J12" i="23" s="1"/>
  <c r="K8" i="23"/>
  <c r="L7" i="23"/>
  <c r="N11" i="23"/>
  <c r="N12" i="23" s="1"/>
  <c r="N13" i="23" s="1"/>
  <c r="N14" i="23" s="1"/>
  <c r="N15" i="23" s="1"/>
  <c r="N16" i="23" s="1"/>
  <c r="N17" i="23" s="1"/>
  <c r="N18" i="23" s="1"/>
  <c r="E28" i="23"/>
  <c r="B30" i="23"/>
  <c r="J32" i="23"/>
  <c r="K30" i="23"/>
  <c r="L28" i="23"/>
  <c r="N31" i="23"/>
  <c r="B51" i="23"/>
  <c r="B52" i="23" s="1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M6" i="23"/>
  <c r="F27" i="23"/>
  <c r="J31" i="23"/>
  <c r="C46" i="23"/>
  <c r="C10" i="23"/>
  <c r="D9" i="23"/>
  <c r="E7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F32" i="23"/>
  <c r="F33" i="23" s="1"/>
  <c r="F34" i="23" s="1"/>
  <c r="F35" i="23" s="1"/>
  <c r="F36" i="23" s="1"/>
  <c r="F37" i="23" s="1"/>
  <c r="F38" i="23" s="1"/>
  <c r="F39" i="23" s="1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J52" i="23" s="1"/>
  <c r="K49" i="23"/>
  <c r="L47" i="23"/>
  <c r="N49" i="23"/>
  <c r="T7" i="23" l="1"/>
  <c r="T6" i="23"/>
  <c r="S6" i="23"/>
  <c r="C36" i="23"/>
  <c r="C37" i="23" s="1"/>
  <c r="C38" i="23" s="1"/>
  <c r="C39" i="23" s="1"/>
  <c r="T52" i="23"/>
  <c r="S52" i="23"/>
  <c r="T12" i="23"/>
  <c r="S12" i="23"/>
  <c r="S33" i="23"/>
  <c r="J33" i="23"/>
  <c r="T33" i="23" s="1"/>
  <c r="T32" i="23"/>
  <c r="C13" i="23"/>
  <c r="S46" i="23"/>
  <c r="S29" i="23"/>
  <c r="J53" i="23"/>
  <c r="T53" i="23" s="1"/>
  <c r="B53" i="23"/>
  <c r="S53" i="23" s="1"/>
  <c r="B34" i="23"/>
  <c r="S34" i="23" s="1"/>
  <c r="T8" i="23"/>
  <c r="B13" i="23"/>
  <c r="J13" i="23"/>
  <c r="T13" i="23" s="1"/>
  <c r="T46" i="23"/>
  <c r="S31" i="23"/>
  <c r="S48" i="23"/>
  <c r="S8" i="23"/>
  <c r="S49" i="23"/>
  <c r="T29" i="23"/>
  <c r="S32" i="23"/>
  <c r="T30" i="23"/>
  <c r="T51" i="23"/>
  <c r="S50" i="23"/>
  <c r="S11" i="23"/>
  <c r="S47" i="23"/>
  <c r="S30" i="23"/>
  <c r="T48" i="23"/>
  <c r="T27" i="23"/>
  <c r="T10" i="23"/>
  <c r="T47" i="23"/>
  <c r="T50" i="23"/>
  <c r="S9" i="23"/>
  <c r="S10" i="23"/>
  <c r="T31" i="23"/>
  <c r="T9" i="23"/>
  <c r="S28" i="23"/>
  <c r="T11" i="23"/>
  <c r="S7" i="23"/>
  <c r="S27" i="23"/>
  <c r="S51" i="23"/>
  <c r="T28" i="23"/>
  <c r="T49" i="23"/>
  <c r="W47" i="23" l="1"/>
  <c r="W48" i="23"/>
  <c r="W51" i="23"/>
  <c r="W50" i="23"/>
  <c r="W52" i="23"/>
  <c r="W49" i="23"/>
  <c r="W53" i="23"/>
  <c r="W46" i="23"/>
  <c r="W10" i="23"/>
  <c r="W7" i="23"/>
  <c r="W9" i="23"/>
  <c r="W11" i="23"/>
  <c r="W8" i="23"/>
  <c r="W12" i="23"/>
  <c r="W6" i="23"/>
  <c r="W30" i="23"/>
  <c r="W31" i="23"/>
  <c r="W29" i="23"/>
  <c r="W28" i="23"/>
  <c r="W33" i="23"/>
  <c r="W32" i="23"/>
  <c r="W27" i="23"/>
  <c r="C14" i="23"/>
  <c r="S13" i="23"/>
  <c r="J34" i="23"/>
  <c r="J54" i="23"/>
  <c r="T54" i="23" s="1"/>
  <c r="B54" i="23"/>
  <c r="S54" i="23" s="1"/>
  <c r="B35" i="23"/>
  <c r="S35" i="23" s="1"/>
  <c r="B14" i="23"/>
  <c r="J14" i="23"/>
  <c r="T14" i="23" s="1"/>
  <c r="W54" i="23" l="1"/>
  <c r="W13" i="23"/>
  <c r="C15" i="23"/>
  <c r="S14" i="23"/>
  <c r="T34" i="23"/>
  <c r="W34" i="23" s="1"/>
  <c r="J35" i="23"/>
  <c r="B55" i="23"/>
  <c r="S55" i="23" s="1"/>
  <c r="J55" i="23"/>
  <c r="T55" i="23" s="1"/>
  <c r="B36" i="23"/>
  <c r="S36" i="23" s="1"/>
  <c r="J15" i="23"/>
  <c r="T15" i="23" s="1"/>
  <c r="B15" i="23"/>
  <c r="W55" i="23" l="1"/>
  <c r="W14" i="23"/>
  <c r="C16" i="23"/>
  <c r="S15" i="23"/>
  <c r="T35" i="23"/>
  <c r="W35" i="23" s="1"/>
  <c r="J36" i="23"/>
  <c r="J37" i="23" s="1"/>
  <c r="T37" i="23" s="1"/>
  <c r="J56" i="23"/>
  <c r="T56" i="23" s="1"/>
  <c r="B56" i="23"/>
  <c r="S56" i="23" s="1"/>
  <c r="B37" i="23"/>
  <c r="S37" i="23" s="1"/>
  <c r="B16" i="23"/>
  <c r="J16" i="23"/>
  <c r="T16" i="23" s="1"/>
  <c r="AL17" i="20"/>
  <c r="AK17" i="20"/>
  <c r="AB17" i="20"/>
  <c r="AA17" i="20"/>
  <c r="AL7" i="20"/>
  <c r="AK7" i="20"/>
  <c r="AB7" i="20"/>
  <c r="AA7" i="20"/>
  <c r="H19" i="20"/>
  <c r="G19" i="20"/>
  <c r="H17" i="20"/>
  <c r="H7" i="20" s="1"/>
  <c r="R7" i="20"/>
  <c r="Q7" i="20"/>
  <c r="R20" i="16"/>
  <c r="R9" i="16" s="1"/>
  <c r="Q20" i="16"/>
  <c r="AA19" i="28" s="1"/>
  <c r="Q17" i="18"/>
  <c r="R17" i="18"/>
  <c r="G17" i="18"/>
  <c r="H17" i="18"/>
  <c r="AL8" i="18"/>
  <c r="AK8" i="18"/>
  <c r="AB8" i="18"/>
  <c r="AA8" i="18"/>
  <c r="R27" i="18"/>
  <c r="R29" i="18"/>
  <c r="Q27" i="18"/>
  <c r="Q29" i="18"/>
  <c r="R8" i="18"/>
  <c r="Q8" i="18"/>
  <c r="H9" i="16"/>
  <c r="H20" i="16" s="1"/>
  <c r="H22" i="16" s="1"/>
  <c r="H23" i="16"/>
  <c r="G9" i="16"/>
  <c r="G20" i="16" s="1"/>
  <c r="G22" i="16" s="1"/>
  <c r="G21" i="16"/>
  <c r="AB21" i="2"/>
  <c r="AA21" i="2"/>
  <c r="AB19" i="2"/>
  <c r="AA19" i="2"/>
  <c r="R19" i="2"/>
  <c r="R21" i="2" s="1"/>
  <c r="Q21" i="2"/>
  <c r="AL8" i="2"/>
  <c r="AK8" i="2"/>
  <c r="AB8" i="2"/>
  <c r="H8" i="2"/>
  <c r="G8" i="2"/>
  <c r="R8" i="2"/>
  <c r="H19" i="2" s="1"/>
  <c r="Q8" i="2"/>
  <c r="G19" i="2" s="1"/>
  <c r="G21" i="2" s="1"/>
  <c r="G23" i="16"/>
  <c r="H21" i="16"/>
  <c r="Q9" i="28" l="1"/>
  <c r="R9" i="28" s="1"/>
  <c r="S9" i="28" s="1"/>
  <c r="AK19" i="28"/>
  <c r="AL19" i="28" s="1"/>
  <c r="AM19" i="28" s="1"/>
  <c r="AB19" i="28"/>
  <c r="AC19" i="28" s="1"/>
  <c r="Q9" i="16"/>
  <c r="H21" i="2"/>
  <c r="I19" i="2"/>
  <c r="I21" i="2" s="1"/>
  <c r="W56" i="23"/>
  <c r="W15" i="23"/>
  <c r="W37" i="23"/>
  <c r="C17" i="23"/>
  <c r="S16" i="23"/>
  <c r="T36" i="23"/>
  <c r="W36" i="23" s="1"/>
  <c r="B57" i="23"/>
  <c r="S57" i="23" s="1"/>
  <c r="J57" i="23"/>
  <c r="T57" i="23" s="1"/>
  <c r="J38" i="23"/>
  <c r="T38" i="23" s="1"/>
  <c r="B38" i="23"/>
  <c r="S38" i="23" s="1"/>
  <c r="J17" i="23"/>
  <c r="T17" i="23" s="1"/>
  <c r="B17" i="23"/>
  <c r="W57" i="23" l="1"/>
  <c r="W16" i="23"/>
  <c r="W38" i="23"/>
  <c r="C18" i="23"/>
  <c r="S17" i="23"/>
  <c r="J58" i="23"/>
  <c r="B58" i="23"/>
  <c r="S58" i="23" s="1"/>
  <c r="B39" i="23"/>
  <c r="J39" i="23"/>
  <c r="T39" i="23" s="1"/>
  <c r="J18" i="23"/>
  <c r="B18" i="23"/>
  <c r="W17" i="23" l="1"/>
  <c r="S18" i="23"/>
  <c r="T58" i="23"/>
  <c r="T18" i="23"/>
  <c r="S39" i="23"/>
  <c r="W58" i="23" l="1"/>
  <c r="W18" i="23"/>
  <c r="W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Giada Venturini</author>
  </authors>
  <commentList>
    <comment ref="B3" authorId="0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L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V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C17" authorId="0" shapeId="0" xr:uid="{42B5165F-C74A-428B-8330-3DBA60F620AB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K1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tc={0E0F86AE-DF51-4226-B251-4AECEAAEBE8D}</author>
    <author>Giada Venturini</author>
    <author>tc={160A0551-EADC-4C22-82E6-0567D4A419C6}</author>
  </authors>
  <commentList>
    <comment ref="Q9" authorId="0" shapeId="0" xr:uid="{0E0F86AE-DF51-4226-B251-4AECEAAEBE8D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160A0551-EADC-4C22-82E6-0567D4A4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tc={BC4EAD6C-4BA5-4D9B-BC63-4C9997E4494F}</author>
    <author>Giada Venturini</author>
    <author>tc={838A90B7-21B0-45F2-90FF-53CA0D7308E7}</author>
  </authors>
  <commentList>
    <comment ref="Q9" authorId="0" shapeId="0" xr:uid="{BC4EAD6C-4BA5-4D9B-BC63-4C9997E4494F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  <comment ref="B14" authorId="1" shapeId="0" xr:uid="{87B24C14-0BE7-4F46-898B-D8534FE8D3BA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AK19" authorId="2" shapeId="0" xr:uid="{838A90B7-21B0-45F2-90FF-53CA0D7308E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similar to delivery of woodchips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<sst xmlns="http://schemas.openxmlformats.org/spreadsheetml/2006/main" count="1745" uniqueCount="286">
  <si>
    <t>Year</t>
  </si>
  <si>
    <t>Pset_PN</t>
  </si>
  <si>
    <t>Cset_CN</t>
  </si>
  <si>
    <t>Attribute</t>
  </si>
  <si>
    <t>~TFM_INS</t>
  </si>
  <si>
    <t>DKW</t>
  </si>
  <si>
    <t>DKE</t>
  </si>
  <si>
    <t>Diesel</t>
  </si>
  <si>
    <t>WPE - wood pellets</t>
  </si>
  <si>
    <t>CURR</t>
  </si>
  <si>
    <t>FLO_DELIV</t>
  </si>
  <si>
    <t>MKr14</t>
  </si>
  <si>
    <t>FT-RESDSL</t>
  </si>
  <si>
    <t>DSL</t>
  </si>
  <si>
    <t>FT-RESWPE</t>
  </si>
  <si>
    <t>WPE</t>
  </si>
  <si>
    <t>Straw</t>
  </si>
  <si>
    <t xml:space="preserve">BioDiesel </t>
  </si>
  <si>
    <t>FT-RESDSB</t>
  </si>
  <si>
    <t>DSB1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</si>
  <si>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</si>
  <si>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</si>
  <si>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</si>
  <si>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</si>
  <si>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</si>
  <si>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</si>
  <si>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</si>
  <si>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</si>
  <si>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</si>
  <si>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</si>
  <si>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</si>
  <si>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</si>
  <si>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</si>
  <si>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</si>
  <si>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</si>
  <si>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</si>
  <si>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</si>
  <si>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</si>
  <si>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</si>
  <si>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</si>
  <si>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</si>
  <si>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</si>
  <si>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</si>
  <si>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</si>
  <si>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</si>
  <si>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</si>
  <si>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</si>
  <si>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</si>
  <si>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</si>
  <si>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</si>
  <si>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</si>
  <si>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</si>
  <si>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</si>
  <si>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</si>
  <si>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</si>
  <si>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HFO, LVN</t>
  </si>
  <si>
    <t>Delivery cost from refinery/main storage to refuelling station (end-use service)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</si>
  <si>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</si>
  <si>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</si>
  <si>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</si>
  <si>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</si>
  <si>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</si>
  <si>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</si>
  <si>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</si>
  <si>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</si>
  <si>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</si>
  <si>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Delivery cost from refinery/main storage to residential customer (end-use service)</t>
  </si>
  <si>
    <t>Check if we need it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</si>
  <si>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</si>
  <si>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</si>
  <si>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</si>
  <si>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</si>
  <si>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</si>
  <si>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</si>
  <si>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</si>
  <si>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</si>
  <si>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</si>
  <si>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</si>
  <si>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</si>
  <si>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</si>
  <si>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</si>
  <si>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</si>
  <si>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</si>
  <si>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</si>
  <si>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</si>
  <si>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</si>
  <si>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</si>
  <si>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</si>
  <si>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</si>
  <si>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</si>
  <si>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</si>
  <si>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</si>
  <si>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FT-ELCDSB</t>
  </si>
  <si>
    <t>FT-ELCDSL</t>
  </si>
  <si>
    <t xml:space="preserve">Heavy fuel oil </t>
  </si>
  <si>
    <t>FT-TRAHFO</t>
  </si>
  <si>
    <t>HFO</t>
  </si>
  <si>
    <t>Date</t>
  </si>
  <si>
    <t>Name</t>
  </si>
  <si>
    <t>Sheet Name</t>
  </si>
  <si>
    <t>Cells</t>
  </si>
  <si>
    <t>Comments</t>
  </si>
  <si>
    <t>Woodchips</t>
  </si>
  <si>
    <t>FT-ELCWCH</t>
  </si>
  <si>
    <t>WCH</t>
  </si>
  <si>
    <t>FT-ELCWPE</t>
  </si>
  <si>
    <t>Calculated as the difference between cost at plant and CIF price</t>
  </si>
  <si>
    <t xml:space="preserve">Delivery cost to industrial end-use </t>
  </si>
  <si>
    <t>FT-INDBGA</t>
  </si>
  <si>
    <t>FT-INDCOA</t>
  </si>
  <si>
    <t>FT-INDDSL</t>
  </si>
  <si>
    <t>FT-INDHFO</t>
  </si>
  <si>
    <t>Assumed the same as the price for delivering to power plants</t>
  </si>
  <si>
    <t>FT-INDWCH</t>
  </si>
  <si>
    <t>FT-INDWPE</t>
  </si>
  <si>
    <t>FT-INDDSB1</t>
  </si>
  <si>
    <t>FT-INDDSB2</t>
  </si>
  <si>
    <t>*EA, 2014. Welfare economic prices of coal, petroleum products and natural gas</t>
  </si>
  <si>
    <t>References</t>
  </si>
  <si>
    <t xml:space="preserve">*EA, 2013. Analysis of biomass prices, future Danish prices for straw, wood chips and wood pellets 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</si>
  <si>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</si>
  <si>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</si>
  <si>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</si>
  <si>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</si>
  <si>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</si>
  <si>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</si>
  <si>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</si>
  <si>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</si>
  <si>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</si>
  <si>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</si>
  <si>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</si>
  <si>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</si>
  <si>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</si>
  <si>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</si>
  <si>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</si>
  <si>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</si>
  <si>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</si>
  <si>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</si>
  <si>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</si>
  <si>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</si>
  <si>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</si>
  <si>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</si>
  <si>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</si>
  <si>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</si>
  <si>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</si>
  <si>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</si>
  <si>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</si>
  <si>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</si>
  <si>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</si>
  <si>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</si>
  <si>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</si>
  <si>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</si>
  <si>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Aviation Gasoline</t>
  </si>
  <si>
    <t>Assumed to be the same as kerosene delivered to airport</t>
  </si>
  <si>
    <t>FT-TRAAGSL</t>
  </si>
  <si>
    <t>AGSL</t>
  </si>
  <si>
    <t>Deflator</t>
  </si>
  <si>
    <t>Updated according to Energinet.dk's archive for tariffs and the agreement on phasing out PSO with full removal from January 1, 2022.</t>
  </si>
  <si>
    <t>Mikkel Bosack Simonsen</t>
  </si>
  <si>
    <t>DK Average</t>
  </si>
  <si>
    <t>GRS - Grass</t>
  </si>
  <si>
    <t>WST - waste</t>
  </si>
  <si>
    <t>FT-SUP*</t>
  </si>
  <si>
    <t>GRS</t>
  </si>
  <si>
    <t>WST</t>
  </si>
  <si>
    <t>STR - Straw</t>
  </si>
  <si>
    <t>MNR - Manure</t>
  </si>
  <si>
    <t>STR</t>
  </si>
  <si>
    <t>MNR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</si>
  <si>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</si>
  <si>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</si>
  <si>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</si>
  <si>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</si>
  <si>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</si>
  <si>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</si>
  <si>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</si>
  <si>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</si>
  <si>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</si>
  <si>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</si>
  <si>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</si>
  <si>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</si>
  <si>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</si>
  <si>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</si>
  <si>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</si>
  <si>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</si>
  <si>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</si>
  <si>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</si>
  <si>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</si>
  <si>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</si>
  <si>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</si>
  <si>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</si>
  <si>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</si>
  <si>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</si>
  <si>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</si>
  <si>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</si>
  <si>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</si>
  <si>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</si>
  <si>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</si>
  <si>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</si>
  <si>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</si>
  <si>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</si>
  <si>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</si>
  <si>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</si>
  <si>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</si>
  <si>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</si>
  <si>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</si>
  <si>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</si>
  <si>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</si>
  <si>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</si>
  <si>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</si>
  <si>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</si>
  <si>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</si>
  <si>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</si>
  <si>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</si>
  <si>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</si>
  <si>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</si>
  <si>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</si>
  <si>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</si>
  <si>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</si>
  <si>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</si>
  <si>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</si>
  <si>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</si>
  <si>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</si>
  <si>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</si>
  <si>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</si>
  <si>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</si>
  <si>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</si>
  <si>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</si>
  <si>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</si>
  <si>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</si>
  <si>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Assumed similar to diesel plus 20%</t>
  </si>
  <si>
    <t>FIW</t>
  </si>
  <si>
    <t>FT-RESFIW</t>
  </si>
  <si>
    <t>Input data to TIMES models</t>
  </si>
  <si>
    <t>INDRD*</t>
  </si>
  <si>
    <t>INDWCH</t>
  </si>
  <si>
    <t>INDWD*</t>
  </si>
  <si>
    <t>INDWPE</t>
  </si>
  <si>
    <t>Woodchips internal consumption from PP or Wood industry</t>
  </si>
  <si>
    <t>Wood Pellets internal consumption from PP or Wood industry</t>
  </si>
  <si>
    <t>FT-TRAKER</t>
  </si>
  <si>
    <t>FT-TRADSB*</t>
  </si>
  <si>
    <t>FT-TRAGSL*</t>
  </si>
  <si>
    <t>FT-TRADSL*</t>
  </si>
  <si>
    <t>FT-TRAGSB*</t>
  </si>
  <si>
    <t>FT-TRAHFO*, EXPLVN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</si>
  <si>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</si>
  <si>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</si>
  <si>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</si>
  <si>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</si>
  <si>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</si>
  <si>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</si>
  <si>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</si>
  <si>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</si>
  <si>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</si>
  <si>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</si>
  <si>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</si>
  <si>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</si>
  <si>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</si>
  <si>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</si>
  <si>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</si>
  <si>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From EA</t>
  </si>
  <si>
    <t>Coal Aditional cost for transport to PP or Wood industry, assumed similar to that of wch transport</t>
  </si>
  <si>
    <t>INDCOA</t>
  </si>
  <si>
    <t>FLO_SUB</t>
  </si>
  <si>
    <t>INDPD*RH*,INDTD*RH*,INDUD*RH*,INDOD*RH*</t>
  </si>
  <si>
    <t>AZ1</t>
  </si>
  <si>
    <t>AZ2</t>
  </si>
  <si>
    <t>AZ3</t>
  </si>
  <si>
    <t>FT-COMDSL</t>
  </si>
  <si>
    <t>FT-COMFIW</t>
  </si>
  <si>
    <t>FT-COMDSB</t>
  </si>
  <si>
    <t>FT-COMWPE</t>
  </si>
  <si>
    <t>Delivery cost from refinery/main storage to Commecial customer (end-use service)</t>
  </si>
  <si>
    <t xml:space="preserve">Delivery cost to Agriculture end-use </t>
  </si>
  <si>
    <t>FT-AGRBGA</t>
  </si>
  <si>
    <t>FT-AGRCOA</t>
  </si>
  <si>
    <t>FT-AGRDSL</t>
  </si>
  <si>
    <t>FT-AGRHFO</t>
  </si>
  <si>
    <t>FT-AGRDSB1</t>
  </si>
  <si>
    <t>FT-AGRWCH</t>
  </si>
  <si>
    <t>FT-AGRWPE</t>
  </si>
  <si>
    <t>FT-AGRDSB2</t>
  </si>
  <si>
    <t>Base on the ONTIMES model this data set is matching exogeneous costs of delivery fuels not included into this model</t>
  </si>
  <si>
    <t>FT-TRAKRG</t>
  </si>
  <si>
    <t>KRE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</si>
</sst>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65">
    <xf numFmtId="0" fontId="0" fillId="0" borderId="0" xfId="0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0" fontId="0" fillId="0" borderId="32" xfId="0" applyBorder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6" fontId="0" fillId="68" borderId="46" xfId="0" applyNumberFormat="1" applyFill="1" applyBorder="1"/>
    <xf numFmtId="0" fontId="2" fillId="68" borderId="46" xfId="0" applyFont="1" applyFill="1" applyBorder="1"/>
    <xf numFmtId="166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6" fontId="0" fillId="71" borderId="46" xfId="0" applyNumberFormat="1" applyFill="1" applyBorder="1"/>
    <xf numFmtId="166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6" fontId="48" fillId="71" borderId="46" xfId="0" applyNumberFormat="1" applyFont="1" applyFill="1" applyBorder="1"/>
    <xf numFmtId="166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6" fontId="2" fillId="72" borderId="46" xfId="0" applyNumberFormat="1" applyFont="1" applyFill="1" applyBorder="1"/>
    <xf numFmtId="0" fontId="8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84" fillId="0" borderId="0" xfId="0" applyFont="1" applyBorder="1" applyAlignment="1">
      <alignment horizontal="center"/>
    </xf>
    <xf numFmtId="0" fontId="85" fillId="0" borderId="0" xfId="0" applyFont="1"/>
    <xf numFmtId="0" fontId="86" fillId="0" borderId="37" xfId="0" applyFont="1" applyBorder="1"/>
    <xf numFmtId="0" fontId="86" fillId="0" borderId="38" xfId="0" applyFont="1" applyBorder="1"/>
    <xf numFmtId="0" fontId="86" fillId="0" borderId="0" xfId="0" applyFont="1"/>
    <xf numFmtId="0" fontId="86" fillId="0" borderId="41" xfId="0" applyFont="1" applyBorder="1"/>
    <xf numFmtId="0" fontId="86" fillId="0" borderId="42" xfId="0" applyFont="1" applyBorder="1"/>
    <xf numFmtId="0" fontId="87" fillId="0" borderId="37" xfId="0" applyFont="1" applyBorder="1"/>
    <xf numFmtId="0" fontId="87" fillId="0" borderId="33" xfId="0" applyFont="1" applyBorder="1" applyAlignment="1">
      <alignment horizontal="center"/>
    </xf>
    <xf numFmtId="0" fontId="87" fillId="0" borderId="38" xfId="0" applyFont="1" applyBorder="1"/>
    <xf numFmtId="0" fontId="87" fillId="0" borderId="0" xfId="0" applyFont="1"/>
    <xf numFmtId="0" fontId="87" fillId="0" borderId="33" xfId="0" applyFont="1" applyBorder="1"/>
    <xf numFmtId="0" fontId="86" fillId="0" borderId="39" xfId="0" applyFont="1" applyBorder="1"/>
    <xf numFmtId="2" fontId="86" fillId="76" borderId="0" xfId="0" applyNumberFormat="1" applyFont="1" applyFill="1" applyBorder="1" applyAlignment="1"/>
    <xf numFmtId="0" fontId="86" fillId="0" borderId="40" xfId="0" applyFont="1" applyBorder="1"/>
    <xf numFmtId="0" fontId="88" fillId="76" borderId="0" xfId="0" applyFont="1" applyFill="1"/>
    <xf numFmtId="0" fontId="87" fillId="0" borderId="39" xfId="0" applyFont="1" applyBorder="1"/>
    <xf numFmtId="0" fontId="86" fillId="0" borderId="0" xfId="0" applyFont="1" applyBorder="1"/>
    <xf numFmtId="2" fontId="86" fillId="77" borderId="0" xfId="0" applyNumberFormat="1" applyFont="1" applyFill="1" applyAlignment="1">
      <alignment horizontal="right"/>
    </xf>
    <xf numFmtId="0" fontId="88" fillId="77" borderId="0" xfId="0" applyFont="1" applyFill="1"/>
    <xf numFmtId="0" fontId="86" fillId="78" borderId="0" xfId="0" applyFont="1" applyFill="1" applyBorder="1"/>
    <xf numFmtId="0" fontId="86" fillId="78" borderId="40" xfId="0" applyFont="1" applyFill="1" applyBorder="1"/>
    <xf numFmtId="0" fontId="89" fillId="78" borderId="0" xfId="0" applyFont="1" applyFill="1" applyBorder="1"/>
    <xf numFmtId="0" fontId="89" fillId="78" borderId="40" xfId="0" applyFont="1" applyFill="1" applyBorder="1"/>
    <xf numFmtId="0" fontId="88" fillId="76" borderId="0" xfId="0" applyFont="1" applyFill="1" applyBorder="1"/>
    <xf numFmtId="2" fontId="86" fillId="77" borderId="32" xfId="0" applyNumberFormat="1" applyFont="1" applyFill="1" applyBorder="1" applyAlignment="1"/>
    <xf numFmtId="0" fontId="88" fillId="77" borderId="0" xfId="0" applyFont="1" applyFill="1" applyBorder="1"/>
    <xf numFmtId="0" fontId="86" fillId="0" borderId="32" xfId="0" applyFont="1" applyBorder="1"/>
    <xf numFmtId="0" fontId="88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90" fillId="0" borderId="0" xfId="0" applyFont="1"/>
    <xf numFmtId="0" fontId="86" fillId="0" borderId="33" xfId="0" applyFont="1" applyBorder="1"/>
    <xf numFmtId="0" fontId="89" fillId="0" borderId="39" xfId="0" applyFont="1" applyBorder="1"/>
    <xf numFmtId="0" fontId="89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6" fillId="0" borderId="0" xfId="0" applyNumberFormat="1" applyFont="1" applyBorder="1"/>
    <xf numFmtId="2" fontId="86" fillId="0" borderId="40" xfId="0" applyNumberFormat="1" applyFont="1" applyBorder="1"/>
    <xf numFmtId="0" fontId="86" fillId="0" borderId="41" xfId="0" applyFont="1" applyFill="1" applyBorder="1"/>
    <xf numFmtId="2" fontId="86" fillId="0" borderId="32" xfId="0" applyNumberFormat="1" applyFont="1" applyBorder="1"/>
    <xf numFmtId="2" fontId="86" fillId="0" borderId="42" xfId="0" applyNumberFormat="1" applyFont="1" applyBorder="1"/>
    <xf numFmtId="0" fontId="86" fillId="0" borderId="43" xfId="0" applyFont="1" applyBorder="1"/>
    <xf numFmtId="0" fontId="86" fillId="0" borderId="43" xfId="0" applyFont="1" applyBorder="1" applyAlignment="1">
      <alignment horizontal="center"/>
    </xf>
    <xf numFmtId="0" fontId="86" fillId="0" borderId="47" xfId="0" applyFont="1" applyBorder="1"/>
    <xf numFmtId="0" fontId="86" fillId="0" borderId="47" xfId="0" applyFont="1" applyBorder="1" applyAlignment="1">
      <alignment horizontal="center"/>
    </xf>
    <xf numFmtId="0" fontId="86" fillId="0" borderId="44" xfId="0" applyFont="1" applyBorder="1"/>
    <xf numFmtId="0" fontId="86" fillId="0" borderId="44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86" fillId="0" borderId="21" xfId="0" applyFont="1" applyBorder="1" applyAlignment="1"/>
    <xf numFmtId="0" fontId="86" fillId="0" borderId="37" xfId="0" applyFont="1" applyBorder="1" applyAlignment="1">
      <alignment horizontal="center"/>
    </xf>
    <xf numFmtId="0" fontId="86" fillId="0" borderId="38" xfId="0" applyFont="1" applyBorder="1" applyAlignment="1">
      <alignment horizontal="center"/>
    </xf>
    <xf numFmtId="0" fontId="86" fillId="0" borderId="41" xfId="0" applyFont="1" applyBorder="1" applyAlignment="1">
      <alignment horizontal="center"/>
    </xf>
    <xf numFmtId="0" fontId="86" fillId="0" borderId="42" xfId="0" applyFont="1" applyBorder="1" applyAlignment="1">
      <alignment horizontal="center"/>
    </xf>
    <xf numFmtId="0" fontId="86" fillId="0" borderId="34" xfId="0" applyFont="1" applyBorder="1"/>
    <xf numFmtId="0" fontId="86" fillId="0" borderId="35" xfId="0" applyFont="1" applyBorder="1" applyAlignment="1">
      <alignment horizontal="center"/>
    </xf>
    <xf numFmtId="0" fontId="86" fillId="0" borderId="36" xfId="0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" fontId="91" fillId="0" borderId="0" xfId="7074" applyNumberFormat="1" applyFont="1" applyFill="1" applyBorder="1" applyAlignment="1">
      <alignment horizontal="center"/>
    </xf>
    <xf numFmtId="0" fontId="92" fillId="82" borderId="0" xfId="0" applyFont="1" applyFill="1" applyAlignment="1">
      <alignment horizontal="left"/>
    </xf>
    <xf numFmtId="0" fontId="92" fillId="82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3" fillId="83" borderId="46" xfId="0" applyNumberFormat="1" applyFont="1" applyFill="1" applyBorder="1" applyAlignment="1">
      <alignment horizontal="left" wrapText="1"/>
    </xf>
    <xf numFmtId="166" fontId="93" fillId="83" borderId="46" xfId="0" applyNumberFormat="1" applyFont="1" applyFill="1" applyBorder="1" applyAlignment="1">
      <alignment horizontal="center"/>
    </xf>
    <xf numFmtId="166" fontId="94" fillId="0" borderId="46" xfId="0" applyNumberFormat="1" applyFont="1" applyBorder="1" applyAlignment="1">
      <alignment horizontal="left"/>
    </xf>
    <xf numFmtId="166" fontId="80" fillId="0" borderId="46" xfId="0" applyNumberFormat="1" applyFont="1" applyBorder="1" applyAlignment="1">
      <alignment horizontal="center"/>
    </xf>
    <xf numFmtId="166" fontId="80" fillId="66" borderId="46" xfId="0" applyNumberFormat="1" applyFont="1" applyFill="1" applyBorder="1" applyAlignment="1">
      <alignment horizontal="center"/>
    </xf>
    <xf numFmtId="1" fontId="80" fillId="0" borderId="46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0" fontId="48" fillId="0" borderId="0" xfId="2889" applyFont="1" applyFill="1" applyBorder="1"/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6" fillId="0" borderId="34" xfId="0" applyFont="1" applyBorder="1" applyAlignment="1">
      <alignment horizontal="center"/>
    </xf>
    <xf numFmtId="0" fontId="86" fillId="0" borderId="36" xfId="0" applyFont="1" applyBorder="1" applyAlignment="1">
      <alignment horizontal="center"/>
    </xf>
    <xf numFmtId="0" fontId="87" fillId="0" borderId="34" xfId="0" applyFont="1" applyBorder="1" applyAlignment="1">
      <alignment horizontal="center"/>
    </xf>
    <xf numFmtId="0" fontId="87" fillId="0" borderId="35" xfId="0" applyFont="1" applyBorder="1" applyAlignment="1">
      <alignment horizontal="center"/>
    </xf>
    <xf numFmtId="0" fontId="87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114301</xdr:rowOff>
    </xdr:from>
    <xdr:to>
      <xdr:col>12</xdr:col>
      <xdr:colOff>361950</xdr:colOff>
      <xdr:row>14</xdr:row>
      <xdr:rowOff>167641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2925" y="1775461"/>
          <a:ext cx="7134225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baseline="0"/>
            <a:t>This file has been taken from the TIMES-Nordic model, in particular from the TIMES-DK submodule (on the </a:t>
          </a:r>
          <a:r>
            <a:rPr lang="en-DK" sz="1100" b="0" baseline="0"/>
            <a:t>14</a:t>
          </a:r>
          <a:r>
            <a:rPr lang="da-DK" sz="1100" b="0" baseline="0"/>
            <a:t>th of </a:t>
          </a:r>
          <a:r>
            <a:rPr lang="en-DK" sz="1100" b="0" baseline="0"/>
            <a:t>July </a:t>
          </a:r>
          <a:r>
            <a:rPr lang="da-DK" sz="1100" b="0" baseline="0"/>
            <a:t>20</a:t>
          </a:r>
          <a:r>
            <a:rPr lang="en-DK" sz="1100" b="0" baseline="0"/>
            <a:t>21</a:t>
          </a:r>
          <a:r>
            <a:rPr lang="da-DK" sz="1100" b="0" baseline="0"/>
            <a:t>).</a:t>
          </a:r>
        </a:p>
        <a:p>
          <a:endParaRPr lang="da-DK" sz="1100" b="0" baseline="0"/>
        </a:p>
        <a:p>
          <a:r>
            <a:rPr lang="da-DK" sz="1100" b="0" baseline="0"/>
            <a:t>For all fuels the same delivery cost as in TIMES-DK has been assumed</a:t>
          </a:r>
          <a:r>
            <a:rPr lang="en-DK" sz="1100" b="0" baseline="0"/>
            <a:t> with delivery costs for DH, electricity and gas being captured by the investment and O&amp;M costs of the infrastructure endogeneous investment</a:t>
          </a:r>
          <a:r>
            <a:rPr lang="da-DK" sz="1100" b="0" baseline="0"/>
            <a:t>.</a:t>
          </a:r>
        </a:p>
        <a:p>
          <a:endParaRPr lang="da-DK" sz="1100" b="0" baseline="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kkel Bosack" id="{D178B97F-455F-4899-8555-B0365D574BD7}" userId="S::mikkel.bosack@energymodellinglab.com::b594ae19-3675-44c5-8ed6-19b23ef79d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0E0F86AE-DF51-4226-B251-4AECEAAEBE8D}">
    <text>similar to delivery of woodchips</text>
  </threadedComment>
  <threadedComment ref="AK19" dT="2021-02-22T21:59:56.05" personId="{D178B97F-455F-4899-8555-B0365D574BD7}" id="{160A0551-EADC-4C22-82E6-0567D4A419C6}">
    <text>similar to delivery of woodchips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2-22T21:59:56.05" personId="{D178B97F-455F-4899-8555-B0365D574BD7}" id="{BC4EAD6C-4BA5-4D9B-BC63-4C9997E4494F}">
    <text>similar to delivery of woodchips</text>
  </threadedComment>
  <threadedComment ref="AK19" dT="2021-02-22T21:59:56.05" personId="{D178B97F-455F-4899-8555-B0365D574BD7}" id="{838A90B7-21B0-45F2-90FF-53CA0D7308E7}">
    <text>similar to delivery of woodchips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topLeftCell="B1" workbookViewId="0">
      <selection activeCell="D9" sqref="D9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6" s="105" customFormat="1"/>
    <row r="3" spans="1:6" s="105" customFormat="1">
      <c r="A3" s="53" t="s">
        <v>97</v>
      </c>
      <c r="B3" s="53" t="s">
        <v>98</v>
      </c>
      <c r="C3" s="53" t="s">
        <v>99</v>
      </c>
      <c r="D3" s="53" t="s">
        <v>100</v>
      </c>
      <c r="E3" s="53" t="s">
        <v>101</v>
      </c>
      <c r="F3" s="53" t="s">
        <v>118</v>
      </c>
    </row>
    <row r="4" spans="1:6" s="113" customFormat="1">
      <c r="A4" s="114">
        <v>44391</v>
      </c>
      <c r="B4" s="113" t="s">
        <v>158</v>
      </c>
      <c r="E4" s="113" t="s">
        <v>283</v>
      </c>
    </row>
    <row r="7" spans="1:6">
      <c r="E7" s="60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H1" zoomScale="80" zoomScaleNormal="80" workbookViewId="0">
      <selection activeCell="M48" sqref="M48"/>
    </sheetView>
  </sheetViews>
  <sheetFormatPr defaultRowHeight="14.4"/>
  <cols>
    <col min="2" max="2" width="13.109375" bestFit="1" customWidth="1"/>
    <col min="3" max="3" width="12" bestFit="1" customWidth="1"/>
    <col min="4" max="4" width="15.6640625" bestFit="1" customWidth="1"/>
    <col min="5" max="5" width="15.5546875" bestFit="1" customWidth="1"/>
    <col min="6" max="6" width="16.6640625" bestFit="1" customWidth="1"/>
    <col min="10" max="10" width="11.88671875" bestFit="1" customWidth="1"/>
    <col min="11" max="11" width="12" bestFit="1" customWidth="1"/>
    <col min="12" max="12" width="15.6640625" bestFit="1" customWidth="1"/>
    <col min="13" max="13" width="15.5546875" bestFit="1" customWidth="1"/>
    <col min="14" max="14" width="16.6640625" bestFit="1" customWidth="1"/>
    <col min="23" max="23" width="12.109375" customWidth="1"/>
  </cols>
  <sheetData>
    <row r="1" spans="1:26" s="60" customFormat="1">
      <c r="A1" s="53" t="s">
        <v>148</v>
      </c>
    </row>
    <row r="2" spans="1:26" s="60" customFormat="1">
      <c r="A2" s="2" t="s">
        <v>149</v>
      </c>
    </row>
    <row r="3" spans="1:26">
      <c r="A3" s="60"/>
      <c r="B3" s="254" t="s">
        <v>5</v>
      </c>
      <c r="C3" s="255"/>
      <c r="D3" s="255"/>
      <c r="E3" s="255"/>
      <c r="F3" s="255"/>
      <c r="G3" s="256"/>
      <c r="H3" s="60"/>
      <c r="I3" s="60"/>
      <c r="J3" s="254" t="s">
        <v>6</v>
      </c>
      <c r="K3" s="255"/>
      <c r="L3" s="255"/>
      <c r="M3" s="255"/>
      <c r="N3" s="255"/>
      <c r="O3" s="256"/>
      <c r="P3" s="60"/>
      <c r="Q3" s="60"/>
      <c r="R3" s="60"/>
      <c r="S3" s="2" t="s">
        <v>149</v>
      </c>
      <c r="T3" s="60"/>
      <c r="U3" s="60"/>
      <c r="X3" s="53" t="s">
        <v>156</v>
      </c>
      <c r="Y3" s="105"/>
      <c r="Z3" s="105"/>
    </row>
    <row r="4" spans="1:26">
      <c r="A4" s="60"/>
      <c r="B4" s="60" t="s">
        <v>128</v>
      </c>
      <c r="C4" s="60" t="s">
        <v>129</v>
      </c>
      <c r="D4" s="60" t="s">
        <v>130</v>
      </c>
      <c r="E4" s="60" t="s">
        <v>131</v>
      </c>
      <c r="F4" s="60" t="s">
        <v>132</v>
      </c>
      <c r="G4" s="60" t="s">
        <v>133</v>
      </c>
      <c r="H4" s="60"/>
      <c r="I4" s="60"/>
      <c r="J4" s="60" t="s">
        <v>128</v>
      </c>
      <c r="K4" s="60" t="s">
        <v>129</v>
      </c>
      <c r="L4" s="60" t="s">
        <v>130</v>
      </c>
      <c r="M4" s="60" t="s">
        <v>131</v>
      </c>
      <c r="N4" s="60" t="s">
        <v>132</v>
      </c>
      <c r="O4" s="60" t="s">
        <v>133</v>
      </c>
      <c r="P4" s="60"/>
      <c r="Q4" s="60"/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A5" s="60"/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I5" s="60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P5" s="60"/>
      <c r="Q5" s="60"/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60">
        <v>2010</v>
      </c>
      <c r="B6" s="60">
        <f ca="1">AVERAGEIF('Energitilsynet_ELCC prices'!$8:$8,'Electricity distribution'!A6,'Energitilsynet_ELCC prices'!$B11:$DK11)</f>
        <v>2.365833333333335</v>
      </c>
      <c r="C6" s="60">
        <f ca="1">AVERAGEIF('Energitilsynet_ELCC prices'!$8:$8,A6,'Energitilsynet_ELCC prices'!$B12:$DK12)</f>
        <v>12.151243146929824</v>
      </c>
      <c r="D6" s="60">
        <f ca="1">AVERAGEIF('Energitilsynet_ELCC prices'!$8:$8,A6,'Energitilsynet_ELCC prices'!$B$13:$DK$13)</f>
        <v>13.850572102258626</v>
      </c>
      <c r="E6" s="60">
        <f ca="1">AVERAGEIF('Energitilsynet_ELCC prices'!$8:$8,A6,'Energitilsynet_ELCC prices'!$B$14:$DK$14)</f>
        <v>0.84194184231069469</v>
      </c>
      <c r="F6" s="60">
        <f ca="1">AVERAGEIF('Energitilsynet_ELCC prices'!$8:$8,'Electricity distribution'!$A$6,'Energitilsynet_ELCC prices'!$B$15:$DK$15)</f>
        <v>4.0999999999999996</v>
      </c>
      <c r="G6" s="60"/>
      <c r="H6" s="60"/>
      <c r="I6" s="60">
        <v>2010</v>
      </c>
      <c r="J6" s="60">
        <f ca="1">AVERAGEIF('Energitilsynet_ELCC prices'!$8:$8,'Electricity distribution'!I6,'Energitilsynet_ELCC prices'!$B$28:$DK$28)</f>
        <v>3</v>
      </c>
      <c r="K6" s="60">
        <f ca="1">AVERAGEIF('Energitilsynet_ELCC prices'!$8:$8,'Electricity distribution'!I6,'Energitilsynet_ELCC prices'!$B$29:$DK$29)</f>
        <v>17.692029748706585</v>
      </c>
      <c r="L6" s="60">
        <f ca="1">AVERAGEIF('Energitilsynet_ELCC prices'!$8:$8,'Electricity distribution'!I6,'Energitilsynet_ELCC prices'!$B$30:$DK$30)</f>
        <v>18.105980941704036</v>
      </c>
      <c r="M6" s="60">
        <f ca="1">AVERAGEIF('Energitilsynet_ELCC prices'!$8:$8,'Electricity distribution'!I6,'Energitilsynet_ELCC prices'!$B$31:$DK$31)</f>
        <v>0.99250000000000005</v>
      </c>
      <c r="N6" s="60">
        <f ca="1">AVERAGEIF('Energitilsynet_ELCC prices'!$8:$8,'Electricity distribution'!I6,'Energitilsynet_ELCC prices'!$B$32:$DK$32)</f>
        <v>9.6916666666666682</v>
      </c>
      <c r="O6" s="60"/>
      <c r="P6" s="60"/>
      <c r="Q6" s="60"/>
      <c r="R6" s="98">
        <v>2010</v>
      </c>
      <c r="S6" s="95">
        <f ca="1">SUM(B6:G6)*10/3.6</f>
        <v>92.52664006897912</v>
      </c>
      <c r="T6" s="96">
        <f ca="1">SUM(J6:O6)*10/3.6</f>
        <v>137.45049265854803</v>
      </c>
      <c r="U6" s="97">
        <v>2010</v>
      </c>
      <c r="W6">
        <f ca="1">AVERAGE(S6:T6)</f>
        <v>114.98856636376357</v>
      </c>
      <c r="X6" s="105">
        <v>2012</v>
      </c>
      <c r="Y6" s="105">
        <v>0.93600000000000005</v>
      </c>
      <c r="Z6" s="116">
        <v>2.87E-2</v>
      </c>
    </row>
    <row r="7" spans="1:26">
      <c r="A7" s="60">
        <v>2011</v>
      </c>
      <c r="B7" s="60">
        <f>AVERAGEIF('Energitilsynet_ELCC prices'!$8:$8,'Electricity distribution'!A7,'Energitilsynet_ELCC prices'!$11:$11)</f>
        <v>2.3799999999999994</v>
      </c>
      <c r="C7" s="60">
        <f ca="1">AVERAGEIF('Energitilsynet_ELCC prices'!$8:$8,A7,'Energitilsynet_ELCC prices'!$B$12:$DK$12)</f>
        <v>12.467476525821597</v>
      </c>
      <c r="D7" s="60">
        <f ca="1">AVERAGEIF('Energitilsynet_ELCC prices'!$8:$8,A7,'Energitilsynet_ELCC prices'!$B$13:$DK$13)</f>
        <v>14.318066448801737</v>
      </c>
      <c r="E7" s="60">
        <f ca="1">AVERAGEIF('Energitilsynet_ELCC prices'!$8:$8,A7,'Energitilsynet_ELCC prices'!$B$14:$DK$14)</f>
        <v>0.87942848020434139</v>
      </c>
      <c r="F7" s="60">
        <f ca="1">AVERAGEIF('Energitilsynet_ELCC prices'!$8:$8,'Electricity distribution'!$A7,'Energitilsynet_ELCC prices'!$B$15:$DK$15)</f>
        <v>7.416666666666667</v>
      </c>
      <c r="G7" s="60"/>
      <c r="H7" s="60"/>
      <c r="I7" s="60">
        <v>2011</v>
      </c>
      <c r="J7" s="60">
        <f ca="1">AVERAGEIF('Energitilsynet_ELCC prices'!$8:$8,'Electricity distribution'!I7,'Energitilsynet_ELCC prices'!$B$28:$DK$28)</f>
        <v>3</v>
      </c>
      <c r="K7" s="60">
        <f ca="1">AVERAGEIF('Energitilsynet_ELCC prices'!$8:$8,'Electricity distribution'!I7,'Energitilsynet_ELCC prices'!$B$29:$DK$29)</f>
        <v>18.697011722192837</v>
      </c>
      <c r="L7" s="60">
        <f ca="1">AVERAGEIF('Energitilsynet_ELCC prices'!$8:$8,'Electricity distribution'!I7,'Energitilsynet_ELCC prices'!$B$30:$DK$30)</f>
        <v>17.961641583054629</v>
      </c>
      <c r="M7" s="60">
        <f ca="1">AVERAGEIF('Energitilsynet_ELCC prices'!$8:$8,'Electricity distribution'!I7,'Energitilsynet_ELCC prices'!$B$31:$DK$31)</f>
        <v>0.92083333333333339</v>
      </c>
      <c r="N7" s="60">
        <f ca="1">AVERAGEIF('Energitilsynet_ELCC prices'!$8:$8,'Electricity distribution'!I7,'Energitilsynet_ELCC prices'!$B$32:$DK$32)</f>
        <v>7.416666666666667</v>
      </c>
      <c r="O7" s="60"/>
      <c r="P7" s="60"/>
      <c r="Q7" s="60"/>
      <c r="R7" s="98">
        <v>2011</v>
      </c>
      <c r="S7" s="98">
        <f t="shared" ref="S7:S11" ca="1" si="0">SUM(B7:G7)*10/3.6</f>
        <v>104.06010589303983</v>
      </c>
      <c r="T7" s="64">
        <f ca="1">SUM(J7:O7)*10/3.6</f>
        <v>133.32264807013186</v>
      </c>
      <c r="U7" s="99">
        <v>2011</v>
      </c>
      <c r="W7" s="105">
        <f t="shared" ref="W7:W18" ca="1" si="1">AVERAGE(S7:T7)</f>
        <v>118.69137698158585</v>
      </c>
      <c r="X7" s="105">
        <v>2013</v>
      </c>
      <c r="Y7" s="105">
        <v>0.95199999999999996</v>
      </c>
      <c r="Z7" s="116">
        <v>1.6899999999999998E-2</v>
      </c>
    </row>
    <row r="8" spans="1:26">
      <c r="A8" s="60">
        <v>2012</v>
      </c>
      <c r="B8" s="60">
        <f>AVERAGEIF('Energitilsynet_ELCC prices'!$8:$8,'Electricity distribution'!A8,'Energitilsynet_ELCC prices'!$11:$11)</f>
        <v>2.5289999999999999</v>
      </c>
      <c r="C8" s="60">
        <f ca="1">AVERAGEIF('Energitilsynet_ELCC prices'!$8:$8,A8,'Energitilsynet_ELCC prices'!$B$12:$DK$12)</f>
        <v>13.709866226546211</v>
      </c>
      <c r="D8" s="60">
        <f ca="1">AVERAGEIF('Energitilsynet_ELCC prices'!$8:$8,A8,'Energitilsynet_ELCC prices'!$B$13:$DK$13)</f>
        <v>14.163703703703703</v>
      </c>
      <c r="E8" s="60">
        <f ca="1">AVERAGEIF('Energitilsynet_ELCC prices'!$8:$8,A8,'Energitilsynet_ELCC prices'!$B$14:$DK$14)</f>
        <v>0.87111007462686574</v>
      </c>
      <c r="F8" s="60">
        <f ca="1">AVERAGEIF('Energitilsynet_ELCC prices'!$8:$8,'Electricity distribution'!$A8,'Energitilsynet_ELCC prices'!$B$15:$DK$15)</f>
        <v>7.541666666666667</v>
      </c>
      <c r="G8" s="60"/>
      <c r="H8" s="60"/>
      <c r="I8" s="60">
        <v>2012</v>
      </c>
      <c r="J8" s="60">
        <f ca="1">AVERAGEIF('Energitilsynet_ELCC prices'!$8:$8,'Electricity distribution'!I8,'Energitilsynet_ELCC prices'!$B$28:$DK$28)</f>
        <v>3</v>
      </c>
      <c r="K8" s="60">
        <f ca="1">AVERAGEIF('Energitilsynet_ELCC prices'!$8:$8,'Electricity distribution'!I8,'Energitilsynet_ELCC prices'!$B$29:$DK$29)</f>
        <v>19.49213407590759</v>
      </c>
      <c r="L8" s="60">
        <f ca="1">AVERAGEIF('Energitilsynet_ELCC prices'!$8:$8,'Electricity distribution'!I8,'Energitilsynet_ELCC prices'!$B$30:$DK$30)</f>
        <v>17.985764928822338</v>
      </c>
      <c r="M8" s="60">
        <f ca="1">AVERAGEIF('Energitilsynet_ELCC prices'!$8:$8,'Electricity distribution'!I8,'Energitilsynet_ELCC prices'!$B$31:$DK$31)</f>
        <v>0.96801282051282034</v>
      </c>
      <c r="N8" s="60">
        <f ca="1">AVERAGEIF('Energitilsynet_ELCC prices'!$8:$8,'Electricity distribution'!I8,'Energitilsynet_ELCC prices'!$B$32:$DK$32)</f>
        <v>7.541666666666667</v>
      </c>
      <c r="O8" s="60"/>
      <c r="P8" s="60"/>
      <c r="Q8" s="60"/>
      <c r="R8" s="98">
        <v>2012</v>
      </c>
      <c r="S8" s="98">
        <f t="shared" ca="1" si="0"/>
        <v>107.82040742095401</v>
      </c>
      <c r="T8" s="64">
        <f t="shared" ref="T8:T11" ca="1" si="2">SUM(J8:O8)*10/3.6</f>
        <v>136.07660692197058</v>
      </c>
      <c r="U8" s="99">
        <v>2012</v>
      </c>
      <c r="W8" s="105">
        <f t="shared" ca="1" si="1"/>
        <v>121.9485071714623</v>
      </c>
      <c r="X8" s="105">
        <v>2014</v>
      </c>
      <c r="Y8" s="105">
        <v>0.96099999999999997</v>
      </c>
      <c r="Z8" s="116">
        <v>9.1999999999999998E-3</v>
      </c>
    </row>
    <row r="9" spans="1:26">
      <c r="A9" s="60">
        <v>2013</v>
      </c>
      <c r="B9" s="60">
        <f>AVERAGEIF('Energitilsynet_ELCC prices'!$8:$8,'Electricity distribution'!A9,'Energitilsynet_ELCC prices'!$11:$11)</f>
        <v>2.5412499999999993</v>
      </c>
      <c r="C9" s="60">
        <f ca="1">AVERAGEIF('Energitilsynet_ELCC prices'!$8:$8,A9,'Energitilsynet_ELCC prices'!$B$12:$DK$12)</f>
        <v>14.80074208443272</v>
      </c>
      <c r="D9" s="60">
        <f ca="1">AVERAGEIF('Energitilsynet_ELCC prices'!$8:$8,A9,'Energitilsynet_ELCC prices'!$B$13:$DK$13)</f>
        <v>13.787419058130974</v>
      </c>
      <c r="E9" s="60">
        <f ca="1">AVERAGEIF('Energitilsynet_ELCC prices'!$8:$8,A9,'Energitilsynet_ELCC prices'!$B$14:$DK$14)</f>
        <v>0.66294959128065323</v>
      </c>
      <c r="F9" s="60">
        <f ca="1">AVERAGEIF('Energitilsynet_ELCC prices'!$8:$8,'Electricity distribution'!$A9,'Energitilsynet_ELCC prices'!$B$15:$DK$15)</f>
        <v>6.9000000000000012</v>
      </c>
      <c r="G9" s="60"/>
      <c r="H9" s="60"/>
      <c r="I9" s="60">
        <v>2013</v>
      </c>
      <c r="J9" s="60">
        <f ca="1">AVERAGEIF('Energitilsynet_ELCC prices'!$8:$8,'Electricity distribution'!I9,'Energitilsynet_ELCC prices'!$B$28:$DK$28)</f>
        <v>3</v>
      </c>
      <c r="K9" s="60">
        <f ca="1">AVERAGEIF('Energitilsynet_ELCC prices'!$8:$8,'Electricity distribution'!I9,'Energitilsynet_ELCC prices'!$B$29:$DK$29)</f>
        <v>23.093178238508525</v>
      </c>
      <c r="L9" s="60">
        <f ca="1">AVERAGEIF('Energitilsynet_ELCC prices'!$8:$8,'Electricity distribution'!I9,'Energitilsynet_ELCC prices'!$B$30:$DK$30)</f>
        <v>15.917814404432134</v>
      </c>
      <c r="M9" s="60">
        <f ca="1">AVERAGEIF('Energitilsynet_ELCC prices'!$8:$8,'Electricity distribution'!I9,'Energitilsynet_ELCC prices'!$B$31:$DK$31)</f>
        <v>0.17083333333333328</v>
      </c>
      <c r="N9" s="60">
        <f ca="1">AVERAGEIF('Energitilsynet_ELCC prices'!$8:$8,'Electricity distribution'!I9,'Energitilsynet_ELCC prices'!$B$32:$DK$32)</f>
        <v>6.9000000000000012</v>
      </c>
      <c r="O9" s="60"/>
      <c r="P9" s="60"/>
      <c r="Q9" s="60"/>
      <c r="R9" s="98">
        <v>2013</v>
      </c>
      <c r="S9" s="98">
        <f t="shared" ca="1" si="0"/>
        <v>107.47877981623429</v>
      </c>
      <c r="T9" s="64">
        <f t="shared" ca="1" si="2"/>
        <v>136.33840548964997</v>
      </c>
      <c r="U9" s="99">
        <v>2013</v>
      </c>
      <c r="W9" s="105">
        <f t="shared" ca="1" si="1"/>
        <v>121.90859265294213</v>
      </c>
      <c r="X9" s="105">
        <v>2015</v>
      </c>
      <c r="Y9" s="105">
        <v>0.97599999999999998</v>
      </c>
      <c r="Z9" s="116">
        <v>1.5299999999999999E-2</v>
      </c>
    </row>
    <row r="10" spans="1:26">
      <c r="A10" s="60">
        <v>2014</v>
      </c>
      <c r="B10" s="60">
        <f>AVERAGEIF('Energitilsynet_ELCC prices'!$8:$8,'Electricity distribution'!A10,'Energitilsynet_ELCC prices'!$11:$11)</f>
        <v>3.1537500000000005</v>
      </c>
      <c r="C10" s="60">
        <f ca="1">AVERAGEIF('Energitilsynet_ELCC prices'!$8:$8,A10,'Energitilsynet_ELCC prices'!$B$12:$DK$12)</f>
        <v>14.64478589136804</v>
      </c>
      <c r="D10" s="60">
        <f ca="1">AVERAGEIF('Energitilsynet_ELCC prices'!$8:$8,A10,'Energitilsynet_ELCC prices'!$B$13:$DK$13)</f>
        <v>14.855833333333335</v>
      </c>
      <c r="E10" s="60">
        <f ca="1">AVERAGEIF('Energitilsynet_ELCC prices'!$8:$8,A10,'Energitilsynet_ELCC prices'!$B$14:$DK$14)</f>
        <v>0.66797390109890087</v>
      </c>
      <c r="F10" s="60">
        <f ca="1">AVERAGEIF('Energitilsynet_ELCC prices'!$8:$8,'Electricity distribution'!$A10,'Energitilsynet_ELCC prices'!$B$15:$DK$15)</f>
        <v>6.916666666666667</v>
      </c>
      <c r="G10" s="60"/>
      <c r="H10" s="60"/>
      <c r="I10" s="60">
        <v>2014</v>
      </c>
      <c r="J10" s="60">
        <f ca="1">AVERAGEIF('Energitilsynet_ELCC prices'!$8:$8,'Electricity distribution'!I10,'Energitilsynet_ELCC prices'!$B$28:$DK$28)</f>
        <v>3</v>
      </c>
      <c r="K10" s="60">
        <f ca="1">AVERAGEIF('Energitilsynet_ELCC prices'!$8:$8,'Electricity distribution'!I10,'Energitilsynet_ELCC prices'!$B$29:$DK$29)</f>
        <v>26.424914414081972</v>
      </c>
      <c r="L10" s="60">
        <f ca="1">AVERAGEIF('Energitilsynet_ELCC prices'!$8:$8,'Electricity distribution'!I10,'Energitilsynet_ELCC prices'!$B$30:$DK$30)</f>
        <v>12.608528505392911</v>
      </c>
      <c r="M10" s="60">
        <f ca="1">AVERAGEIF('Energitilsynet_ELCC prices'!$8:$8,'Electricity distribution'!I10,'Energitilsynet_ELCC prices'!$B$31:$DK$31)</f>
        <v>0.17583333333333337</v>
      </c>
      <c r="N10" s="60">
        <f ca="1">AVERAGEIF('Energitilsynet_ELCC prices'!$8:$8,'Electricity distribution'!I10,'Energitilsynet_ELCC prices'!$B$32:$DK$32)</f>
        <v>6.916666666666667</v>
      </c>
      <c r="O10" s="60"/>
      <c r="P10" s="60"/>
      <c r="Q10" s="60"/>
      <c r="R10" s="98">
        <v>2014</v>
      </c>
      <c r="S10" s="98">
        <f t="shared" ca="1" si="0"/>
        <v>111.77502720129708</v>
      </c>
      <c r="T10" s="64">
        <f t="shared" ca="1" si="2"/>
        <v>136.46095255409688</v>
      </c>
      <c r="U10" s="99">
        <v>2014</v>
      </c>
      <c r="W10" s="105">
        <f t="shared" ca="1" si="1"/>
        <v>124.11798987769697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60">
        <v>2015</v>
      </c>
      <c r="B11" s="60">
        <f>AVERAGEIF('Energitilsynet_ELCC prices'!$8:$8,'Electricity distribution'!A11,'Energitilsynet_ELCC prices'!$11:$11)</f>
        <v>2.5645000000000002</v>
      </c>
      <c r="C11" s="60">
        <f ca="1">AVERAGEIF('Energitilsynet_ELCC prices'!$8:$8,A11,'Energitilsynet_ELCC prices'!$B$12:$DK$12)</f>
        <v>14.88586105544422</v>
      </c>
      <c r="D11" s="60">
        <f ca="1">AVERAGEIF('Energitilsynet_ELCC prices'!$8:$8,A11,'Energitilsynet_ELCC prices'!$B$13:$DK$13)</f>
        <v>14.646032653061223</v>
      </c>
      <c r="E11" s="60">
        <f ca="1">AVERAGEIF('Energitilsynet_ELCC prices'!$8:$8,A11,'Energitilsynet_ELCC prices'!$B$14:$DK$14)</f>
        <v>0.6433186813186812</v>
      </c>
      <c r="F11" s="60">
        <f ca="1">AVERAGEIF('Energitilsynet_ELCC prices'!$8:$8,'Electricity distribution'!$A11,'Energitilsynet_ELCC prices'!$B$15:$DK$15)</f>
        <v>7.1</v>
      </c>
      <c r="G11" s="60"/>
      <c r="H11" s="60"/>
      <c r="I11" s="60">
        <v>2015</v>
      </c>
      <c r="J11" s="60">
        <f ca="1">AVERAGEIF('Energitilsynet_ELCC prices'!$8:$8,'Electricity distribution'!I11,'Energitilsynet_ELCC prices'!$B$28:$DK$28)</f>
        <v>3</v>
      </c>
      <c r="K11" s="60">
        <f ca="1">AVERAGEIF('Energitilsynet_ELCC prices'!$8:$8,'Electricity distribution'!I11,'Energitilsynet_ELCC prices'!$B$29:$DK$29)</f>
        <v>28.208377627360171</v>
      </c>
      <c r="L11" s="60">
        <f ca="1">AVERAGEIF('Energitilsynet_ELCC prices'!$8:$8,'Electricity distribution'!I11,'Energitilsynet_ELCC prices'!$B$30:$DK$30)</f>
        <v>11.595845303867403</v>
      </c>
      <c r="M11" s="60">
        <f ca="1">AVERAGEIF('Energitilsynet_ELCC prices'!$8:$8,'Electricity distribution'!I11,'Energitilsynet_ELCC prices'!$B$31:$DK$31)</f>
        <v>0.16431407035175893</v>
      </c>
      <c r="N11" s="60">
        <f ca="1">AVERAGEIF('Energitilsynet_ELCC prices'!$8:$8,'Electricity distribution'!I11,'Energitilsynet_ELCC prices'!$B$32:$DK$32)</f>
        <v>7.1</v>
      </c>
      <c r="O11" s="60"/>
      <c r="P11" s="60"/>
      <c r="Q11" s="60"/>
      <c r="R11" s="100">
        <v>2015</v>
      </c>
      <c r="S11" s="100">
        <f t="shared" ca="1" si="0"/>
        <v>110.66586774951146</v>
      </c>
      <c r="T11" s="75">
        <f t="shared" ca="1" si="2"/>
        <v>139.07926944883147</v>
      </c>
      <c r="U11" s="101">
        <v>2015</v>
      </c>
      <c r="W11" s="105">
        <f t="shared" ca="1" si="1"/>
        <v>124.87256859917147</v>
      </c>
      <c r="X11" s="105">
        <v>2017</v>
      </c>
      <c r="Y11" s="105">
        <v>1</v>
      </c>
      <c r="Z11" s="116">
        <v>1.8100000000000002E-2</v>
      </c>
    </row>
    <row r="12" spans="1:26" s="105" customFormat="1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/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/>
      <c r="R12" s="70">
        <v>2016</v>
      </c>
      <c r="S12" s="70">
        <f ca="1">SUM(B12:G12)*10/3.6</f>
        <v>110.66586774951146</v>
      </c>
      <c r="T12" s="70">
        <f ca="1">SUM(J12:O12)*10/3.6</f>
        <v>139.07926944883147</v>
      </c>
      <c r="U12" s="70">
        <v>2015</v>
      </c>
      <c r="W12" s="105">
        <f t="shared" ca="1" si="1"/>
        <v>124.87256859917147</v>
      </c>
      <c r="X12" s="105">
        <v>2018</v>
      </c>
      <c r="Y12" s="105">
        <v>1.02</v>
      </c>
      <c r="Z12" s="116">
        <v>1.9900000000000001E-2</v>
      </c>
    </row>
    <row r="13" spans="1:26" s="105" customFormat="1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/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/>
      <c r="R13" s="70">
        <v>2017</v>
      </c>
      <c r="S13" s="70">
        <f t="shared" ref="S13:S18" ca="1" si="7">SUM(B13:G13)*10/3.6</f>
        <v>110.66586774951146</v>
      </c>
      <c r="T13" s="70">
        <f t="shared" ref="T13:T18" ca="1" si="8">SUM(J13:O13)*10/3.6</f>
        <v>139.07926944883147</v>
      </c>
      <c r="U13" s="70">
        <v>2015</v>
      </c>
      <c r="W13" s="105">
        <f t="shared" ca="1" si="1"/>
        <v>124.87256859917147</v>
      </c>
      <c r="X13" s="105">
        <v>2019</v>
      </c>
      <c r="Y13" s="105">
        <v>1.042</v>
      </c>
      <c r="Z13" s="116">
        <v>2.12E-2</v>
      </c>
    </row>
    <row r="14" spans="1:26" s="105" customFormat="1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/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/>
      <c r="R14" s="70">
        <v>2018</v>
      </c>
      <c r="S14" s="70">
        <f t="shared" ca="1" si="7"/>
        <v>110.66586774951146</v>
      </c>
      <c r="T14" s="70">
        <f t="shared" ca="1" si="8"/>
        <v>139.07926944883147</v>
      </c>
      <c r="U14" s="70">
        <v>2015</v>
      </c>
      <c r="W14" s="105">
        <f t="shared" ca="1" si="1"/>
        <v>124.87256859917147</v>
      </c>
      <c r="X14" s="105">
        <v>2020</v>
      </c>
      <c r="Y14" s="105">
        <v>1.0649999999999999</v>
      </c>
      <c r="Z14" s="116">
        <v>2.2700000000000001E-2</v>
      </c>
    </row>
    <row r="15" spans="1:26" s="105" customFormat="1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/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/>
      <c r="R15" s="70">
        <v>2019</v>
      </c>
      <c r="S15" s="70">
        <f t="shared" ca="1" si="7"/>
        <v>110.66586774951146</v>
      </c>
      <c r="T15" s="70">
        <f t="shared" ca="1" si="8"/>
        <v>139.07926944883147</v>
      </c>
      <c r="U15" s="70">
        <v>2015</v>
      </c>
      <c r="W15" s="105">
        <f t="shared" ca="1" si="1"/>
        <v>124.87256859917147</v>
      </c>
      <c r="X15" s="105">
        <v>2021</v>
      </c>
      <c r="Y15" s="105">
        <v>1.087</v>
      </c>
      <c r="Z15" s="116">
        <v>2.01E-2</v>
      </c>
    </row>
    <row r="16" spans="1:26" s="105" customFormat="1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/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/>
      <c r="R16" s="70">
        <v>2020</v>
      </c>
      <c r="S16" s="70">
        <f t="shared" ca="1" si="7"/>
        <v>110.66586774951146</v>
      </c>
      <c r="T16" s="70">
        <f t="shared" ca="1" si="8"/>
        <v>139.07926944883147</v>
      </c>
      <c r="U16" s="70">
        <v>2015</v>
      </c>
      <c r="W16" s="105">
        <f t="shared" ca="1" si="1"/>
        <v>124.87256859917147</v>
      </c>
      <c r="X16" s="105">
        <v>2022</v>
      </c>
      <c r="Y16" s="105">
        <v>1.107</v>
      </c>
      <c r="Z16" s="116">
        <v>1.9300000000000001E-2</v>
      </c>
    </row>
    <row r="17" spans="1:23" s="105" customFormat="1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/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/>
      <c r="R17" s="70">
        <v>2021</v>
      </c>
      <c r="S17" s="70">
        <f t="shared" ca="1" si="7"/>
        <v>110.66586774951146</v>
      </c>
      <c r="T17" s="70">
        <f t="shared" ca="1" si="8"/>
        <v>139.07926944883147</v>
      </c>
      <c r="U17" s="70">
        <v>2015</v>
      </c>
      <c r="W17" s="105">
        <f t="shared" ca="1" si="1"/>
        <v>124.87256859917147</v>
      </c>
    </row>
    <row r="18" spans="1:23" s="105" customFormat="1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/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/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1"/>
        <v>124.87256859917147</v>
      </c>
    </row>
    <row r="19" spans="1:23" s="105" customForma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 s="105" customForma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 s="60" customFormat="1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 s="60" customFormat="1"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60" t="s">
        <v>133</v>
      </c>
      <c r="J25" s="60" t="s">
        <v>128</v>
      </c>
      <c r="K25" s="60" t="s">
        <v>129</v>
      </c>
      <c r="L25" s="60" t="s">
        <v>130</v>
      </c>
      <c r="M25" s="60" t="s">
        <v>131</v>
      </c>
      <c r="N25" s="60" t="s">
        <v>132</v>
      </c>
      <c r="O25" s="60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 s="60" customFormat="1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 s="60" customFormat="1">
      <c r="A27" s="60">
        <v>2010</v>
      </c>
      <c r="B27" s="60">
        <f ca="1">AVERAGEIF('Energitilsynet_ELCC prices'!$8:$8,'Electricity distribution'!A27,'Energitilsynet_ELCC prices'!$B$47:$DK$47)</f>
        <v>9.4633333333333403E-2</v>
      </c>
      <c r="C27" s="60">
        <f ca="1">AVERAGEIF('Energitilsynet_ELCC prices'!$8:$8,'Electricity distribution'!A27,'Energitilsynet_ELCC prices'!$B$48:$DK$48)</f>
        <v>11.702871900826445</v>
      </c>
      <c r="D27" s="60">
        <f ca="1">AVERAGEIF('Energitilsynet_ELCC prices'!$8:$8,'Electricity distribution'!A27,'Energitilsynet_ELCC prices'!$B$49:$DK$49)</f>
        <v>2.7145780590717306</v>
      </c>
      <c r="E27" s="60">
        <f ca="1">AVERAGEIF('Energitilsynet_ELCC prices'!$8:$8,A27,'Energitilsynet_ELCC prices'!$B$50:$DK$50)</f>
        <v>0.85120218579234974</v>
      </c>
      <c r="F27" s="60">
        <f ca="1">AVERAGEIF('Energitilsynet_ELCC prices'!$8:$8,'Electricity distribution'!$A6,'Energitilsynet_ELCC prices'!$B$51:$DK$51)</f>
        <v>4.0999999999999996</v>
      </c>
      <c r="I27" s="60">
        <v>2010</v>
      </c>
      <c r="J27" s="60">
        <f ca="1">AVERAGEIF('Energitilsynet_ELCC prices'!$8:$8,'Electricity distribution'!I27,'Energitilsynet_ELCC prices'!$B$64:$DK$64)</f>
        <v>0.12000000000000004</v>
      </c>
      <c r="K27" s="60">
        <f ca="1">AVERAGEIF('Energitilsynet_ELCC prices'!$8:$8,'Electricity distribution'!I27,'Energitilsynet_ELCC prices'!$B$65:$DK$65)</f>
        <v>14.276421840354766</v>
      </c>
      <c r="L27" s="60">
        <f ca="1">AVERAGEIF('Energitilsynet_ELCC prices'!$8:$8,'Electricity distribution'!I27,'Energitilsynet_ELCC prices'!$B$66:$DK$66)</f>
        <v>4.4707025411061281</v>
      </c>
      <c r="M27" s="60">
        <f ca="1">AVERAGEIF('Energitilsynet_ELCC prices'!$8:$8,I27,'Energitilsynet_ELCC prices'!$B$67:$DK$67)</f>
        <v>0.99250000000000005</v>
      </c>
      <c r="N27" s="60">
        <f ca="1">AVERAGEIF('Energitilsynet_ELCC prices'!$8:$8,'Electricity distribution'!$A6,'Energitilsynet_ELCC prices'!$B$68:$DK$68)</f>
        <v>9.6916666666666682</v>
      </c>
      <c r="R27" s="98">
        <v>2010</v>
      </c>
      <c r="S27" s="95">
        <f ca="1">SUM(B27:G27)*10/3.6</f>
        <v>54.064681886177382</v>
      </c>
      <c r="T27" s="96">
        <f ca="1">SUM(J27:O27)*10/3.6</f>
        <v>82.086919578132111</v>
      </c>
      <c r="U27" s="97">
        <v>2010</v>
      </c>
      <c r="W27" s="60">
        <f ca="1">AVERAGE(S27:T27)</f>
        <v>68.075800732154747</v>
      </c>
    </row>
    <row r="28" spans="1:23" s="60" customFormat="1">
      <c r="A28" s="60">
        <v>2011</v>
      </c>
      <c r="B28" s="60">
        <f ca="1">AVERAGEIF('Energitilsynet_ELCC prices'!$8:$8,'Electricity distribution'!A28,'Energitilsynet_ELCC prices'!$B$47:$DK$47)</f>
        <v>9.5696666666666652E-2</v>
      </c>
      <c r="C28" s="60">
        <f ca="1">AVERAGEIF('Energitilsynet_ELCC prices'!$8:$8,'Electricity distribution'!A28,'Energitilsynet_ELCC prices'!$B$48:$DK$48)</f>
        <v>12.111184589220306</v>
      </c>
      <c r="D28" s="60">
        <f ca="1">AVERAGEIF('Energitilsynet_ELCC prices'!$8:$8,'Electricity distribution'!A28,'Energitilsynet_ELCC prices'!$B$49:$DK$49)</f>
        <v>2.7821514161220047</v>
      </c>
      <c r="E28" s="60">
        <f ca="1">AVERAGEIF('Energitilsynet_ELCC prices'!$8:$8,A28,'Energitilsynet_ELCC prices'!$B$50:$DK$50)</f>
        <v>0.87942848020434139</v>
      </c>
      <c r="F28" s="60">
        <f ca="1">AVERAGEIF('Energitilsynet_ELCC prices'!$8:$8,'Electricity distribution'!$A7,'Energitilsynet_ELCC prices'!$B$51:$DK$51)</f>
        <v>7.416666666666667</v>
      </c>
      <c r="I28" s="60">
        <v>2011</v>
      </c>
      <c r="J28" s="60">
        <f ca="1">AVERAGEIF('Energitilsynet_ELCC prices'!$8:$8,'Electricity distribution'!I28,'Energitilsynet_ELCC prices'!$B$64:$DK$64)</f>
        <v>0.12000000000000004</v>
      </c>
      <c r="K28" s="60">
        <f ca="1">AVERAGEIF('Energitilsynet_ELCC prices'!$8:$8,'Electricity distribution'!I28,'Energitilsynet_ELCC prices'!$B$65:$DK$65)</f>
        <v>15.207009518773136</v>
      </c>
      <c r="L28" s="60">
        <f ca="1">AVERAGEIF('Energitilsynet_ELCC prices'!$8:$8,'Electricity distribution'!I28,'Energitilsynet_ELCC prices'!$B$66:$DK$66)</f>
        <v>4.4521042363433665</v>
      </c>
      <c r="M28" s="60">
        <f ca="1">AVERAGEIF('Energitilsynet_ELCC prices'!$8:$8,I28,'Energitilsynet_ELCC prices'!$B$67:$DK$67)</f>
        <v>0.92083333333333339</v>
      </c>
      <c r="N28" s="60">
        <f ca="1">AVERAGEIF('Energitilsynet_ELCC prices'!$8:$8,'Electricity distribution'!$A7,'Energitilsynet_ELCC prices'!$B$68:$DK$68)</f>
        <v>7.416666666666667</v>
      </c>
      <c r="R28" s="98">
        <v>2011</v>
      </c>
      <c r="S28" s="98">
        <f t="shared" ref="S28:S32" ca="1" si="9">SUM(B28:G28)*10/3.6</f>
        <v>64.680910607999962</v>
      </c>
      <c r="T28" s="64">
        <f t="shared" ref="T28:T31" ca="1" si="10">SUM(J28:O28)*10/3.6</f>
        <v>78.10170487532362</v>
      </c>
      <c r="U28" s="99">
        <v>2011</v>
      </c>
      <c r="W28" s="105">
        <f t="shared" ref="W28:W39" ca="1" si="11">AVERAGE(S28:T28)</f>
        <v>71.391307741661791</v>
      </c>
    </row>
    <row r="29" spans="1:23" s="60" customFormat="1">
      <c r="A29" s="60">
        <v>2012</v>
      </c>
      <c r="B29" s="60">
        <f ca="1">AVERAGEIF('Energitilsynet_ELCC prices'!$8:$8,'Electricity distribution'!A29,'Energitilsynet_ELCC prices'!$B$47:$DK$47)</f>
        <v>0.10113999999999999</v>
      </c>
      <c r="C29" s="60">
        <f ca="1">AVERAGEIF('Energitilsynet_ELCC prices'!$8:$8,'Electricity distribution'!A29,'Energitilsynet_ELCC prices'!$B$48:$DK$48)</f>
        <v>12.721629448709004</v>
      </c>
      <c r="D29" s="60">
        <f ca="1">AVERAGEIF('Energitilsynet_ELCC prices'!$8:$8,'Electricity distribution'!A29,'Energitilsynet_ELCC prices'!$B$49:$DK$49)</f>
        <v>3.15062134502924</v>
      </c>
      <c r="E29" s="60">
        <f ca="1">AVERAGEIF('Energitilsynet_ELCC prices'!$8:$8,A29,'Energitilsynet_ELCC prices'!$B$50:$DK$50)</f>
        <v>0.87111007462686574</v>
      </c>
      <c r="F29" s="60">
        <f ca="1">AVERAGEIF('Energitilsynet_ELCC prices'!$8:$8,'Electricity distribution'!$A8,'Energitilsynet_ELCC prices'!$B$51:$DK$51)</f>
        <v>7.541666666666667</v>
      </c>
      <c r="I29" s="60">
        <v>2012</v>
      </c>
      <c r="J29" s="60">
        <f ca="1">AVERAGEIF('Energitilsynet_ELCC prices'!$8:$8,'Electricity distribution'!I29,'Energitilsynet_ELCC prices'!$B$64:$DK$64)</f>
        <v>0.12000000000000004</v>
      </c>
      <c r="K29" s="60">
        <f ca="1">AVERAGEIF('Energitilsynet_ELCC prices'!$8:$8,'Electricity distribution'!I29,'Energitilsynet_ELCC prices'!$B$65:$DK$65)</f>
        <v>16.141202145214521</v>
      </c>
      <c r="L29" s="60">
        <f ca="1">AVERAGEIF('Energitilsynet_ELCC prices'!$8:$8,'Electricity distribution'!I29,'Energitilsynet_ELCC prices'!$B$66:$DK$66)</f>
        <v>4.369083471991126</v>
      </c>
      <c r="M29" s="60">
        <f ca="1">AVERAGEIF('Energitilsynet_ELCC prices'!$8:$8,I29,'Energitilsynet_ELCC prices'!$B$67:$DK$67)</f>
        <v>0.96801282051282034</v>
      </c>
      <c r="N29" s="60">
        <f ca="1">AVERAGEIF('Energitilsynet_ELCC prices'!$8:$8,'Electricity distribution'!$A8,'Energitilsynet_ELCC prices'!$B$68:$DK$68)</f>
        <v>7.541666666666667</v>
      </c>
      <c r="R29" s="98">
        <v>2012</v>
      </c>
      <c r="S29" s="98">
        <f t="shared" ca="1" si="9"/>
        <v>67.739354263977162</v>
      </c>
      <c r="T29" s="64">
        <f t="shared" ca="1" si="10"/>
        <v>80.944347512180926</v>
      </c>
      <c r="U29" s="99">
        <v>2012</v>
      </c>
      <c r="W29" s="105">
        <f t="shared" ca="1" si="11"/>
        <v>74.341850888079051</v>
      </c>
    </row>
    <row r="30" spans="1:23" s="60" customFormat="1">
      <c r="A30" s="60">
        <v>2013</v>
      </c>
      <c r="B30" s="60">
        <f ca="1">AVERAGEIF('Energitilsynet_ELCC prices'!$8:$8,'Electricity distribution'!A30,'Energitilsynet_ELCC prices'!$B$47:$DK$47)</f>
        <v>0.10194000000000002</v>
      </c>
      <c r="C30" s="60">
        <f ca="1">AVERAGEIF('Energitilsynet_ELCC prices'!$8:$8,'Electricity distribution'!A30,'Energitilsynet_ELCC prices'!$B$48:$DK$48)</f>
        <v>13.701716335540839</v>
      </c>
      <c r="D30" s="60">
        <f ca="1">AVERAGEIF('Energitilsynet_ELCC prices'!$8:$8,'Electricity distribution'!A30,'Energitilsynet_ELCC prices'!$B$49:$DK$49)</f>
        <v>3.1524059139784946</v>
      </c>
      <c r="E30" s="60">
        <f ca="1">AVERAGEIF('Energitilsynet_ELCC prices'!$8:$8,A30,'Energitilsynet_ELCC prices'!$B$50:$DK$50)</f>
        <v>0.66294959128065323</v>
      </c>
      <c r="F30" s="60">
        <f ca="1">AVERAGEIF('Energitilsynet_ELCC prices'!$8:$8,'Electricity distribution'!$A9,'Energitilsynet_ELCC prices'!$B$51:$DK$51)</f>
        <v>6.9000000000000012</v>
      </c>
      <c r="I30" s="60">
        <v>2013</v>
      </c>
      <c r="J30" s="60">
        <f ca="1">AVERAGEIF('Energitilsynet_ELCC prices'!$8:$8,'Electricity distribution'!I30,'Energitilsynet_ELCC prices'!$B$64:$DK$64)</f>
        <v>0.12000000000000004</v>
      </c>
      <c r="K30" s="60">
        <f ca="1">AVERAGEIF('Energitilsynet_ELCC prices'!$8:$8,'Electricity distribution'!I30,'Energitilsynet_ELCC prices'!$B$65:$DK$65)</f>
        <v>19.736114593378336</v>
      </c>
      <c r="L30" s="60">
        <f ca="1">AVERAGEIF('Energitilsynet_ELCC prices'!$8:$8,'Electricity distribution'!I30,'Energitilsynet_ELCC prices'!$B$66:$DK$66)</f>
        <v>3.4787037037037041</v>
      </c>
      <c r="M30" s="60">
        <f ca="1">AVERAGEIF('Energitilsynet_ELCC prices'!$8:$8,I30,'Energitilsynet_ELCC prices'!$B$67:$DK$67)</f>
        <v>0.17083333333333328</v>
      </c>
      <c r="N30" s="60">
        <f ca="1">AVERAGEIF('Energitilsynet_ELCC prices'!$8:$8,'Electricity distribution'!$A9,'Energitilsynet_ELCC prices'!$B$68:$DK$68)</f>
        <v>6.9000000000000012</v>
      </c>
      <c r="R30" s="98">
        <v>2013</v>
      </c>
      <c r="S30" s="98">
        <f t="shared" ca="1" si="9"/>
        <v>68.10836622444441</v>
      </c>
      <c r="T30" s="64">
        <f t="shared" ca="1" si="10"/>
        <v>84.46014341782049</v>
      </c>
      <c r="U30" s="99">
        <v>2013</v>
      </c>
      <c r="W30" s="105">
        <f t="shared" ca="1" si="11"/>
        <v>76.28425482113245</v>
      </c>
    </row>
    <row r="31" spans="1:23" s="60" customFormat="1">
      <c r="A31" s="60">
        <v>2014</v>
      </c>
      <c r="B31" s="60">
        <f ca="1">AVERAGEIF('Energitilsynet_ELCC prices'!$8:$8,'Electricity distribution'!A31,'Energitilsynet_ELCC prices'!$B$47:$DK$47)</f>
        <v>0.10088333333333334</v>
      </c>
      <c r="C31" s="60">
        <f ca="1">AVERAGEIF('Energitilsynet_ELCC prices'!$8:$8,'Electricity distribution'!A31,'Energitilsynet_ELCC prices'!$B$48:$DK$48)</f>
        <v>13.323309380661692</v>
      </c>
      <c r="D31" s="60">
        <f ca="1">AVERAGEIF('Energitilsynet_ELCC prices'!$8:$8,'Electricity distribution'!A31,'Energitilsynet_ELCC prices'!$B$49:$DK$49)</f>
        <v>2.9157309941520473</v>
      </c>
      <c r="E31" s="60">
        <f ca="1">AVERAGEIF('Energitilsynet_ELCC prices'!$8:$8,A31,'Energitilsynet_ELCC prices'!$B$50:$DK$50)</f>
        <v>0.66797390109890087</v>
      </c>
      <c r="F31" s="60">
        <f ca="1">AVERAGEIF('Energitilsynet_ELCC prices'!$8:$8,'Electricity distribution'!$A10,'Energitilsynet_ELCC prices'!$B$51:$DK$51)</f>
        <v>6.916666666666667</v>
      </c>
      <c r="I31" s="60">
        <v>2014</v>
      </c>
      <c r="J31" s="60">
        <f ca="1">AVERAGEIF('Energitilsynet_ELCC prices'!$8:$8,'Electricity distribution'!I31,'Energitilsynet_ELCC prices'!$B$64:$DK$64)</f>
        <v>0.12000000000000004</v>
      </c>
      <c r="K31" s="60">
        <f ca="1">AVERAGEIF('Energitilsynet_ELCC prices'!$8:$8,'Electricity distribution'!I31,'Energitilsynet_ELCC prices'!$B$65:$DK$65)</f>
        <v>26.230936009056364</v>
      </c>
      <c r="L31" s="60">
        <f ca="1">AVERAGEIF('Energitilsynet_ELCC prices'!$8:$8,'Electricity distribution'!I31,'Energitilsynet_ELCC prices'!$B$66:$DK$66)</f>
        <v>1.1541337888472556</v>
      </c>
      <c r="M31" s="60">
        <f ca="1">AVERAGEIF('Energitilsynet_ELCC prices'!$8:$8,I31,'Energitilsynet_ELCC prices'!$B$67:$DK$67)</f>
        <v>0.17583333333333337</v>
      </c>
      <c r="N31" s="60">
        <f ca="1">AVERAGEIF('Energitilsynet_ELCC prices'!$8:$8,'Electricity distribution'!$A10,'Energitilsynet_ELCC prices'!$B$68:$DK$68)</f>
        <v>6.916666666666667</v>
      </c>
      <c r="R31" s="98">
        <v>2014</v>
      </c>
      <c r="S31" s="98">
        <f t="shared" ca="1" si="9"/>
        <v>66.457122988646219</v>
      </c>
      <c r="T31" s="64">
        <f t="shared" ca="1" si="10"/>
        <v>96.104360549732263</v>
      </c>
      <c r="U31" s="99">
        <v>2014</v>
      </c>
      <c r="W31" s="105">
        <f t="shared" ca="1" si="11"/>
        <v>81.280741769189234</v>
      </c>
    </row>
    <row r="32" spans="1:23" s="60" customFormat="1">
      <c r="A32" s="60">
        <v>2015</v>
      </c>
      <c r="B32" s="60">
        <f ca="1">AVERAGEIF('Energitilsynet_ELCC prices'!$8:$8,'Electricity distribution'!A32,'Energitilsynet_ELCC prices'!$B$47:$DK$47)</f>
        <v>0.10288</v>
      </c>
      <c r="C32" s="60">
        <f ca="1">AVERAGEIF('Energitilsynet_ELCC prices'!$8:$8,'Electricity distribution'!A32,'Energitilsynet_ELCC prices'!$B$48:$DK$48)</f>
        <v>13.906207267833107</v>
      </c>
      <c r="D32" s="60">
        <f ca="1">AVERAGEIF('Energitilsynet_ELCC prices'!$8:$8,'Electricity distribution'!A32,'Energitilsynet_ELCC prices'!$B$49:$DK$49)</f>
        <v>2.9655087719298243</v>
      </c>
      <c r="E32" s="60">
        <f ca="1">AVERAGEIF('Energitilsynet_ELCC prices'!$8:$8,A32,'Energitilsynet_ELCC prices'!$B$50:$DK$50)</f>
        <v>0.6433186813186812</v>
      </c>
      <c r="F32" s="60">
        <f ca="1">AVERAGEIF('Energitilsynet_ELCC prices'!$8:$8,'Electricity distribution'!$A11,'Energitilsynet_ELCC prices'!$B$51:$DK$51)</f>
        <v>7.1</v>
      </c>
      <c r="I32" s="60">
        <v>2015</v>
      </c>
      <c r="J32" s="60">
        <f ca="1">AVERAGEIF('Energitilsynet_ELCC prices'!$8:$8,'Electricity distribution'!I32,'Energitilsynet_ELCC prices'!$B$64:$DK$64)</f>
        <v>0.12</v>
      </c>
      <c r="K32" s="60">
        <f ca="1">AVERAGEIF('Energitilsynet_ELCC prices'!$8:$8,'Electricity distribution'!I32,'Energitilsynet_ELCC prices'!$B$65:$DK$65)</f>
        <v>28.118589917769036</v>
      </c>
      <c r="L32" s="60">
        <f ca="1">AVERAGEIF('Energitilsynet_ELCC prices'!$8:$8,'Electricity distribution'!I32,'Energitilsynet_ELCC prices'!$B$66:$DK$66)</f>
        <v>1.1122659890793103</v>
      </c>
      <c r="M32" s="60">
        <f ca="1">AVERAGEIF('Energitilsynet_ELCC prices'!$8:$8,I32,'Energitilsynet_ELCC prices'!$B$67:$DK$67)</f>
        <v>0.16431407035175893</v>
      </c>
      <c r="N32" s="60">
        <f ca="1">AVERAGEIF('Energitilsynet_ELCC prices'!$8:$8,'Electricity distribution'!$A11,'Energitilsynet_ELCC prices'!$B$68:$DK$68)</f>
        <v>7.1</v>
      </c>
      <c r="R32" s="100">
        <v>2015</v>
      </c>
      <c r="S32" s="100">
        <f t="shared" ca="1" si="9"/>
        <v>68.660874225226706</v>
      </c>
      <c r="T32" s="75">
        <f ca="1">SUM(J32:O32)*10/3.6</f>
        <v>101.70880549222251</v>
      </c>
      <c r="U32" s="101">
        <v>2015</v>
      </c>
      <c r="W32" s="105">
        <f t="shared" ca="1" si="11"/>
        <v>85.184839858724615</v>
      </c>
    </row>
    <row r="33" spans="1:23" s="105" customFormat="1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/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/>
      <c r="R33" s="70">
        <v>2016</v>
      </c>
      <c r="S33" s="70">
        <f ca="1">SUM(B33:G33)*10/3.6</f>
        <v>68.660874225226706</v>
      </c>
      <c r="T33" s="70">
        <f ca="1">SUM(J33:O33)*10/3.6</f>
        <v>101.70880549222251</v>
      </c>
      <c r="U33" s="70">
        <v>2015</v>
      </c>
      <c r="W33" s="105">
        <f t="shared" ca="1" si="11"/>
        <v>85.184839858724615</v>
      </c>
    </row>
    <row r="34" spans="1:23" s="105" customFormat="1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/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/>
      <c r="R34" s="70">
        <v>2017</v>
      </c>
      <c r="S34" s="70">
        <f t="shared" ref="S34:S39" ca="1" si="16">SUM(B34:G34)*10/3.6</f>
        <v>68.660874225226706</v>
      </c>
      <c r="T34" s="70">
        <f t="shared" ref="T34:T38" ca="1" si="17">SUM(J34:O34)*10/3.6</f>
        <v>101.70880549222251</v>
      </c>
      <c r="U34" s="70">
        <v>2015</v>
      </c>
      <c r="W34" s="105">
        <f t="shared" ca="1" si="11"/>
        <v>85.184839858724615</v>
      </c>
    </row>
    <row r="35" spans="1:23" s="105" customFormat="1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/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/>
      <c r="R35" s="70">
        <v>2018</v>
      </c>
      <c r="S35" s="70">
        <f t="shared" ca="1" si="16"/>
        <v>68.660874225226706</v>
      </c>
      <c r="T35" s="70">
        <f t="shared" ca="1" si="17"/>
        <v>101.70880549222251</v>
      </c>
      <c r="U35" s="70">
        <v>2015</v>
      </c>
      <c r="W35" s="105">
        <f t="shared" ca="1" si="11"/>
        <v>85.184839858724615</v>
      </c>
    </row>
    <row r="36" spans="1:23" s="105" customFormat="1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/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/>
      <c r="R36" s="70">
        <v>2019</v>
      </c>
      <c r="S36" s="70">
        <f t="shared" ca="1" si="16"/>
        <v>68.660874225226706</v>
      </c>
      <c r="T36" s="70">
        <f t="shared" ca="1" si="17"/>
        <v>101.70880549222251</v>
      </c>
      <c r="U36" s="70">
        <v>2015</v>
      </c>
      <c r="W36" s="105">
        <f t="shared" ca="1" si="11"/>
        <v>85.184839858724615</v>
      </c>
    </row>
    <row r="37" spans="1:23" s="105" customFormat="1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/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/>
      <c r="R37" s="70">
        <v>2020</v>
      </c>
      <c r="S37" s="70">
        <f t="shared" ca="1" si="16"/>
        <v>68.660874225226706</v>
      </c>
      <c r="T37" s="70">
        <f t="shared" ca="1" si="17"/>
        <v>101.70880549222251</v>
      </c>
      <c r="U37" s="70">
        <v>2015</v>
      </c>
      <c r="W37" s="105">
        <f t="shared" ca="1" si="11"/>
        <v>85.184839858724615</v>
      </c>
    </row>
    <row r="38" spans="1:23" s="105" customFormat="1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/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/>
      <c r="R38" s="70">
        <v>2021</v>
      </c>
      <c r="S38" s="70">
        <f t="shared" ca="1" si="16"/>
        <v>68.660874225226706</v>
      </c>
      <c r="T38" s="70">
        <f t="shared" ca="1" si="17"/>
        <v>101.70880549222251</v>
      </c>
      <c r="U38" s="70">
        <v>2015</v>
      </c>
      <c r="W38" s="105">
        <f t="shared" ca="1" si="11"/>
        <v>85.184839858724615</v>
      </c>
    </row>
    <row r="39" spans="1:23" s="105" customFormat="1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/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/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 s="60" customFormat="1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 s="60" customFormat="1">
      <c r="B44" t="s">
        <v>145</v>
      </c>
      <c r="C44" t="s">
        <v>129</v>
      </c>
      <c r="D44" t="s">
        <v>130</v>
      </c>
      <c r="E44" t="s">
        <v>131</v>
      </c>
      <c r="F44" t="s">
        <v>132</v>
      </c>
      <c r="G44" t="s">
        <v>133</v>
      </c>
      <c r="J44" s="60" t="s">
        <v>128</v>
      </c>
      <c r="K44" s="60" t="s">
        <v>129</v>
      </c>
      <c r="L44" s="60" t="s">
        <v>130</v>
      </c>
      <c r="M44" s="60" t="s">
        <v>131</v>
      </c>
      <c r="N44" s="60" t="s">
        <v>132</v>
      </c>
      <c r="O44" s="60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 s="60" customFormat="1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 s="60" customFormat="1">
      <c r="A46" s="60">
        <v>2010</v>
      </c>
      <c r="B46" s="60">
        <f ca="1">AVERAGEIF('Energitilsynet_ELCC prices'!$8:$8,'Electricity distribution'!A46,'Energitilsynet_ELCC prices'!$B$83:$DK$83)</f>
        <v>6.7999999999999996E-3</v>
      </c>
      <c r="C46" s="60">
        <f ca="1">AVERAGEIF('Energitilsynet_ELCC prices'!$8:$8,'Electricity distribution'!A46,'Energitilsynet_ELCC prices'!$B$84:$DK$84)</f>
        <v>4.260887052341598</v>
      </c>
      <c r="D46" s="60">
        <f ca="1">AVERAGEIF('Energitilsynet_ELCC prices'!$8:$8,'Electricity distribution'!A46,'Energitilsynet_ELCC prices'!$B$85:$DK$85)</f>
        <v>0.10057272275999007</v>
      </c>
      <c r="E46" s="60">
        <f ca="1">AVERAGEIF('Energitilsynet_ELCC prices'!$8:$8,A46,'Energitilsynet_ELCC prices'!$B$86:$DK$86)</f>
        <v>0.42143442622950822</v>
      </c>
      <c r="F46" s="60">
        <f ca="1">AVERAGEIF('Energitilsynet_ELCC prices'!$8:$8,'Electricity distribution'!$A27,'Energitilsynet_ELCC prices'!$B$87:$DK$87)</f>
        <v>4.0999999999999996</v>
      </c>
      <c r="I46" s="60">
        <v>2010</v>
      </c>
      <c r="J46" s="60">
        <f ca="1">AVERAGEIF('Energitilsynet_ELCC prices'!$8:$8,'Electricity distribution'!I46,'Energitilsynet_ELCC prices'!$B$100:$DK$100)</f>
        <v>6.7999999999999996E-3</v>
      </c>
      <c r="K46" s="60">
        <f ca="1">AVERAGEIF('Energitilsynet_ELCC prices'!$8:$8,'Electricity distribution'!I46,'Energitilsynet_ELCC prices'!$B$101:$DK$101)</f>
        <v>3.5439985218033989</v>
      </c>
      <c r="L46" s="60">
        <f ca="1">AVERAGEIF('Energitilsynet_ELCC prices'!$8:$8,'Electricity distribution'!I46,'Energitilsynet_ELCC prices'!$B$102:$DK$102)</f>
        <v>9.0588565022421533E-2</v>
      </c>
      <c r="M46" s="60">
        <f ca="1">AVERAGEIF('Energitilsynet_ELCC prices'!$8:$8,I46,'Energitilsynet_ELCC prices'!$B$103:$DK$103)</f>
        <v>0.78499999999999981</v>
      </c>
      <c r="N46" s="60">
        <f ca="1">AVERAGEIF('Energitilsynet_ELCC prices'!$8:$8,'Electricity distribution'!$A27,'Energitilsynet_ELCC prices'!$B$104:$DK$104)</f>
        <v>9.6916666666666682</v>
      </c>
      <c r="R46" s="98">
        <v>2010</v>
      </c>
      <c r="S46" s="95">
        <f ca="1">SUM(B46:G46)*10/3.6</f>
        <v>24.693595003697489</v>
      </c>
      <c r="T46" s="96">
        <f ca="1">SUM(J46:O46)*10/3.6</f>
        <v>39.216815981923581</v>
      </c>
      <c r="U46" s="97">
        <v>2010</v>
      </c>
      <c r="W46" s="60">
        <f ca="1">AVERAGE(S46:T46)</f>
        <v>31.955205492810535</v>
      </c>
    </row>
    <row r="47" spans="1:23" s="60" customFormat="1">
      <c r="A47" s="60">
        <v>2011</v>
      </c>
      <c r="B47" s="60">
        <f ca="1">AVERAGEIF('Energitilsynet_ELCC prices'!$8:$8,'Electricity distribution'!A47,'Energitilsynet_ELCC prices'!$B$83:$DK$83)</f>
        <v>6.7999999999999996E-3</v>
      </c>
      <c r="C47" s="60">
        <f ca="1">AVERAGEIF('Energitilsynet_ELCC prices'!$8:$8,'Electricity distribution'!A47,'Energitilsynet_ELCC prices'!$B$84:$DK$84)</f>
        <v>4.322656985871272</v>
      </c>
      <c r="D47" s="60">
        <f ca="1">AVERAGEIF('Energitilsynet_ELCC prices'!$8:$8,'Electricity distribution'!A47,'Energitilsynet_ELCC prices'!$B$85:$DK$85)</f>
        <v>0.110119825708061</v>
      </c>
      <c r="E47" s="60">
        <f ca="1">AVERAGEIF('Energitilsynet_ELCC prices'!$8:$8,A47,'Energitilsynet_ELCC prices'!$B$86:$DK$86)</f>
        <v>0.38354406130268176</v>
      </c>
      <c r="F47" s="60">
        <f ca="1">AVERAGEIF('Energitilsynet_ELCC prices'!$8:$8,'Electricity distribution'!$A28,'Energitilsynet_ELCC prices'!$B$87:$DK$87)</f>
        <v>7.416666666666667</v>
      </c>
      <c r="I47" s="60">
        <v>2011</v>
      </c>
      <c r="J47" s="60">
        <f ca="1">AVERAGEIF('Energitilsynet_ELCC prices'!$8:$8,'Electricity distribution'!I47,'Energitilsynet_ELCC prices'!$B$100:$DK$100)</f>
        <v>6.7999999999999996E-3</v>
      </c>
      <c r="K47" s="60">
        <f ca="1">AVERAGEIF('Energitilsynet_ELCC prices'!$8:$8,'Electricity distribution'!I47,'Energitilsynet_ELCC prices'!$B$101:$DK$101)</f>
        <v>2.4137991362594753</v>
      </c>
      <c r="L47" s="60">
        <f ca="1">AVERAGEIF('Energitilsynet_ELCC prices'!$8:$8,'Electricity distribution'!I47,'Energitilsynet_ELCC prices'!$B$102:$DK$102)</f>
        <v>8.9924749163879603E-2</v>
      </c>
      <c r="M47" s="60">
        <f ca="1">AVERAGEIF('Energitilsynet_ELCC prices'!$8:$8,I47,'Energitilsynet_ELCC prices'!$B$103:$DK$103)</f>
        <v>0.63416666666666599</v>
      </c>
      <c r="N47" s="60">
        <f ca="1">AVERAGEIF('Energitilsynet_ELCC prices'!$8:$8,'Electricity distribution'!$A28,'Energitilsynet_ELCC prices'!$B$104:$DK$104)</f>
        <v>7.416666666666667</v>
      </c>
      <c r="R47" s="98">
        <v>2011</v>
      </c>
      <c r="S47" s="98">
        <f t="shared" ref="S47:S51" ca="1" si="18">SUM(B47:G47)*10/3.6</f>
        <v>33.999409832079678</v>
      </c>
      <c r="T47" s="64">
        <f t="shared" ref="T47:T51" ca="1" si="19">SUM(J47:O47)*10/3.6</f>
        <v>29.337103385435245</v>
      </c>
      <c r="U47" s="99">
        <v>2011</v>
      </c>
      <c r="W47" s="105">
        <f t="shared" ref="W47:W58" ca="1" si="20">AVERAGE(S47:T47)</f>
        <v>31.66825660875746</v>
      </c>
    </row>
    <row r="48" spans="1:23" s="60" customFormat="1">
      <c r="A48" s="60">
        <v>2012</v>
      </c>
      <c r="B48" s="60">
        <f ca="1">AVERAGEIF('Energitilsynet_ELCC prices'!$8:$8,'Electricity distribution'!A48,'Energitilsynet_ELCC prices'!$B$83:$DK$83)</f>
        <v>6.7999999999999996E-3</v>
      </c>
      <c r="C48" s="60">
        <f ca="1">AVERAGEIF('Energitilsynet_ELCC prices'!$8:$8,'Electricity distribution'!A48,'Energitilsynet_ELCC prices'!$B$84:$DK$84)</f>
        <v>4.3855704815073269</v>
      </c>
      <c r="D48" s="60">
        <f ca="1">AVERAGEIF('Energitilsynet_ELCC prices'!$8:$8,'Electricity distribution'!A48,'Energitilsynet_ELCC prices'!$B$85:$DK$85)</f>
        <v>0.10796521743090853</v>
      </c>
      <c r="E48" s="60">
        <f ca="1">AVERAGEIF('Energitilsynet_ELCC prices'!$8:$8,A48,'Energitilsynet_ELCC prices'!$B$86:$DK$86)</f>
        <v>0.3192661691542289</v>
      </c>
      <c r="F48" s="60">
        <f ca="1">AVERAGEIF('Energitilsynet_ELCC prices'!$8:$8,'Electricity distribution'!$A29,'Energitilsynet_ELCC prices'!$B$87:$DK$87)</f>
        <v>7.541666666666667</v>
      </c>
      <c r="I48" s="60">
        <v>2012</v>
      </c>
      <c r="J48" s="60">
        <f ca="1">AVERAGEIF('Energitilsynet_ELCC prices'!$8:$8,'Electricity distribution'!I48,'Energitilsynet_ELCC prices'!$B$100:$DK$100)</f>
        <v>6.7999999999999996E-3</v>
      </c>
      <c r="K48" s="60">
        <f ca="1">AVERAGEIF('Energitilsynet_ELCC prices'!$8:$8,'Electricity distribution'!I48,'Energitilsynet_ELCC prices'!$B$101:$DK$101)</f>
        <v>2.5113106435643568</v>
      </c>
      <c r="L48" s="60">
        <f ca="1">AVERAGEIF('Energitilsynet_ELCC prices'!$8:$8,'Electricity distribution'!I48,'Energitilsynet_ELCC prices'!$B$102:$DK$102)</f>
        <v>8.9692179700499156E-2</v>
      </c>
      <c r="M48" s="60">
        <f ca="1">AVERAGEIF('Energitilsynet_ELCC prices'!$8:$8,I48,'Energitilsynet_ELCC prices'!$B$103:$DK$103)</f>
        <v>0.72455621301775153</v>
      </c>
      <c r="N48" s="60">
        <f ca="1">AVERAGEIF('Energitilsynet_ELCC prices'!$8:$8,'Electricity distribution'!$A29,'Energitilsynet_ELCC prices'!$B$104:$DK$104)</f>
        <v>7.541666666666667</v>
      </c>
      <c r="R48" s="98">
        <v>2012</v>
      </c>
      <c r="S48" s="98">
        <f t="shared" ca="1" si="18"/>
        <v>34.336857040997586</v>
      </c>
      <c r="T48" s="64">
        <f t="shared" ca="1" si="19"/>
        <v>30.205626952636877</v>
      </c>
      <c r="U48" s="99">
        <v>2012</v>
      </c>
      <c r="W48" s="105">
        <f t="shared" ca="1" si="20"/>
        <v>32.271241996817231</v>
      </c>
    </row>
    <row r="49" spans="1:23" s="60" customFormat="1">
      <c r="A49" s="60">
        <v>2013</v>
      </c>
      <c r="B49" s="60">
        <f ca="1">AVERAGEIF('Energitilsynet_ELCC prices'!$8:$8,'Electricity distribution'!A49,'Energitilsynet_ELCC prices'!$B$83:$DK$83)</f>
        <v>6.6111111111111101E-3</v>
      </c>
      <c r="C49" s="60">
        <f ca="1">AVERAGEIF('Energitilsynet_ELCC prices'!$8:$8,'Electricity distribution'!A49,'Energitilsynet_ELCC prices'!$B$84:$DK$84)</f>
        <v>4.6143129139072849</v>
      </c>
      <c r="D49" s="60">
        <f ca="1">AVERAGEIF('Energitilsynet_ELCC prices'!$8:$8,'Electricity distribution'!A49,'Energitilsynet_ELCC prices'!$B$85:$DK$85)</f>
        <v>0.10802117877600242</v>
      </c>
      <c r="E49" s="60">
        <f ca="1">AVERAGEIF('Energitilsynet_ELCC prices'!$8:$8,A49,'Energitilsynet_ELCC prices'!$B$86:$DK$86)</f>
        <v>0.31271117166212498</v>
      </c>
      <c r="F49" s="60">
        <f ca="1">AVERAGEIF('Energitilsynet_ELCC prices'!$8:$8,'Electricity distribution'!$A30,'Energitilsynet_ELCC prices'!$B$87:$DK$87)</f>
        <v>6.9000000000000012</v>
      </c>
      <c r="I49" s="60">
        <v>2013</v>
      </c>
      <c r="J49" s="60">
        <f ca="1">AVERAGEIF('Energitilsynet_ELCC prices'!$8:$8,'Electricity distribution'!I49,'Energitilsynet_ELCC prices'!$B$100:$DK$100)</f>
        <v>6.7999999999999996E-3</v>
      </c>
      <c r="K49" s="60">
        <f ca="1">AVERAGEIF('Energitilsynet_ELCC prices'!$8:$8,'Electricity distribution'!I49,'Energitilsynet_ELCC prices'!$B$101:$DK$101)</f>
        <v>3.6443595306975261</v>
      </c>
      <c r="L49" s="60">
        <f ca="1">AVERAGEIF('Energitilsynet_ELCC prices'!$8:$8,'Electricity distribution'!I49,'Energitilsynet_ELCC prices'!$B$102:$DK$102)</f>
        <v>8.0833333333333299E-2</v>
      </c>
      <c r="M49" s="60">
        <f ca="1">AVERAGEIF('Energitilsynet_ELCC prices'!$8:$8,I49,'Energitilsynet_ELCC prices'!$B$103:$DK$103)</f>
        <v>0</v>
      </c>
      <c r="N49" s="60">
        <f ca="1">AVERAGEIF('Energitilsynet_ELCC prices'!$8:$8,'Electricity distribution'!$A30,'Energitilsynet_ELCC prices'!$B$104:$DK$104)</f>
        <v>6.9000000000000012</v>
      </c>
      <c r="R49" s="98">
        <v>2013</v>
      </c>
      <c r="S49" s="98">
        <f t="shared" ca="1" si="18"/>
        <v>33.171267709601459</v>
      </c>
      <c r="T49" s="64">
        <f t="shared" ca="1" si="19"/>
        <v>29.533313511196834</v>
      </c>
      <c r="U49" s="99">
        <v>2013</v>
      </c>
      <c r="W49" s="105">
        <f t="shared" ca="1" si="20"/>
        <v>31.352290610399145</v>
      </c>
    </row>
    <row r="50" spans="1:23" s="60" customFormat="1">
      <c r="A50" s="60">
        <v>2014</v>
      </c>
      <c r="B50" s="60">
        <f ca="1">AVERAGEIF('Energitilsynet_ELCC prices'!$8:$8,'Electricity distribution'!A50,'Energitilsynet_ELCC prices'!$B$83:$DK$83)</f>
        <v>4.7222222222222223E-3</v>
      </c>
      <c r="C50" s="60">
        <f ca="1">AVERAGEIF('Energitilsynet_ELCC prices'!$8:$8,'Electricity distribution'!A50,'Energitilsynet_ELCC prices'!$B$84:$DK$84)</f>
        <v>4.1608480157942926</v>
      </c>
      <c r="D50" s="60">
        <f ca="1">AVERAGEIF('Energitilsynet_ELCC prices'!$8:$8,'Electricity distribution'!A50,'Energitilsynet_ELCC prices'!$B$85:$DK$85)</f>
        <v>9.9853801169590639E-2</v>
      </c>
      <c r="E50" s="60">
        <f ca="1">AVERAGEIF('Energitilsynet_ELCC prices'!$8:$8,A50,'Energitilsynet_ELCC prices'!$B$86:$DK$86)</f>
        <v>0.32914655996177739</v>
      </c>
      <c r="F50" s="60">
        <f ca="1">AVERAGEIF('Energitilsynet_ELCC prices'!$8:$8,'Electricity distribution'!$A31,'Energitilsynet_ELCC prices'!$B$87:$DK$87)</f>
        <v>6.916666666666667</v>
      </c>
      <c r="I50" s="60">
        <v>2014</v>
      </c>
      <c r="J50" s="60">
        <f ca="1">AVERAGEIF('Energitilsynet_ELCC prices'!$8:$8,'Electricity distribution'!I50,'Energitilsynet_ELCC prices'!$B$100:$DK$100)</f>
        <v>5.0999999999999995E-3</v>
      </c>
      <c r="K50" s="60">
        <f ca="1">AVERAGEIF('Energitilsynet_ELCC prices'!$8:$8,'Electricity distribution'!I50,'Energitilsynet_ELCC prices'!$B$101:$DK$101)</f>
        <v>3.5846320471790807</v>
      </c>
      <c r="L50" s="60">
        <f ca="1">AVERAGEIF('Energitilsynet_ELCC prices'!$8:$8,'Electricity distribution'!I50,'Energitilsynet_ELCC prices'!$B$102:$DK$102)</f>
        <v>7.6942252589817059E-2</v>
      </c>
      <c r="M50" s="60">
        <f ca="1">AVERAGEIF('Energitilsynet_ELCC prices'!$8:$8,I50,'Energitilsynet_ELCC prices'!$B$103:$DK$103)</f>
        <v>0</v>
      </c>
      <c r="N50" s="60">
        <f ca="1">AVERAGEIF('Energitilsynet_ELCC prices'!$8:$8,'Electricity distribution'!$A31,'Energitilsynet_ELCC prices'!$B$104:$DK$104)</f>
        <v>6.916666666666667</v>
      </c>
      <c r="R50" s="98">
        <v>2014</v>
      </c>
      <c r="S50" s="98">
        <f t="shared" ca="1" si="18"/>
        <v>31.975659071707085</v>
      </c>
      <c r="T50" s="64">
        <f t="shared" ca="1" si="19"/>
        <v>29.398169351209901</v>
      </c>
      <c r="U50" s="99">
        <v>2014</v>
      </c>
      <c r="W50" s="105">
        <f t="shared" ca="1" si="20"/>
        <v>30.686914211458493</v>
      </c>
    </row>
    <row r="51" spans="1:23" s="60" customFormat="1">
      <c r="A51" s="60">
        <v>2015</v>
      </c>
      <c r="B51" s="60">
        <f ca="1">AVERAGEIF('Energitilsynet_ELCC prices'!$8:$8,'Electricity distribution'!A51,'Energitilsynet_ELCC prices'!$B$83:$DK$83)</f>
        <v>6.7999999999999988E-3</v>
      </c>
      <c r="C51" s="60">
        <f ca="1">AVERAGEIF('Energitilsynet_ELCC prices'!$8:$8,'Electricity distribution'!A51,'Energitilsynet_ELCC prices'!$B$84:$DK$84)</f>
        <v>4.4114060062099352</v>
      </c>
      <c r="D51" s="60">
        <f ca="1">AVERAGEIF('Energitilsynet_ELCC prices'!$8:$8,'Electricity distribution'!A51,'Energitilsynet_ELCC prices'!$B$85:$DK$85)</f>
        <v>7.5649122807017549E-2</v>
      </c>
      <c r="E51" s="60">
        <f ca="1">AVERAGEIF('Energitilsynet_ELCC prices'!$8:$8,A51,'Energitilsynet_ELCC prices'!$B$86:$DK$86)</f>
        <v>0.31475585284280944</v>
      </c>
      <c r="F51" s="60">
        <f ca="1">AVERAGEIF('Energitilsynet_ELCC prices'!$8:$8,'Electricity distribution'!$A32,'Energitilsynet_ELCC prices'!$B$87:$DK$87)</f>
        <v>7.1</v>
      </c>
      <c r="I51" s="60">
        <v>2015</v>
      </c>
      <c r="J51" s="60">
        <f ca="1">AVERAGEIF('Energitilsynet_ELCC prices'!$8:$8,'Electricity distribution'!I51,'Energitilsynet_ELCC prices'!$B$100:$DK$100)</f>
        <v>6.7999999999999988E-3</v>
      </c>
      <c r="K51" s="60">
        <f ca="1">AVERAGEIF('Energitilsynet_ELCC prices'!$8:$8,'Electricity distribution'!I51,'Energitilsynet_ELCC prices'!$B$101:$DK$101)</f>
        <v>3.7269857771676449</v>
      </c>
      <c r="L51" s="60">
        <f ca="1">AVERAGEIF('Energitilsynet_ELCC prices'!$8:$8,'Electricity distribution'!I51,'Energitilsynet_ELCC prices'!$B$102:$DK$102)</f>
        <v>7.2710753095096517E-2</v>
      </c>
      <c r="M51" s="60">
        <f ca="1">AVERAGEIF('Energitilsynet_ELCC prices'!$8:$8,I51,'Energitilsynet_ELCC prices'!$B$103:$DK$103)</f>
        <v>0</v>
      </c>
      <c r="N51" s="60">
        <f ca="1">AVERAGEIF('Energitilsynet_ELCC prices'!$8:$8,'Electricity distribution'!$A32,'Energitilsynet_ELCC prices'!$B$104:$DK$104)</f>
        <v>7.1</v>
      </c>
      <c r="R51" s="100">
        <v>2015</v>
      </c>
      <c r="S51" s="100">
        <f t="shared" ca="1" si="18"/>
        <v>33.07947494961045</v>
      </c>
      <c r="T51" s="75">
        <f t="shared" ca="1" si="19"/>
        <v>30.295823695174281</v>
      </c>
      <c r="U51" s="101">
        <v>2015</v>
      </c>
      <c r="W51" s="105">
        <f t="shared" ca="1" si="20"/>
        <v>31.687649322392367</v>
      </c>
    </row>
    <row r="52" spans="1:23" s="105" customFormat="1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/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/>
      <c r="R52" s="70">
        <v>2016</v>
      </c>
      <c r="S52" s="70">
        <f ca="1">SUM(B52:G52)*10/3.6</f>
        <v>33.07947494961045</v>
      </c>
      <c r="T52" s="70">
        <f ca="1">SUM(J52:O52)*10/3.6</f>
        <v>30.295823695174281</v>
      </c>
      <c r="U52" s="70">
        <v>2015</v>
      </c>
      <c r="W52" s="105">
        <f t="shared" ca="1" si="20"/>
        <v>31.687649322392367</v>
      </c>
    </row>
    <row r="53" spans="1:23" s="105" customFormat="1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/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/>
      <c r="R53" s="70">
        <v>2017</v>
      </c>
      <c r="S53" s="70">
        <f t="shared" ref="S53:S58" ca="1" si="25">SUM(B53:G53)*10/3.6</f>
        <v>33.07947494961045</v>
      </c>
      <c r="T53" s="70">
        <f t="shared" ref="T53:T58" ca="1" si="26">SUM(J53:O53)*10/3.6</f>
        <v>30.295823695174281</v>
      </c>
      <c r="U53" s="70">
        <v>2015</v>
      </c>
      <c r="W53" s="105">
        <f t="shared" ca="1" si="20"/>
        <v>31.687649322392367</v>
      </c>
    </row>
    <row r="54" spans="1:23" s="105" customFormat="1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/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/>
      <c r="R54" s="70">
        <v>2018</v>
      </c>
      <c r="S54" s="70">
        <f t="shared" ca="1" si="25"/>
        <v>33.07947494961045</v>
      </c>
      <c r="T54" s="70">
        <f t="shared" ca="1" si="26"/>
        <v>30.295823695174281</v>
      </c>
      <c r="U54" s="70">
        <v>2015</v>
      </c>
      <c r="W54" s="105">
        <f t="shared" ca="1" si="20"/>
        <v>31.687649322392367</v>
      </c>
    </row>
    <row r="55" spans="1:23" s="105" customFormat="1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/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/>
      <c r="R55" s="70">
        <v>2019</v>
      </c>
      <c r="S55" s="70">
        <f t="shared" ca="1" si="25"/>
        <v>33.07947494961045</v>
      </c>
      <c r="T55" s="70">
        <f t="shared" ca="1" si="26"/>
        <v>30.295823695174281</v>
      </c>
      <c r="U55" s="70">
        <v>2015</v>
      </c>
      <c r="W55" s="105">
        <f t="shared" ca="1" si="20"/>
        <v>31.687649322392367</v>
      </c>
    </row>
    <row r="56" spans="1:23" s="105" customFormat="1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/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/>
      <c r="R56" s="70">
        <v>2020</v>
      </c>
      <c r="S56" s="70">
        <f t="shared" ca="1" si="25"/>
        <v>33.07947494961045</v>
      </c>
      <c r="T56" s="70">
        <f t="shared" ca="1" si="26"/>
        <v>30.295823695174281</v>
      </c>
      <c r="U56" s="70">
        <v>2015</v>
      </c>
      <c r="W56" s="105">
        <f t="shared" ca="1" si="20"/>
        <v>31.687649322392367</v>
      </c>
    </row>
    <row r="57" spans="1:23" s="105" customFormat="1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/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/>
      <c r="R57" s="70">
        <v>2021</v>
      </c>
      <c r="S57" s="70">
        <f t="shared" ca="1" si="25"/>
        <v>33.07947494961045</v>
      </c>
      <c r="T57" s="70">
        <f t="shared" ca="1" si="26"/>
        <v>30.295823695174281</v>
      </c>
      <c r="U57" s="70">
        <v>2015</v>
      </c>
      <c r="W57" s="105">
        <f t="shared" ca="1" si="20"/>
        <v>31.687649322392367</v>
      </c>
    </row>
    <row r="58" spans="1:23" s="105" customFormat="1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/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/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  <row r="59" spans="1:23">
      <c r="F59" s="60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Z58"/>
  <sheetViews>
    <sheetView topLeftCell="C1" zoomScale="80" zoomScaleNormal="80" workbookViewId="0">
      <selection activeCell="X21" sqref="X21"/>
    </sheetView>
  </sheetViews>
  <sheetFormatPr defaultColWidth="8.88671875" defaultRowHeight="14.4"/>
  <cols>
    <col min="1" max="1" width="8.88671875" style="105"/>
    <col min="2" max="2" width="13.109375" style="105" bestFit="1" customWidth="1"/>
    <col min="3" max="3" width="12" style="105" bestFit="1" customWidth="1"/>
    <col min="4" max="4" width="15.6640625" style="105" bestFit="1" customWidth="1"/>
    <col min="5" max="5" width="15.5546875" style="105" bestFit="1" customWidth="1"/>
    <col min="6" max="6" width="16.6640625" style="105" bestFit="1" customWidth="1"/>
    <col min="7" max="9" width="8.88671875" style="105"/>
    <col min="10" max="10" width="11.88671875" style="105" bestFit="1" customWidth="1"/>
    <col min="11" max="11" width="12" style="105" bestFit="1" customWidth="1"/>
    <col min="12" max="12" width="15.6640625" style="105" bestFit="1" customWidth="1"/>
    <col min="13" max="13" width="15.5546875" style="105" bestFit="1" customWidth="1"/>
    <col min="14" max="14" width="16.6640625" style="105" bestFit="1" customWidth="1"/>
    <col min="15" max="22" width="8.88671875" style="105"/>
    <col min="23" max="23" width="12.109375" style="105" customWidth="1"/>
    <col min="24" max="16384" width="8.88671875" style="105"/>
  </cols>
  <sheetData>
    <row r="1" spans="1:26">
      <c r="A1" s="53" t="s">
        <v>148</v>
      </c>
    </row>
    <row r="2" spans="1:26">
      <c r="A2" s="2" t="s">
        <v>149</v>
      </c>
    </row>
    <row r="3" spans="1:26">
      <c r="B3" s="254" t="s">
        <v>5</v>
      </c>
      <c r="C3" s="255"/>
      <c r="D3" s="255"/>
      <c r="E3" s="255"/>
      <c r="F3" s="255"/>
      <c r="G3" s="256"/>
      <c r="J3" s="254" t="s">
        <v>6</v>
      </c>
      <c r="K3" s="255"/>
      <c r="L3" s="255"/>
      <c r="M3" s="255"/>
      <c r="N3" s="255"/>
      <c r="O3" s="256"/>
      <c r="S3" s="2" t="s">
        <v>149</v>
      </c>
      <c r="X3" s="53" t="s">
        <v>156</v>
      </c>
    </row>
    <row r="4" spans="1:26">
      <c r="B4" s="105" t="s">
        <v>128</v>
      </c>
      <c r="C4" s="105" t="s">
        <v>129</v>
      </c>
      <c r="D4" s="105" t="s">
        <v>130</v>
      </c>
      <c r="E4" s="105" t="s">
        <v>131</v>
      </c>
      <c r="F4" s="105" t="s">
        <v>132</v>
      </c>
      <c r="G4" s="105" t="s">
        <v>133</v>
      </c>
      <c r="J4" s="105" t="s">
        <v>128</v>
      </c>
      <c r="K4" s="105" t="s">
        <v>129</v>
      </c>
      <c r="L4" s="105" t="s">
        <v>130</v>
      </c>
      <c r="M4" s="105" t="s">
        <v>131</v>
      </c>
      <c r="N4" s="105" t="s">
        <v>132</v>
      </c>
      <c r="O4" s="105" t="s">
        <v>133</v>
      </c>
      <c r="R4" s="102"/>
      <c r="S4" s="96" t="s">
        <v>5</v>
      </c>
      <c r="T4" s="96" t="s">
        <v>6</v>
      </c>
      <c r="U4" s="97" t="s">
        <v>9</v>
      </c>
      <c r="X4" s="105">
        <v>2010</v>
      </c>
      <c r="Y4" s="105">
        <v>0.90500000000000003</v>
      </c>
      <c r="Z4" s="116">
        <v>3.3599999999999998E-2</v>
      </c>
    </row>
    <row r="5" spans="1:26">
      <c r="B5" s="93" t="s">
        <v>146</v>
      </c>
      <c r="C5" s="93" t="s">
        <v>146</v>
      </c>
      <c r="D5" s="93" t="s">
        <v>146</v>
      </c>
      <c r="E5" s="93" t="s">
        <v>146</v>
      </c>
      <c r="F5" s="93" t="s">
        <v>146</v>
      </c>
      <c r="G5" s="93" t="s">
        <v>146</v>
      </c>
      <c r="H5" s="94"/>
      <c r="J5" s="93" t="s">
        <v>146</v>
      </c>
      <c r="K5" s="93" t="s">
        <v>146</v>
      </c>
      <c r="L5" s="93" t="s">
        <v>146</v>
      </c>
      <c r="M5" s="93" t="s">
        <v>146</v>
      </c>
      <c r="N5" s="93" t="s">
        <v>146</v>
      </c>
      <c r="O5" s="93" t="s">
        <v>146</v>
      </c>
      <c r="R5" s="103"/>
      <c r="S5" s="64" t="s">
        <v>147</v>
      </c>
      <c r="T5" s="64" t="s">
        <v>147</v>
      </c>
      <c r="U5" s="99" t="s">
        <v>147</v>
      </c>
      <c r="W5" s="118" t="s">
        <v>159</v>
      </c>
      <c r="X5" s="105">
        <v>2011</v>
      </c>
      <c r="Y5" s="105">
        <v>0.91</v>
      </c>
      <c r="Z5" s="116">
        <v>5.7999999999999996E-3</v>
      </c>
    </row>
    <row r="6" spans="1:26">
      <c r="A6" s="105">
        <v>2010</v>
      </c>
      <c r="B6" s="105">
        <f ca="1">AVERAGEIF('Energitilsynet_ELCC prices'!$8:$8,'Electricity distribution (2)'!A6,'Energitilsynet_ELCC prices'!$B11:$DK11)</f>
        <v>2.365833333333335</v>
      </c>
      <c r="C6" s="105">
        <f ca="1">AVERAGEIF('Energitilsynet_ELCC prices'!$8:$8,A6,'Energitilsynet_ELCC prices'!$B12:$DK12)</f>
        <v>12.151243146929824</v>
      </c>
      <c r="D6" s="105">
        <f ca="1">AVERAGEIF('Energitilsynet_ELCC prices'!$8:$8,A6,'Energitilsynet_ELCC prices'!$B$13:$DK$13)</f>
        <v>13.850572102258626</v>
      </c>
      <c r="E6" s="105">
        <f ca="1">AVERAGEIF('Energitilsynet_ELCC prices'!$8:$8,A6,'Energitilsynet_ELCC prices'!$B$14:$DK$14)</f>
        <v>0.84194184231069469</v>
      </c>
      <c r="F6" s="105">
        <f ca="1">AVERAGEIF('Energitilsynet_ELCC prices'!$8:$8,'Electricity distribution (2)'!$A$6,'Energitilsynet_ELCC prices'!$B$15:$DK$15)</f>
        <v>4.0999999999999996</v>
      </c>
      <c r="G6" s="105">
        <f ca="1">AVERAGEIF('Energitilsynet_ELCC prices'!$8:$8,'Electricity distribution (2)'!$A6,'Energitilsynet_ELCC prices'!$B$16:$DK$16)</f>
        <v>8.7083333333333357</v>
      </c>
      <c r="I6" s="105">
        <v>2010</v>
      </c>
      <c r="J6" s="105">
        <f ca="1">AVERAGEIF('Energitilsynet_ELCC prices'!$8:$8,'Electricity distribution (2)'!I6,'Energitilsynet_ELCC prices'!$B$28:$DK$28)</f>
        <v>3</v>
      </c>
      <c r="K6" s="105">
        <f ca="1">AVERAGEIF('Energitilsynet_ELCC prices'!$8:$8,'Electricity distribution (2)'!I6,'Energitilsynet_ELCC prices'!$B$29:$DK$29)</f>
        <v>17.692029748706585</v>
      </c>
      <c r="L6" s="105">
        <f ca="1">AVERAGEIF('Energitilsynet_ELCC prices'!$8:$8,'Electricity distribution (2)'!I6,'Energitilsynet_ELCC prices'!$B$30:$DK$30)</f>
        <v>18.105980941704036</v>
      </c>
      <c r="M6" s="105">
        <f ca="1">AVERAGEIF('Energitilsynet_ELCC prices'!$8:$8,'Electricity distribution (2)'!I6,'Energitilsynet_ELCC prices'!$B$31:$DK$31)</f>
        <v>0.99250000000000005</v>
      </c>
      <c r="N6" s="105">
        <f ca="1">AVERAGEIF('Energitilsynet_ELCC prices'!$8:$8,'Electricity distribution (2)'!I6,'Energitilsynet_ELCC prices'!$B$32:$DK$32)</f>
        <v>9.6916666666666682</v>
      </c>
      <c r="O6" s="105">
        <f ca="1">AVERAGEIF('Energitilsynet_ELCC prices'!$8:$8,'Electricity distribution (2)'!I6,'Energitilsynet_ELCC prices'!$B$33:$DK$33)</f>
        <v>7.1666666666666679</v>
      </c>
      <c r="R6" s="98">
        <v>2010</v>
      </c>
      <c r="S6" s="95">
        <f ca="1">SUM(B6:G6)*10/3.6</f>
        <v>116.71645488379392</v>
      </c>
      <c r="T6" s="96">
        <f ca="1">SUM(J6:O6)*10/3.6</f>
        <v>157.35790006595545</v>
      </c>
      <c r="U6" s="97">
        <v>2010</v>
      </c>
      <c r="W6" s="105">
        <f ca="1">AVERAGE(S6:T6)</f>
        <v>137.03717747487468</v>
      </c>
      <c r="X6" s="105">
        <v>2012</v>
      </c>
      <c r="Y6" s="105">
        <v>0.93600000000000005</v>
      </c>
      <c r="Z6" s="116">
        <v>2.87E-2</v>
      </c>
    </row>
    <row r="7" spans="1:26">
      <c r="A7" s="105">
        <v>2011</v>
      </c>
      <c r="B7" s="105">
        <f>AVERAGEIF('Energitilsynet_ELCC prices'!$8:$8,'Electricity distribution (2)'!A7,'Energitilsynet_ELCC prices'!$11:$11)</f>
        <v>2.3799999999999994</v>
      </c>
      <c r="C7" s="105">
        <f ca="1">AVERAGEIF('Energitilsynet_ELCC prices'!$8:$8,A7,'Energitilsynet_ELCC prices'!$B$12:$DK$12)</f>
        <v>12.467476525821597</v>
      </c>
      <c r="D7" s="105">
        <f ca="1">AVERAGEIF('Energitilsynet_ELCC prices'!$8:$8,A7,'Energitilsynet_ELCC prices'!$B$13:$DK$13)</f>
        <v>14.318066448801737</v>
      </c>
      <c r="E7" s="105">
        <f ca="1">AVERAGEIF('Energitilsynet_ELCC prices'!$8:$8,A7,'Energitilsynet_ELCC prices'!$B$14:$DK$14)</f>
        <v>0.87942848020434139</v>
      </c>
      <c r="F7" s="105">
        <f ca="1">AVERAGEIF('Energitilsynet_ELCC prices'!$8:$8,'Electricity distribution (2)'!$A7,'Energitilsynet_ELCC prices'!$B$15:$DK$15)</f>
        <v>7.416666666666667</v>
      </c>
      <c r="G7" s="105">
        <f ca="1">AVERAGEIF('Energitilsynet_ELCC prices'!$8:$8,'Electricity distribution (2)'!$A7,'Energitilsynet_ELCC prices'!$B$16:$DK$16)</f>
        <v>8.091666666666665</v>
      </c>
      <c r="I7" s="105">
        <v>2011</v>
      </c>
      <c r="J7" s="105">
        <f ca="1">AVERAGEIF('Energitilsynet_ELCC prices'!$8:$8,'Electricity distribution (2)'!I7,'Energitilsynet_ELCC prices'!$B$28:$DK$28)</f>
        <v>3</v>
      </c>
      <c r="K7" s="105">
        <f ca="1">AVERAGEIF('Energitilsynet_ELCC prices'!$8:$8,'Electricity distribution (2)'!I7,'Energitilsynet_ELCC prices'!$B$29:$DK$29)</f>
        <v>18.697011722192837</v>
      </c>
      <c r="L7" s="105">
        <f ca="1">AVERAGEIF('Energitilsynet_ELCC prices'!$8:$8,'Electricity distribution (2)'!I7,'Energitilsynet_ELCC prices'!$B$30:$DK$30)</f>
        <v>17.961641583054629</v>
      </c>
      <c r="M7" s="105">
        <f ca="1">AVERAGEIF('Energitilsynet_ELCC prices'!$8:$8,'Electricity distribution (2)'!I7,'Energitilsynet_ELCC prices'!$B$31:$DK$31)</f>
        <v>0.92083333333333339</v>
      </c>
      <c r="N7" s="105">
        <f ca="1">AVERAGEIF('Energitilsynet_ELCC prices'!$8:$8,'Electricity distribution (2)'!I7,'Energitilsynet_ELCC prices'!$B$32:$DK$32)</f>
        <v>7.416666666666667</v>
      </c>
      <c r="O7" s="105">
        <f ca="1">AVERAGEIF('Energitilsynet_ELCC prices'!$8:$8,'Electricity distribution (2)'!I7,'Energitilsynet_ELCC prices'!$B$33:$DK$33)</f>
        <v>8.091666666666665</v>
      </c>
      <c r="R7" s="98">
        <v>2011</v>
      </c>
      <c r="S7" s="98">
        <f t="shared" ref="S7:S11" ca="1" si="0">SUM(B7:G7)*10/3.6</f>
        <v>126.53695774489171</v>
      </c>
      <c r="T7" s="64">
        <f t="shared" ref="T7:T11" ca="1" si="1">SUM(J7:O7)*10/3.6</f>
        <v>155.79949992198371</v>
      </c>
      <c r="U7" s="99">
        <v>2011</v>
      </c>
      <c r="W7" s="105">
        <f t="shared" ref="W7:W18" ca="1" si="2">AVERAGE(S7:T7)</f>
        <v>141.16822883343769</v>
      </c>
      <c r="X7" s="105">
        <v>2013</v>
      </c>
      <c r="Y7" s="105">
        <v>0.95199999999999996</v>
      </c>
      <c r="Z7" s="116">
        <v>1.6899999999999998E-2</v>
      </c>
    </row>
    <row r="8" spans="1:26">
      <c r="A8" s="105">
        <v>2012</v>
      </c>
      <c r="B8" s="105">
        <f>AVERAGEIF('Energitilsynet_ELCC prices'!$8:$8,'Electricity distribution (2)'!A8,'Energitilsynet_ELCC prices'!$11:$11)</f>
        <v>2.5289999999999999</v>
      </c>
      <c r="C8" s="105">
        <f ca="1">AVERAGEIF('Energitilsynet_ELCC prices'!$8:$8,A8,'Energitilsynet_ELCC prices'!$B$12:$DK$12)</f>
        <v>13.709866226546211</v>
      </c>
      <c r="D8" s="105">
        <f ca="1">AVERAGEIF('Energitilsynet_ELCC prices'!$8:$8,A8,'Energitilsynet_ELCC prices'!$B$13:$DK$13)</f>
        <v>14.163703703703703</v>
      </c>
      <c r="E8" s="105">
        <f ca="1">AVERAGEIF('Energitilsynet_ELCC prices'!$8:$8,A8,'Energitilsynet_ELCC prices'!$B$14:$DK$14)</f>
        <v>0.87111007462686574</v>
      </c>
      <c r="F8" s="105">
        <f ca="1">AVERAGEIF('Energitilsynet_ELCC prices'!$8:$8,'Electricity distribution (2)'!$A8,'Energitilsynet_ELCC prices'!$B$15:$DK$15)</f>
        <v>7.541666666666667</v>
      </c>
      <c r="G8" s="105">
        <f ca="1">AVERAGEIF('Energitilsynet_ELCC prices'!$8:$8,'Electricity distribution (2)'!$A8,'Energitilsynet_ELCC prices'!$B$16:$DK$16)</f>
        <v>16.033333333333335</v>
      </c>
      <c r="I8" s="105">
        <v>2012</v>
      </c>
      <c r="J8" s="105">
        <f ca="1">AVERAGEIF('Energitilsynet_ELCC prices'!$8:$8,'Electricity distribution (2)'!I8,'Energitilsynet_ELCC prices'!$B$28:$DK$28)</f>
        <v>3</v>
      </c>
      <c r="K8" s="105">
        <f ca="1">AVERAGEIF('Energitilsynet_ELCC prices'!$8:$8,'Electricity distribution (2)'!I8,'Energitilsynet_ELCC prices'!$B$29:$DK$29)</f>
        <v>19.49213407590759</v>
      </c>
      <c r="L8" s="105">
        <f ca="1">AVERAGEIF('Energitilsynet_ELCC prices'!$8:$8,'Electricity distribution (2)'!I8,'Energitilsynet_ELCC prices'!$B$30:$DK$30)</f>
        <v>17.985764928822338</v>
      </c>
      <c r="M8" s="105">
        <f ca="1">AVERAGEIF('Energitilsynet_ELCC prices'!$8:$8,'Electricity distribution (2)'!I8,'Energitilsynet_ELCC prices'!$B$31:$DK$31)</f>
        <v>0.96801282051282034</v>
      </c>
      <c r="N8" s="105">
        <f ca="1">AVERAGEIF('Energitilsynet_ELCC prices'!$8:$8,'Electricity distribution (2)'!I8,'Energitilsynet_ELCC prices'!$B$32:$DK$32)</f>
        <v>7.541666666666667</v>
      </c>
      <c r="O8" s="105">
        <f ca="1">AVERAGEIF('Energitilsynet_ELCC prices'!$8:$8,'Electricity distribution (2)'!I8,'Energitilsynet_ELCC prices'!$B$33:$DK$33)</f>
        <v>16.033333333333335</v>
      </c>
      <c r="R8" s="98">
        <v>2012</v>
      </c>
      <c r="S8" s="98">
        <f t="shared" ca="1" si="0"/>
        <v>152.35744445799105</v>
      </c>
      <c r="T8" s="64">
        <f t="shared" ca="1" si="1"/>
        <v>180.61364395900765</v>
      </c>
      <c r="U8" s="99">
        <v>2012</v>
      </c>
      <c r="W8" s="105">
        <f t="shared" ca="1" si="2"/>
        <v>166.48554420849933</v>
      </c>
      <c r="X8" s="105">
        <v>2014</v>
      </c>
      <c r="Y8" s="105">
        <v>0.96099999999999997</v>
      </c>
      <c r="Z8" s="116">
        <v>9.1999999999999998E-3</v>
      </c>
    </row>
    <row r="9" spans="1:26">
      <c r="A9" s="105">
        <v>2013</v>
      </c>
      <c r="B9" s="105">
        <f>AVERAGEIF('Energitilsynet_ELCC prices'!$8:$8,'Electricity distribution (2)'!A9,'Energitilsynet_ELCC prices'!$11:$11)</f>
        <v>2.5412499999999993</v>
      </c>
      <c r="C9" s="105">
        <f ca="1">AVERAGEIF('Energitilsynet_ELCC prices'!$8:$8,A9,'Energitilsynet_ELCC prices'!$B$12:$DK$12)</f>
        <v>14.80074208443272</v>
      </c>
      <c r="D9" s="105">
        <f ca="1">AVERAGEIF('Energitilsynet_ELCC prices'!$8:$8,A9,'Energitilsynet_ELCC prices'!$B$13:$DK$13)</f>
        <v>13.787419058130974</v>
      </c>
      <c r="E9" s="105">
        <f ca="1">AVERAGEIF('Energitilsynet_ELCC prices'!$8:$8,A9,'Energitilsynet_ELCC prices'!$B$14:$DK$14)</f>
        <v>0.66294959128065323</v>
      </c>
      <c r="F9" s="105">
        <f ca="1">AVERAGEIF('Energitilsynet_ELCC prices'!$8:$8,'Electricity distribution (2)'!$A9,'Energitilsynet_ELCC prices'!$B$15:$DK$15)</f>
        <v>6.9000000000000012</v>
      </c>
      <c r="G9" s="105">
        <f ca="1">AVERAGEIF('Energitilsynet_ELCC prices'!$8:$8,'Electricity distribution (2)'!$A9,'Energitilsynet_ELCC prices'!$B$16:$DK$16)</f>
        <v>17.508333333333329</v>
      </c>
      <c r="I9" s="105">
        <v>2013</v>
      </c>
      <c r="J9" s="105">
        <f ca="1">AVERAGEIF('Energitilsynet_ELCC prices'!$8:$8,'Electricity distribution (2)'!I9,'Energitilsynet_ELCC prices'!$B$28:$DK$28)</f>
        <v>3</v>
      </c>
      <c r="K9" s="105">
        <f ca="1">AVERAGEIF('Energitilsynet_ELCC prices'!$8:$8,'Electricity distribution (2)'!I9,'Energitilsynet_ELCC prices'!$B$29:$DK$29)</f>
        <v>23.093178238508525</v>
      </c>
      <c r="L9" s="105">
        <f ca="1">AVERAGEIF('Energitilsynet_ELCC prices'!$8:$8,'Electricity distribution (2)'!I9,'Energitilsynet_ELCC prices'!$B$30:$DK$30)</f>
        <v>15.917814404432134</v>
      </c>
      <c r="M9" s="105">
        <f ca="1">AVERAGEIF('Energitilsynet_ELCC prices'!$8:$8,'Electricity distribution (2)'!I9,'Energitilsynet_ELCC prices'!$B$31:$DK$31)</f>
        <v>0.17083333333333328</v>
      </c>
      <c r="N9" s="105">
        <f ca="1">AVERAGEIF('Energitilsynet_ELCC prices'!$8:$8,'Electricity distribution (2)'!I9,'Energitilsynet_ELCC prices'!$B$32:$DK$32)</f>
        <v>6.9000000000000012</v>
      </c>
      <c r="O9" s="105">
        <f ca="1">AVERAGEIF('Energitilsynet_ELCC prices'!$8:$8,'Electricity distribution (2)'!I9,'Energitilsynet_ELCC prices'!$B$33:$DK$33)</f>
        <v>17.508333333333329</v>
      </c>
      <c r="R9" s="98">
        <v>2013</v>
      </c>
      <c r="S9" s="98">
        <f t="shared" ca="1" si="0"/>
        <v>156.11303907549353</v>
      </c>
      <c r="T9" s="64">
        <f t="shared" ca="1" si="1"/>
        <v>184.97266474890921</v>
      </c>
      <c r="U9" s="99">
        <v>2013</v>
      </c>
      <c r="W9" s="105">
        <f t="shared" ca="1" si="2"/>
        <v>170.54285191220137</v>
      </c>
      <c r="X9" s="105">
        <v>2015</v>
      </c>
      <c r="Y9" s="105">
        <v>0.97599999999999998</v>
      </c>
      <c r="Z9" s="116">
        <v>1.5299999999999999E-2</v>
      </c>
    </row>
    <row r="10" spans="1:26">
      <c r="A10" s="105">
        <v>2014</v>
      </c>
      <c r="B10" s="105">
        <f>AVERAGEIF('Energitilsynet_ELCC prices'!$8:$8,'Electricity distribution (2)'!A10,'Energitilsynet_ELCC prices'!$11:$11)</f>
        <v>3.1537500000000005</v>
      </c>
      <c r="C10" s="105">
        <f ca="1">AVERAGEIF('Energitilsynet_ELCC prices'!$8:$8,A10,'Energitilsynet_ELCC prices'!$B$12:$DK$12)</f>
        <v>14.64478589136804</v>
      </c>
      <c r="D10" s="105">
        <f ca="1">AVERAGEIF('Energitilsynet_ELCC prices'!$8:$8,A10,'Energitilsynet_ELCC prices'!$B$13:$DK$13)</f>
        <v>14.855833333333335</v>
      </c>
      <c r="E10" s="105">
        <f ca="1">AVERAGEIF('Energitilsynet_ELCC prices'!$8:$8,A10,'Energitilsynet_ELCC prices'!$B$14:$DK$14)</f>
        <v>0.66797390109890087</v>
      </c>
      <c r="F10" s="105">
        <f ca="1">AVERAGEIF('Energitilsynet_ELCC prices'!$8:$8,'Electricity distribution (2)'!$A10,'Energitilsynet_ELCC prices'!$B$15:$DK$15)</f>
        <v>6.916666666666667</v>
      </c>
      <c r="G10" s="105">
        <f ca="1">AVERAGEIF('Energitilsynet_ELCC prices'!$8:$8,'Electricity distribution (2)'!$A10,'Energitilsynet_ELCC prices'!$B$16:$DK$16)</f>
        <v>21.775000000000002</v>
      </c>
      <c r="I10" s="105">
        <v>2014</v>
      </c>
      <c r="J10" s="105">
        <f ca="1">AVERAGEIF('Energitilsynet_ELCC prices'!$8:$8,'Electricity distribution (2)'!I10,'Energitilsynet_ELCC prices'!$B$28:$DK$28)</f>
        <v>3</v>
      </c>
      <c r="K10" s="105">
        <f ca="1">AVERAGEIF('Energitilsynet_ELCC prices'!$8:$8,'Electricity distribution (2)'!I10,'Energitilsynet_ELCC prices'!$B$29:$DK$29)</f>
        <v>26.424914414081972</v>
      </c>
      <c r="L10" s="105">
        <f ca="1">AVERAGEIF('Energitilsynet_ELCC prices'!$8:$8,'Electricity distribution (2)'!I10,'Energitilsynet_ELCC prices'!$B$30:$DK$30)</f>
        <v>12.608528505392911</v>
      </c>
      <c r="M10" s="105">
        <f ca="1">AVERAGEIF('Energitilsynet_ELCC prices'!$8:$8,'Electricity distribution (2)'!I10,'Energitilsynet_ELCC prices'!$B$31:$DK$31)</f>
        <v>0.17583333333333337</v>
      </c>
      <c r="N10" s="105">
        <f ca="1">AVERAGEIF('Energitilsynet_ELCC prices'!$8:$8,'Electricity distribution (2)'!I10,'Energitilsynet_ELCC prices'!$B$32:$DK$32)</f>
        <v>6.916666666666667</v>
      </c>
      <c r="O10" s="105">
        <f ca="1">AVERAGEIF('Energitilsynet_ELCC prices'!$8:$8,'Electricity distribution (2)'!I10,'Energitilsynet_ELCC prices'!$B$33:$DK$33)</f>
        <v>21.775000000000002</v>
      </c>
      <c r="R10" s="98">
        <v>2014</v>
      </c>
      <c r="S10" s="98">
        <f t="shared" ca="1" si="0"/>
        <v>172.26113831240818</v>
      </c>
      <c r="T10" s="64">
        <f t="shared" ca="1" si="1"/>
        <v>196.94706366520802</v>
      </c>
      <c r="U10" s="99">
        <v>2014</v>
      </c>
      <c r="W10" s="105">
        <f t="shared" ca="1" si="2"/>
        <v>184.60410098880811</v>
      </c>
      <c r="X10" s="105">
        <v>2016</v>
      </c>
      <c r="Y10" s="105">
        <v>0.98199999999999998</v>
      </c>
      <c r="Z10" s="116">
        <v>6.7000000000000002E-3</v>
      </c>
    </row>
    <row r="11" spans="1:26">
      <c r="A11" s="105">
        <v>2015</v>
      </c>
      <c r="B11" s="105">
        <f>AVERAGEIF('Energitilsynet_ELCC prices'!$8:$8,'Electricity distribution (2)'!A11,'Energitilsynet_ELCC prices'!$11:$11)</f>
        <v>2.5645000000000002</v>
      </c>
      <c r="C11" s="105">
        <f ca="1">AVERAGEIF('Energitilsynet_ELCC prices'!$8:$8,A11,'Energitilsynet_ELCC prices'!$B$12:$DK$12)</f>
        <v>14.88586105544422</v>
      </c>
      <c r="D11" s="105">
        <f ca="1">AVERAGEIF('Energitilsynet_ELCC prices'!$8:$8,A11,'Energitilsynet_ELCC prices'!$B$13:$DK$13)</f>
        <v>14.646032653061223</v>
      </c>
      <c r="E11" s="105">
        <f ca="1">AVERAGEIF('Energitilsynet_ELCC prices'!$8:$8,A11,'Energitilsynet_ELCC prices'!$B$14:$DK$14)</f>
        <v>0.6433186813186812</v>
      </c>
      <c r="F11" s="105">
        <f ca="1">AVERAGEIF('Energitilsynet_ELCC prices'!$8:$8,'Electricity distribution (2)'!$A11,'Energitilsynet_ELCC prices'!$B$15:$DK$15)</f>
        <v>7.1</v>
      </c>
      <c r="G11" s="105">
        <f ca="1">AVERAGEIF('Energitilsynet_ELCC prices'!$8:$8,'Electricity distribution (2)'!$A11,'Energitilsynet_ELCC prices'!$B$16:$DK$16)</f>
        <v>22.866666666666671</v>
      </c>
      <c r="I11" s="105">
        <v>2015</v>
      </c>
      <c r="J11" s="105">
        <f ca="1">AVERAGEIF('Energitilsynet_ELCC prices'!$8:$8,'Electricity distribution (2)'!I11,'Energitilsynet_ELCC prices'!$B$28:$DK$28)</f>
        <v>3</v>
      </c>
      <c r="K11" s="105">
        <f ca="1">AVERAGEIF('Energitilsynet_ELCC prices'!$8:$8,'Electricity distribution (2)'!I11,'Energitilsynet_ELCC prices'!$B$29:$DK$29)</f>
        <v>28.208377627360171</v>
      </c>
      <c r="L11" s="105">
        <f ca="1">AVERAGEIF('Energitilsynet_ELCC prices'!$8:$8,'Electricity distribution (2)'!I11,'Energitilsynet_ELCC prices'!$B$30:$DK$30)</f>
        <v>11.595845303867403</v>
      </c>
      <c r="M11" s="105">
        <f ca="1">AVERAGEIF('Energitilsynet_ELCC prices'!$8:$8,'Electricity distribution (2)'!I11,'Energitilsynet_ELCC prices'!$B$31:$DK$31)</f>
        <v>0.16431407035175893</v>
      </c>
      <c r="N11" s="105">
        <f ca="1">AVERAGEIF('Energitilsynet_ELCC prices'!$8:$8,'Electricity distribution (2)'!I11,'Energitilsynet_ELCC prices'!$B$32:$DK$32)</f>
        <v>7.1</v>
      </c>
      <c r="O11" s="105">
        <f ca="1">AVERAGEIF('Energitilsynet_ELCC prices'!$8:$8,'Electricity distribution (2)'!I11,'Energitilsynet_ELCC prices'!$B$33:$DK$33)</f>
        <v>22.866666666666671</v>
      </c>
      <c r="R11" s="100">
        <v>2015</v>
      </c>
      <c r="S11" s="100">
        <f t="shared" ca="1" si="0"/>
        <v>174.18438626803001</v>
      </c>
      <c r="T11" s="75">
        <f t="shared" ca="1" si="1"/>
        <v>202.59778796735</v>
      </c>
      <c r="U11" s="101">
        <v>2015</v>
      </c>
      <c r="W11" s="105">
        <f t="shared" ca="1" si="2"/>
        <v>188.39108711769001</v>
      </c>
      <c r="X11" s="105">
        <v>2017</v>
      </c>
      <c r="Y11" s="105">
        <v>1</v>
      </c>
      <c r="Z11" s="116">
        <v>1.8100000000000002E-2</v>
      </c>
    </row>
    <row r="12" spans="1:26">
      <c r="A12" s="105">
        <v>2016</v>
      </c>
      <c r="B12" s="115">
        <f>B11</f>
        <v>2.5645000000000002</v>
      </c>
      <c r="C12" s="115">
        <f t="shared" ref="C12:F18" ca="1" si="3">C11</f>
        <v>14.88586105544422</v>
      </c>
      <c r="D12" s="115">
        <f t="shared" ca="1" si="3"/>
        <v>14.646032653061223</v>
      </c>
      <c r="E12" s="115">
        <f t="shared" ca="1" si="3"/>
        <v>0.6433186813186812</v>
      </c>
      <c r="F12" s="115">
        <f t="shared" ca="1" si="3"/>
        <v>7.1</v>
      </c>
      <c r="G12" s="115">
        <f ca="1">AVERAGEIF('Energitilsynet_ELCC prices'!$8:$8,'Electricity distribution (2)'!$A12,'Energitilsynet_ELCC prices'!$B$16:$DK$16)</f>
        <v>22.566666666666666</v>
      </c>
      <c r="I12" s="105">
        <v>2016</v>
      </c>
      <c r="J12" s="115">
        <f ca="1">J11</f>
        <v>3</v>
      </c>
      <c r="K12" s="115">
        <f t="shared" ref="K12:N18" ca="1" si="4">K11</f>
        <v>28.208377627360171</v>
      </c>
      <c r="L12" s="115">
        <f t="shared" ca="1" si="4"/>
        <v>11.595845303867403</v>
      </c>
      <c r="M12" s="115">
        <f t="shared" ca="1" si="4"/>
        <v>0.16431407035175893</v>
      </c>
      <c r="N12" s="115">
        <f t="shared" ca="1" si="4"/>
        <v>7.1</v>
      </c>
      <c r="O12" s="115">
        <f ca="1">AVERAGEIF('Energitilsynet_ELCC prices'!$8:$8,'Electricity distribution (2)'!$A12,'Energitilsynet_ELCC prices'!$B$16:$DK$16)</f>
        <v>22.566666666666666</v>
      </c>
      <c r="R12" s="70">
        <v>2016</v>
      </c>
      <c r="S12" s="70">
        <f ca="1">SUM(B12:G12)*10/3.6</f>
        <v>173.35105293469664</v>
      </c>
      <c r="T12" s="70">
        <f ca="1">SUM(J12:O12)*10/3.6</f>
        <v>201.76445463401663</v>
      </c>
      <c r="U12" s="70">
        <v>2015</v>
      </c>
      <c r="W12" s="105">
        <f t="shared" ca="1" si="2"/>
        <v>187.55775378435663</v>
      </c>
      <c r="X12" s="105">
        <v>2018</v>
      </c>
      <c r="Y12" s="105">
        <v>1.02</v>
      </c>
      <c r="Z12" s="116">
        <v>1.9900000000000001E-2</v>
      </c>
    </row>
    <row r="13" spans="1:26">
      <c r="A13" s="105">
        <v>2017</v>
      </c>
      <c r="B13" s="115">
        <f t="shared" ref="B13:B17" si="5">B12</f>
        <v>2.5645000000000002</v>
      </c>
      <c r="C13" s="115">
        <f t="shared" ca="1" si="3"/>
        <v>14.88586105544422</v>
      </c>
      <c r="D13" s="115">
        <f t="shared" ca="1" si="3"/>
        <v>14.646032653061223</v>
      </c>
      <c r="E13" s="115">
        <f t="shared" ca="1" si="3"/>
        <v>0.6433186813186812</v>
      </c>
      <c r="F13" s="115">
        <f t="shared" ca="1" si="3"/>
        <v>7.1</v>
      </c>
      <c r="G13" s="115">
        <f ca="1">AVERAGEIF('Energitilsynet_ELCC prices'!$8:$8,'Electricity distribution (2)'!$A13,'Energitilsynet_ELCC prices'!$B$16:$DK$16)</f>
        <v>15.714166666666671</v>
      </c>
      <c r="I13" s="105">
        <v>2017</v>
      </c>
      <c r="J13" s="115">
        <f t="shared" ref="J13:J17" ca="1" si="6">J12</f>
        <v>3</v>
      </c>
      <c r="K13" s="115">
        <f t="shared" ca="1" si="4"/>
        <v>28.208377627360171</v>
      </c>
      <c r="L13" s="115">
        <f t="shared" ca="1" si="4"/>
        <v>11.595845303867403</v>
      </c>
      <c r="M13" s="115">
        <f t="shared" ca="1" si="4"/>
        <v>0.16431407035175893</v>
      </c>
      <c r="N13" s="115">
        <f t="shared" ca="1" si="4"/>
        <v>7.1</v>
      </c>
      <c r="O13" s="115">
        <f ca="1">AVERAGEIF('Energitilsynet_ELCC prices'!$8:$8,'Electricity distribution (2)'!$A13,'Energitilsynet_ELCC prices'!$B$16:$DK$16)</f>
        <v>15.714166666666671</v>
      </c>
      <c r="R13" s="70">
        <v>2017</v>
      </c>
      <c r="S13" s="70">
        <f t="shared" ref="S13:S18" ca="1" si="7">SUM(B13:G13)*10/3.6</f>
        <v>154.31633071247444</v>
      </c>
      <c r="T13" s="70">
        <f t="shared" ref="T13:T18" ca="1" si="8">SUM(J13:O13)*10/3.6</f>
        <v>182.72973241179443</v>
      </c>
      <c r="U13" s="70">
        <v>2015</v>
      </c>
      <c r="W13" s="105">
        <f t="shared" ca="1" si="2"/>
        <v>168.52303156213443</v>
      </c>
      <c r="X13" s="105">
        <v>2019</v>
      </c>
      <c r="Y13" s="105">
        <v>1.042</v>
      </c>
      <c r="Z13" s="116">
        <v>2.12E-2</v>
      </c>
    </row>
    <row r="14" spans="1:26">
      <c r="A14" s="105">
        <v>2018</v>
      </c>
      <c r="B14" s="115">
        <f t="shared" si="5"/>
        <v>2.5645000000000002</v>
      </c>
      <c r="C14" s="115">
        <f t="shared" ca="1" si="3"/>
        <v>14.88586105544422</v>
      </c>
      <c r="D14" s="115">
        <f t="shared" ca="1" si="3"/>
        <v>14.646032653061223</v>
      </c>
      <c r="E14" s="115">
        <f t="shared" ca="1" si="3"/>
        <v>0.6433186813186812</v>
      </c>
      <c r="F14" s="115">
        <f t="shared" ca="1" si="3"/>
        <v>7.1</v>
      </c>
      <c r="G14" s="115">
        <f ca="1">AVERAGEIF('Energitilsynet_ELCC prices'!$8:$8,'Electricity distribution (2)'!$A14,'Energitilsynet_ELCC prices'!$B$16:$DK$16)</f>
        <v>12.254166666666668</v>
      </c>
      <c r="I14" s="105">
        <v>2018</v>
      </c>
      <c r="J14" s="115">
        <f t="shared" ca="1" si="6"/>
        <v>3</v>
      </c>
      <c r="K14" s="115">
        <f t="shared" ca="1" si="4"/>
        <v>28.208377627360171</v>
      </c>
      <c r="L14" s="115">
        <f t="shared" ca="1" si="4"/>
        <v>11.595845303867403</v>
      </c>
      <c r="M14" s="115">
        <f t="shared" ca="1" si="4"/>
        <v>0.16431407035175893</v>
      </c>
      <c r="N14" s="115">
        <f t="shared" ca="1" si="4"/>
        <v>7.1</v>
      </c>
      <c r="O14" s="115">
        <f ca="1">AVERAGEIF('Energitilsynet_ELCC prices'!$8:$8,'Electricity distribution (2)'!$A14,'Energitilsynet_ELCC prices'!$B$16:$DK$16)</f>
        <v>12.254166666666668</v>
      </c>
      <c r="R14" s="70">
        <v>2018</v>
      </c>
      <c r="S14" s="70">
        <f t="shared" ca="1" si="7"/>
        <v>144.70521960136332</v>
      </c>
      <c r="T14" s="70">
        <f t="shared" ca="1" si="8"/>
        <v>173.11862130068334</v>
      </c>
      <c r="U14" s="70">
        <v>2015</v>
      </c>
      <c r="W14" s="105">
        <f t="shared" ca="1" si="2"/>
        <v>158.91192045102332</v>
      </c>
      <c r="X14" s="105">
        <v>2020</v>
      </c>
      <c r="Y14" s="105">
        <v>1.0649999999999999</v>
      </c>
      <c r="Z14" s="116">
        <v>2.2700000000000001E-2</v>
      </c>
    </row>
    <row r="15" spans="1:26">
      <c r="A15" s="105">
        <v>2019</v>
      </c>
      <c r="B15" s="115">
        <f t="shared" si="5"/>
        <v>2.5645000000000002</v>
      </c>
      <c r="C15" s="115">
        <f t="shared" ca="1" si="3"/>
        <v>14.88586105544422</v>
      </c>
      <c r="D15" s="115">
        <f t="shared" ca="1" si="3"/>
        <v>14.646032653061223</v>
      </c>
      <c r="E15" s="115">
        <f t="shared" ca="1" si="3"/>
        <v>0.6433186813186812</v>
      </c>
      <c r="F15" s="115">
        <f t="shared" ca="1" si="3"/>
        <v>7.1</v>
      </c>
      <c r="G15" s="115">
        <f ca="1">AVERAGEIF('Energitilsynet_ELCC prices'!$8:$8,'Electricity distribution (2)'!$A15,'Energitilsynet_ELCC prices'!$B$16:$DK$16)</f>
        <v>8.7941666666666674</v>
      </c>
      <c r="I15" s="105">
        <v>2019</v>
      </c>
      <c r="J15" s="115">
        <f t="shared" ca="1" si="6"/>
        <v>3</v>
      </c>
      <c r="K15" s="115">
        <f t="shared" ca="1" si="4"/>
        <v>28.208377627360171</v>
      </c>
      <c r="L15" s="115">
        <f t="shared" ca="1" si="4"/>
        <v>11.595845303867403</v>
      </c>
      <c r="M15" s="115">
        <f t="shared" ca="1" si="4"/>
        <v>0.16431407035175893</v>
      </c>
      <c r="N15" s="115">
        <f t="shared" ca="1" si="4"/>
        <v>7.1</v>
      </c>
      <c r="O15" s="115">
        <f ca="1">AVERAGEIF('Energitilsynet_ELCC prices'!$8:$8,'Electricity distribution (2)'!$A15,'Energitilsynet_ELCC prices'!$B$16:$DK$16)</f>
        <v>8.7941666666666674</v>
      </c>
      <c r="R15" s="70">
        <v>2019</v>
      </c>
      <c r="S15" s="70">
        <f t="shared" ca="1" si="7"/>
        <v>135.09410849025221</v>
      </c>
      <c r="T15" s="70">
        <f t="shared" ca="1" si="8"/>
        <v>163.50751018957223</v>
      </c>
      <c r="U15" s="70">
        <v>2015</v>
      </c>
      <c r="W15" s="105">
        <f t="shared" ca="1" si="2"/>
        <v>149.30080933991223</v>
      </c>
      <c r="X15" s="105">
        <v>2021</v>
      </c>
      <c r="Y15" s="105">
        <v>1.087</v>
      </c>
      <c r="Z15" s="116">
        <v>2.01E-2</v>
      </c>
    </row>
    <row r="16" spans="1:26">
      <c r="A16" s="105">
        <v>2020</v>
      </c>
      <c r="B16" s="115">
        <f t="shared" si="5"/>
        <v>2.5645000000000002</v>
      </c>
      <c r="C16" s="115">
        <f t="shared" ca="1" si="3"/>
        <v>14.88586105544422</v>
      </c>
      <c r="D16" s="115">
        <f t="shared" ca="1" si="3"/>
        <v>14.646032653061223</v>
      </c>
      <c r="E16" s="115">
        <f t="shared" ca="1" si="3"/>
        <v>0.6433186813186812</v>
      </c>
      <c r="F16" s="115">
        <f t="shared" ca="1" si="3"/>
        <v>7.1</v>
      </c>
      <c r="G16" s="115">
        <f ca="1">AVERAGEIF('Energitilsynet_ELCC prices'!$8:$8,'Electricity distribution (2)'!$A16,'Energitilsynet_ELCC prices'!$B$16:$DK$16)</f>
        <v>5.3341666666666656</v>
      </c>
      <c r="I16" s="105">
        <v>2020</v>
      </c>
      <c r="J16" s="115">
        <f t="shared" ca="1" si="6"/>
        <v>3</v>
      </c>
      <c r="K16" s="115">
        <f t="shared" ca="1" si="4"/>
        <v>28.208377627360171</v>
      </c>
      <c r="L16" s="115">
        <f t="shared" ca="1" si="4"/>
        <v>11.595845303867403</v>
      </c>
      <c r="M16" s="115">
        <f t="shared" ca="1" si="4"/>
        <v>0.16431407035175893</v>
      </c>
      <c r="N16" s="115">
        <f t="shared" ca="1" si="4"/>
        <v>7.1</v>
      </c>
      <c r="O16" s="115">
        <f ca="1">AVERAGEIF('Energitilsynet_ELCC prices'!$8:$8,'Electricity distribution (2)'!$A16,'Energitilsynet_ELCC prices'!$B$16:$DK$16)</f>
        <v>5.3341666666666656</v>
      </c>
      <c r="R16" s="70">
        <v>2020</v>
      </c>
      <c r="S16" s="70">
        <f t="shared" ca="1" si="7"/>
        <v>125.4829973791411</v>
      </c>
      <c r="T16" s="70">
        <f t="shared" ca="1" si="8"/>
        <v>153.89639907846112</v>
      </c>
      <c r="U16" s="70">
        <v>2015</v>
      </c>
      <c r="W16" s="105">
        <f t="shared" ca="1" si="2"/>
        <v>139.68969822880109</v>
      </c>
      <c r="X16" s="105">
        <v>2022</v>
      </c>
      <c r="Y16" s="105">
        <v>1.107</v>
      </c>
      <c r="Z16" s="116">
        <v>1.9300000000000001E-2</v>
      </c>
    </row>
    <row r="17" spans="1:23">
      <c r="A17" s="105">
        <v>2021</v>
      </c>
      <c r="B17" s="115">
        <f t="shared" si="5"/>
        <v>2.5645000000000002</v>
      </c>
      <c r="C17" s="115">
        <f t="shared" ca="1" si="3"/>
        <v>14.88586105544422</v>
      </c>
      <c r="D17" s="115">
        <f t="shared" ca="1" si="3"/>
        <v>14.646032653061223</v>
      </c>
      <c r="E17" s="115">
        <f t="shared" ca="1" si="3"/>
        <v>0.6433186813186812</v>
      </c>
      <c r="F17" s="115">
        <f t="shared" ca="1" si="3"/>
        <v>7.1</v>
      </c>
      <c r="G17" s="115">
        <f ca="1">AVERAGEIF('Energitilsynet_ELCC prices'!$8:$8,'Electricity distribution (2)'!$A17,'Energitilsynet_ELCC prices'!$B$16:$DK$16)</f>
        <v>1.8741666666666659</v>
      </c>
      <c r="I17" s="105">
        <v>2021</v>
      </c>
      <c r="J17" s="115">
        <f t="shared" ca="1" si="6"/>
        <v>3</v>
      </c>
      <c r="K17" s="115">
        <f t="shared" ca="1" si="4"/>
        <v>28.208377627360171</v>
      </c>
      <c r="L17" s="115">
        <f t="shared" ca="1" si="4"/>
        <v>11.595845303867403</v>
      </c>
      <c r="M17" s="115">
        <f t="shared" ca="1" si="4"/>
        <v>0.16431407035175893</v>
      </c>
      <c r="N17" s="115">
        <f t="shared" ca="1" si="4"/>
        <v>7.1</v>
      </c>
      <c r="O17" s="115">
        <f ca="1">AVERAGEIF('Energitilsynet_ELCC prices'!$8:$8,'Electricity distribution (2)'!$A17,'Energitilsynet_ELCC prices'!$B$16:$DK$16)</f>
        <v>1.8741666666666659</v>
      </c>
      <c r="R17" s="70">
        <v>2021</v>
      </c>
      <c r="S17" s="70">
        <f t="shared" ca="1" si="7"/>
        <v>115.87188626802998</v>
      </c>
      <c r="T17" s="70">
        <f t="shared" ca="1" si="8"/>
        <v>144.28528796735</v>
      </c>
      <c r="U17" s="70">
        <v>2015</v>
      </c>
      <c r="W17" s="105">
        <f t="shared" ca="1" si="2"/>
        <v>130.07858711769001</v>
      </c>
    </row>
    <row r="18" spans="1:23">
      <c r="A18" s="105">
        <v>2022</v>
      </c>
      <c r="B18" s="115">
        <f>B17</f>
        <v>2.5645000000000002</v>
      </c>
      <c r="C18" s="115">
        <f t="shared" ca="1" si="3"/>
        <v>14.88586105544422</v>
      </c>
      <c r="D18" s="115">
        <f t="shared" ca="1" si="3"/>
        <v>14.646032653061223</v>
      </c>
      <c r="E18" s="115">
        <f t="shared" ca="1" si="3"/>
        <v>0.6433186813186812</v>
      </c>
      <c r="F18" s="115">
        <f t="shared" ca="1" si="3"/>
        <v>7.1</v>
      </c>
      <c r="G18" s="115">
        <f ca="1">AVERAGEIF('Energitilsynet_ELCC prices'!$8:$8,'Electricity distribution (2)'!$A18,'Energitilsynet_ELCC prices'!$B$16:$DK$16)</f>
        <v>0</v>
      </c>
      <c r="I18" s="105">
        <v>2022</v>
      </c>
      <c r="J18" s="115">
        <f ca="1">J17</f>
        <v>3</v>
      </c>
      <c r="K18" s="115">
        <f t="shared" ca="1" si="4"/>
        <v>28.208377627360171</v>
      </c>
      <c r="L18" s="115">
        <f t="shared" ca="1" si="4"/>
        <v>11.595845303867403</v>
      </c>
      <c r="M18" s="115">
        <f t="shared" ca="1" si="4"/>
        <v>0.16431407035175893</v>
      </c>
      <c r="N18" s="115">
        <f t="shared" ca="1" si="4"/>
        <v>7.1</v>
      </c>
      <c r="O18" s="115">
        <f ca="1">AVERAGEIF('Energitilsynet_ELCC prices'!$8:$8,'Electricity distribution (2)'!$A18,'Energitilsynet_ELCC prices'!$B$16:$DK$16)</f>
        <v>0</v>
      </c>
      <c r="R18" s="70">
        <v>2022</v>
      </c>
      <c r="S18" s="70">
        <f t="shared" ca="1" si="7"/>
        <v>110.66586774951146</v>
      </c>
      <c r="T18" s="70">
        <f t="shared" ca="1" si="8"/>
        <v>139.07926944883147</v>
      </c>
      <c r="U18" s="70">
        <v>2015</v>
      </c>
      <c r="W18" s="105">
        <f t="shared" ca="1" si="2"/>
        <v>124.87256859917147</v>
      </c>
    </row>
    <row r="19" spans="1:23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  <c r="S19" s="118"/>
      <c r="T19" s="118"/>
      <c r="U19" s="118"/>
    </row>
    <row r="20" spans="1:23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8"/>
      <c r="S20" s="118"/>
      <c r="T20" s="118"/>
      <c r="U20" s="118"/>
    </row>
    <row r="22" spans="1:23">
      <c r="A22" s="2" t="s">
        <v>150</v>
      </c>
    </row>
    <row r="24" spans="1:23">
      <c r="B24" s="254" t="s">
        <v>5</v>
      </c>
      <c r="C24" s="255"/>
      <c r="D24" s="255"/>
      <c r="E24" s="255"/>
      <c r="F24" s="255"/>
      <c r="G24" s="256"/>
      <c r="J24" s="254" t="s">
        <v>6</v>
      </c>
      <c r="K24" s="255"/>
      <c r="L24" s="255"/>
      <c r="M24" s="255"/>
      <c r="N24" s="255"/>
      <c r="O24" s="256"/>
      <c r="S24" s="2" t="s">
        <v>150</v>
      </c>
    </row>
    <row r="25" spans="1:23">
      <c r="B25" s="105" t="s">
        <v>128</v>
      </c>
      <c r="C25" s="105" t="s">
        <v>129</v>
      </c>
      <c r="D25" s="105" t="s">
        <v>130</v>
      </c>
      <c r="E25" s="105" t="s">
        <v>131</v>
      </c>
      <c r="F25" s="105" t="s">
        <v>132</v>
      </c>
      <c r="G25" s="105" t="s">
        <v>133</v>
      </c>
      <c r="J25" s="105" t="s">
        <v>128</v>
      </c>
      <c r="K25" s="105" t="s">
        <v>129</v>
      </c>
      <c r="L25" s="105" t="s">
        <v>130</v>
      </c>
      <c r="M25" s="105" t="s">
        <v>131</v>
      </c>
      <c r="N25" s="105" t="s">
        <v>132</v>
      </c>
      <c r="O25" s="105" t="s">
        <v>133</v>
      </c>
      <c r="R25" s="102"/>
      <c r="S25" s="96" t="s">
        <v>5</v>
      </c>
      <c r="T25" s="96" t="s">
        <v>6</v>
      </c>
      <c r="U25" s="97" t="s">
        <v>9</v>
      </c>
    </row>
    <row r="26" spans="1:23">
      <c r="B26" s="93" t="s">
        <v>146</v>
      </c>
      <c r="C26" s="93" t="s">
        <v>146</v>
      </c>
      <c r="D26" s="93" t="s">
        <v>146</v>
      </c>
      <c r="E26" s="93" t="s">
        <v>146</v>
      </c>
      <c r="F26" s="93" t="s">
        <v>146</v>
      </c>
      <c r="G26" s="93" t="s">
        <v>146</v>
      </c>
      <c r="J26" s="93" t="s">
        <v>146</v>
      </c>
      <c r="K26" s="93" t="s">
        <v>146</v>
      </c>
      <c r="L26" s="93" t="s">
        <v>146</v>
      </c>
      <c r="M26" s="93" t="s">
        <v>146</v>
      </c>
      <c r="N26" s="93" t="s">
        <v>146</v>
      </c>
      <c r="O26" s="93" t="s">
        <v>146</v>
      </c>
      <c r="R26" s="103"/>
      <c r="S26" s="64" t="s">
        <v>147</v>
      </c>
      <c r="T26" s="64" t="s">
        <v>147</v>
      </c>
      <c r="U26" s="99" t="s">
        <v>147</v>
      </c>
      <c r="W26" s="118" t="s">
        <v>159</v>
      </c>
    </row>
    <row r="27" spans="1:23">
      <c r="A27" s="105">
        <v>2010</v>
      </c>
      <c r="B27" s="105">
        <f ca="1">AVERAGEIF('Energitilsynet_ELCC prices'!$8:$8,'Electricity distribution (2)'!A27,'Energitilsynet_ELCC prices'!$B$47:$DK$47)</f>
        <v>9.4633333333333403E-2</v>
      </c>
      <c r="C27" s="105">
        <f ca="1">AVERAGEIF('Energitilsynet_ELCC prices'!$8:$8,'Electricity distribution (2)'!A27,'Energitilsynet_ELCC prices'!$B$48:$DK$48)</f>
        <v>11.702871900826445</v>
      </c>
      <c r="D27" s="105">
        <f ca="1">AVERAGEIF('Energitilsynet_ELCC prices'!$8:$8,'Electricity distribution (2)'!A27,'Energitilsynet_ELCC prices'!$B$49:$DK$49)</f>
        <v>2.7145780590717306</v>
      </c>
      <c r="E27" s="105">
        <f ca="1">AVERAGEIF('Energitilsynet_ELCC prices'!$8:$8,A27,'Energitilsynet_ELCC prices'!$B$50:$DK$50)</f>
        <v>0.85120218579234974</v>
      </c>
      <c r="F27" s="105">
        <f ca="1">AVERAGEIF('Energitilsynet_ELCC prices'!$8:$8,'Electricity distribution (2)'!$A6,'Energitilsynet_ELCC prices'!$B$51:$DK$51)</f>
        <v>4.0999999999999996</v>
      </c>
      <c r="G27" s="105">
        <f ca="1">AVERAGEIF('Energitilsynet_ELCC prices'!$8:$8,'Electricity distribution (2)'!$A27,'Energitilsynet_ELCC prices'!$B$52:$DK$52)</f>
        <v>8.7083333333333357</v>
      </c>
      <c r="I27" s="105">
        <v>2010</v>
      </c>
      <c r="J27" s="105">
        <f ca="1">AVERAGEIF('Energitilsynet_ELCC prices'!$8:$8,'Electricity distribution (2)'!I27,'Energitilsynet_ELCC prices'!$B$64:$DK$64)</f>
        <v>0.12000000000000004</v>
      </c>
      <c r="K27" s="105">
        <f ca="1">AVERAGEIF('Energitilsynet_ELCC prices'!$8:$8,'Electricity distribution (2)'!I27,'Energitilsynet_ELCC prices'!$B$65:$DK$65)</f>
        <v>14.276421840354766</v>
      </c>
      <c r="L27" s="105">
        <f ca="1">AVERAGEIF('Energitilsynet_ELCC prices'!$8:$8,'Electricity distribution (2)'!I27,'Energitilsynet_ELCC prices'!$B$66:$DK$66)</f>
        <v>4.4707025411061281</v>
      </c>
      <c r="M27" s="105">
        <f ca="1">AVERAGEIF('Energitilsynet_ELCC prices'!$8:$8,I27,'Energitilsynet_ELCC prices'!$B$67:$DK$67)</f>
        <v>0.99250000000000005</v>
      </c>
      <c r="N27" s="105">
        <f ca="1">AVERAGEIF('Energitilsynet_ELCC prices'!$8:$8,'Electricity distribution (2)'!$A6,'Energitilsynet_ELCC prices'!$B$68:$DK$68)</f>
        <v>9.6916666666666682</v>
      </c>
      <c r="O27" s="105">
        <f ca="1">AVERAGEIF('Energitilsynet_ELCC prices'!$8:$8,'Electricity distribution (2)'!$A27,'Energitilsynet_ELCC prices'!$B$69:$DK$69)</f>
        <v>7.1666666666666679</v>
      </c>
      <c r="R27" s="98">
        <v>2010</v>
      </c>
      <c r="S27" s="95">
        <f ca="1">SUM(B27:G27)*10/3.6</f>
        <v>78.254496700992206</v>
      </c>
      <c r="T27" s="96">
        <f ca="1">SUM(J27:O27)*10/3.6</f>
        <v>101.99432698553952</v>
      </c>
      <c r="U27" s="97">
        <v>2010</v>
      </c>
      <c r="W27" s="105">
        <f ca="1">AVERAGE(S27:T27)</f>
        <v>90.124411843265861</v>
      </c>
    </row>
    <row r="28" spans="1:23">
      <c r="A28" s="105">
        <v>2011</v>
      </c>
      <c r="B28" s="105">
        <f ca="1">AVERAGEIF('Energitilsynet_ELCC prices'!$8:$8,'Electricity distribution (2)'!A28,'Energitilsynet_ELCC prices'!$B$47:$DK$47)</f>
        <v>9.5696666666666652E-2</v>
      </c>
      <c r="C28" s="105">
        <f ca="1">AVERAGEIF('Energitilsynet_ELCC prices'!$8:$8,'Electricity distribution (2)'!A28,'Energitilsynet_ELCC prices'!$B$48:$DK$48)</f>
        <v>12.111184589220306</v>
      </c>
      <c r="D28" s="105">
        <f ca="1">AVERAGEIF('Energitilsynet_ELCC prices'!$8:$8,'Electricity distribution (2)'!A28,'Energitilsynet_ELCC prices'!$B$49:$DK$49)</f>
        <v>2.7821514161220047</v>
      </c>
      <c r="E28" s="105">
        <f ca="1">AVERAGEIF('Energitilsynet_ELCC prices'!$8:$8,A28,'Energitilsynet_ELCC prices'!$B$50:$DK$50)</f>
        <v>0.87942848020434139</v>
      </c>
      <c r="F28" s="105">
        <f ca="1">AVERAGEIF('Energitilsynet_ELCC prices'!$8:$8,'Electricity distribution (2)'!$A7,'Energitilsynet_ELCC prices'!$B$51:$DK$51)</f>
        <v>7.416666666666667</v>
      </c>
      <c r="G28" s="105">
        <f ca="1">AVERAGEIF('Energitilsynet_ELCC prices'!$8:$8,'Electricity distribution (2)'!$A28,'Energitilsynet_ELCC prices'!$B$52:$DK$52)</f>
        <v>8.091666666666665</v>
      </c>
      <c r="I28" s="105">
        <v>2011</v>
      </c>
      <c r="J28" s="105">
        <f ca="1">AVERAGEIF('Energitilsynet_ELCC prices'!$8:$8,'Electricity distribution (2)'!I28,'Energitilsynet_ELCC prices'!$B$64:$DK$64)</f>
        <v>0.12000000000000004</v>
      </c>
      <c r="K28" s="105">
        <f ca="1">AVERAGEIF('Energitilsynet_ELCC prices'!$8:$8,'Electricity distribution (2)'!I28,'Energitilsynet_ELCC prices'!$B$65:$DK$65)</f>
        <v>15.207009518773136</v>
      </c>
      <c r="L28" s="105">
        <f ca="1">AVERAGEIF('Energitilsynet_ELCC prices'!$8:$8,'Electricity distribution (2)'!I28,'Energitilsynet_ELCC prices'!$B$66:$DK$66)</f>
        <v>4.4521042363433665</v>
      </c>
      <c r="M28" s="105">
        <f ca="1">AVERAGEIF('Energitilsynet_ELCC prices'!$8:$8,I28,'Energitilsynet_ELCC prices'!$B$67:$DK$67)</f>
        <v>0.92083333333333339</v>
      </c>
      <c r="N28" s="105">
        <f ca="1">AVERAGEIF('Energitilsynet_ELCC prices'!$8:$8,'Electricity distribution (2)'!$A7,'Energitilsynet_ELCC prices'!$B$68:$DK$68)</f>
        <v>7.416666666666667</v>
      </c>
      <c r="O28" s="105">
        <f ca="1">AVERAGEIF('Energitilsynet_ELCC prices'!$8:$8,'Electricity distribution (2)'!$A28,'Energitilsynet_ELCC prices'!$B$69:$DK$69)</f>
        <v>8.091666666666665</v>
      </c>
      <c r="R28" s="98">
        <v>2011</v>
      </c>
      <c r="S28" s="98">
        <f t="shared" ref="S28:S32" ca="1" si="9">SUM(B28:G28)*10/3.6</f>
        <v>87.15776245985181</v>
      </c>
      <c r="T28" s="64">
        <f t="shared" ref="T28:T31" ca="1" si="10">SUM(J28:O28)*10/3.6</f>
        <v>100.57855672717548</v>
      </c>
      <c r="U28" s="99">
        <v>2011</v>
      </c>
      <c r="W28" s="105">
        <f t="shared" ref="W28:W39" ca="1" si="11">AVERAGE(S28:T28)</f>
        <v>93.868159593513639</v>
      </c>
    </row>
    <row r="29" spans="1:23">
      <c r="A29" s="105">
        <v>2012</v>
      </c>
      <c r="B29" s="105">
        <f ca="1">AVERAGEIF('Energitilsynet_ELCC prices'!$8:$8,'Electricity distribution (2)'!A29,'Energitilsynet_ELCC prices'!$B$47:$DK$47)</f>
        <v>0.10113999999999999</v>
      </c>
      <c r="C29" s="105">
        <f ca="1">AVERAGEIF('Energitilsynet_ELCC prices'!$8:$8,'Electricity distribution (2)'!A29,'Energitilsynet_ELCC prices'!$B$48:$DK$48)</f>
        <v>12.721629448709004</v>
      </c>
      <c r="D29" s="105">
        <f ca="1">AVERAGEIF('Energitilsynet_ELCC prices'!$8:$8,'Electricity distribution (2)'!A29,'Energitilsynet_ELCC prices'!$B$49:$DK$49)</f>
        <v>3.15062134502924</v>
      </c>
      <c r="E29" s="105">
        <f ca="1">AVERAGEIF('Energitilsynet_ELCC prices'!$8:$8,A29,'Energitilsynet_ELCC prices'!$B$50:$DK$50)</f>
        <v>0.87111007462686574</v>
      </c>
      <c r="F29" s="105">
        <f ca="1">AVERAGEIF('Energitilsynet_ELCC prices'!$8:$8,'Electricity distribution (2)'!$A8,'Energitilsynet_ELCC prices'!$B$51:$DK$51)</f>
        <v>7.541666666666667</v>
      </c>
      <c r="G29" s="105">
        <f ca="1">AVERAGEIF('Energitilsynet_ELCC prices'!$8:$8,'Electricity distribution (2)'!$A29,'Energitilsynet_ELCC prices'!$B$52:$DK$52)</f>
        <v>16.033333333333335</v>
      </c>
      <c r="I29" s="105">
        <v>2012</v>
      </c>
      <c r="J29" s="105">
        <f ca="1">AVERAGEIF('Energitilsynet_ELCC prices'!$8:$8,'Electricity distribution (2)'!I29,'Energitilsynet_ELCC prices'!$B$64:$DK$64)</f>
        <v>0.12000000000000004</v>
      </c>
      <c r="K29" s="105">
        <f ca="1">AVERAGEIF('Energitilsynet_ELCC prices'!$8:$8,'Electricity distribution (2)'!I29,'Energitilsynet_ELCC prices'!$B$65:$DK$65)</f>
        <v>16.141202145214521</v>
      </c>
      <c r="L29" s="105">
        <f ca="1">AVERAGEIF('Energitilsynet_ELCC prices'!$8:$8,'Electricity distribution (2)'!I29,'Energitilsynet_ELCC prices'!$B$66:$DK$66)</f>
        <v>4.369083471991126</v>
      </c>
      <c r="M29" s="105">
        <f ca="1">AVERAGEIF('Energitilsynet_ELCC prices'!$8:$8,I29,'Energitilsynet_ELCC prices'!$B$67:$DK$67)</f>
        <v>0.96801282051282034</v>
      </c>
      <c r="N29" s="105">
        <f ca="1">AVERAGEIF('Energitilsynet_ELCC prices'!$8:$8,'Electricity distribution (2)'!$A8,'Energitilsynet_ELCC prices'!$B$68:$DK$68)</f>
        <v>7.541666666666667</v>
      </c>
      <c r="O29" s="105">
        <f ca="1">AVERAGEIF('Energitilsynet_ELCC prices'!$8:$8,'Electricity distribution (2)'!$A29,'Energitilsynet_ELCC prices'!$B$69:$DK$69)</f>
        <v>16.033333333333335</v>
      </c>
      <c r="R29" s="98">
        <v>2012</v>
      </c>
      <c r="S29" s="98">
        <f t="shared" ca="1" si="9"/>
        <v>112.2763913010142</v>
      </c>
      <c r="T29" s="64">
        <f t="shared" ca="1" si="10"/>
        <v>125.48138454921798</v>
      </c>
      <c r="U29" s="99">
        <v>2012</v>
      </c>
      <c r="W29" s="105">
        <f t="shared" ca="1" si="11"/>
        <v>118.87888792511609</v>
      </c>
    </row>
    <row r="30" spans="1:23">
      <c r="A30" s="105">
        <v>2013</v>
      </c>
      <c r="B30" s="105">
        <f ca="1">AVERAGEIF('Energitilsynet_ELCC prices'!$8:$8,'Electricity distribution (2)'!A30,'Energitilsynet_ELCC prices'!$B$47:$DK$47)</f>
        <v>0.10194000000000002</v>
      </c>
      <c r="C30" s="105">
        <f ca="1">AVERAGEIF('Energitilsynet_ELCC prices'!$8:$8,'Electricity distribution (2)'!A30,'Energitilsynet_ELCC prices'!$B$48:$DK$48)</f>
        <v>13.701716335540839</v>
      </c>
      <c r="D30" s="105">
        <f ca="1">AVERAGEIF('Energitilsynet_ELCC prices'!$8:$8,'Electricity distribution (2)'!A30,'Energitilsynet_ELCC prices'!$B$49:$DK$49)</f>
        <v>3.1524059139784946</v>
      </c>
      <c r="E30" s="105">
        <f ca="1">AVERAGEIF('Energitilsynet_ELCC prices'!$8:$8,A30,'Energitilsynet_ELCC prices'!$B$50:$DK$50)</f>
        <v>0.66294959128065323</v>
      </c>
      <c r="F30" s="105">
        <f ca="1">AVERAGEIF('Energitilsynet_ELCC prices'!$8:$8,'Electricity distribution (2)'!$A9,'Energitilsynet_ELCC prices'!$B$51:$DK$51)</f>
        <v>6.9000000000000012</v>
      </c>
      <c r="G30" s="105">
        <f ca="1">AVERAGEIF('Energitilsynet_ELCC prices'!$8:$8,'Electricity distribution (2)'!$A30,'Energitilsynet_ELCC prices'!$B$52:$DK$52)</f>
        <v>17.508333333333329</v>
      </c>
      <c r="I30" s="105">
        <v>2013</v>
      </c>
      <c r="J30" s="105">
        <f ca="1">AVERAGEIF('Energitilsynet_ELCC prices'!$8:$8,'Electricity distribution (2)'!I30,'Energitilsynet_ELCC prices'!$B$64:$DK$64)</f>
        <v>0.12000000000000004</v>
      </c>
      <c r="K30" s="105">
        <f ca="1">AVERAGEIF('Energitilsynet_ELCC prices'!$8:$8,'Electricity distribution (2)'!I30,'Energitilsynet_ELCC prices'!$B$65:$DK$65)</f>
        <v>19.736114593378336</v>
      </c>
      <c r="L30" s="105">
        <f ca="1">AVERAGEIF('Energitilsynet_ELCC prices'!$8:$8,'Electricity distribution (2)'!I30,'Energitilsynet_ELCC prices'!$B$66:$DK$66)</f>
        <v>3.4787037037037041</v>
      </c>
      <c r="M30" s="105">
        <f ca="1">AVERAGEIF('Energitilsynet_ELCC prices'!$8:$8,I30,'Energitilsynet_ELCC prices'!$B$67:$DK$67)</f>
        <v>0.17083333333333328</v>
      </c>
      <c r="N30" s="105">
        <f ca="1">AVERAGEIF('Energitilsynet_ELCC prices'!$8:$8,'Electricity distribution (2)'!$A9,'Energitilsynet_ELCC prices'!$B$68:$DK$68)</f>
        <v>6.9000000000000012</v>
      </c>
      <c r="O30" s="105">
        <f ca="1">AVERAGEIF('Energitilsynet_ELCC prices'!$8:$8,'Electricity distribution (2)'!$A30,'Energitilsynet_ELCC prices'!$B$69:$DK$69)</f>
        <v>17.508333333333329</v>
      </c>
      <c r="R30" s="98">
        <v>2013</v>
      </c>
      <c r="S30" s="98">
        <f t="shared" ca="1" si="9"/>
        <v>116.74262548370365</v>
      </c>
      <c r="T30" s="64">
        <f t="shared" ca="1" si="10"/>
        <v>133.09440267707973</v>
      </c>
      <c r="U30" s="99">
        <v>2013</v>
      </c>
      <c r="W30" s="105">
        <f t="shared" ca="1" si="11"/>
        <v>124.91851408039169</v>
      </c>
    </row>
    <row r="31" spans="1:23">
      <c r="A31" s="105">
        <v>2014</v>
      </c>
      <c r="B31" s="105">
        <f ca="1">AVERAGEIF('Energitilsynet_ELCC prices'!$8:$8,'Electricity distribution (2)'!A31,'Energitilsynet_ELCC prices'!$B$47:$DK$47)</f>
        <v>0.10088333333333334</v>
      </c>
      <c r="C31" s="105">
        <f ca="1">AVERAGEIF('Energitilsynet_ELCC prices'!$8:$8,'Electricity distribution (2)'!A31,'Energitilsynet_ELCC prices'!$B$48:$DK$48)</f>
        <v>13.323309380661692</v>
      </c>
      <c r="D31" s="105">
        <f ca="1">AVERAGEIF('Energitilsynet_ELCC prices'!$8:$8,'Electricity distribution (2)'!A31,'Energitilsynet_ELCC prices'!$B$49:$DK$49)</f>
        <v>2.9157309941520473</v>
      </c>
      <c r="E31" s="105">
        <f ca="1">AVERAGEIF('Energitilsynet_ELCC prices'!$8:$8,A31,'Energitilsynet_ELCC prices'!$B$50:$DK$50)</f>
        <v>0.66797390109890087</v>
      </c>
      <c r="F31" s="105">
        <f ca="1">AVERAGEIF('Energitilsynet_ELCC prices'!$8:$8,'Electricity distribution (2)'!$A10,'Energitilsynet_ELCC prices'!$B$51:$DK$51)</f>
        <v>6.916666666666667</v>
      </c>
      <c r="G31" s="105">
        <f ca="1">AVERAGEIF('Energitilsynet_ELCC prices'!$8:$8,'Electricity distribution (2)'!$A31,'Energitilsynet_ELCC prices'!$B$52:$DK$52)</f>
        <v>21.775000000000002</v>
      </c>
      <c r="I31" s="105">
        <v>2014</v>
      </c>
      <c r="J31" s="105">
        <f ca="1">AVERAGEIF('Energitilsynet_ELCC prices'!$8:$8,'Electricity distribution (2)'!I31,'Energitilsynet_ELCC prices'!$B$64:$DK$64)</f>
        <v>0.12000000000000004</v>
      </c>
      <c r="K31" s="105">
        <f ca="1">AVERAGEIF('Energitilsynet_ELCC prices'!$8:$8,'Electricity distribution (2)'!I31,'Energitilsynet_ELCC prices'!$B$65:$DK$65)</f>
        <v>26.230936009056364</v>
      </c>
      <c r="L31" s="105">
        <f ca="1">AVERAGEIF('Energitilsynet_ELCC prices'!$8:$8,'Electricity distribution (2)'!I31,'Energitilsynet_ELCC prices'!$B$66:$DK$66)</f>
        <v>1.1541337888472556</v>
      </c>
      <c r="M31" s="105">
        <f ca="1">AVERAGEIF('Energitilsynet_ELCC prices'!$8:$8,I31,'Energitilsynet_ELCC prices'!$B$67:$DK$67)</f>
        <v>0.17583333333333337</v>
      </c>
      <c r="N31" s="105">
        <f ca="1">AVERAGEIF('Energitilsynet_ELCC prices'!$8:$8,'Electricity distribution (2)'!$A10,'Energitilsynet_ELCC prices'!$B$68:$DK$68)</f>
        <v>6.916666666666667</v>
      </c>
      <c r="O31" s="105">
        <f ca="1">AVERAGEIF('Energitilsynet_ELCC prices'!$8:$8,'Electricity distribution (2)'!$A31,'Energitilsynet_ELCC prices'!$B$69:$DK$69)</f>
        <v>21.775000000000002</v>
      </c>
      <c r="R31" s="98">
        <v>2014</v>
      </c>
      <c r="S31" s="98">
        <f t="shared" ca="1" si="9"/>
        <v>126.94323409975735</v>
      </c>
      <c r="T31" s="64">
        <f t="shared" ca="1" si="10"/>
        <v>156.59047166084341</v>
      </c>
      <c r="U31" s="99">
        <v>2014</v>
      </c>
      <c r="W31" s="105">
        <f t="shared" ca="1" si="11"/>
        <v>141.76685288030038</v>
      </c>
    </row>
    <row r="32" spans="1:23">
      <c r="A32" s="105">
        <v>2015</v>
      </c>
      <c r="B32" s="105">
        <f ca="1">AVERAGEIF('Energitilsynet_ELCC prices'!$8:$8,'Electricity distribution (2)'!A32,'Energitilsynet_ELCC prices'!$B$47:$DK$47)</f>
        <v>0.10288</v>
      </c>
      <c r="C32" s="105">
        <f ca="1">AVERAGEIF('Energitilsynet_ELCC prices'!$8:$8,'Electricity distribution (2)'!A32,'Energitilsynet_ELCC prices'!$B$48:$DK$48)</f>
        <v>13.906207267833107</v>
      </c>
      <c r="D32" s="105">
        <f ca="1">AVERAGEIF('Energitilsynet_ELCC prices'!$8:$8,'Electricity distribution (2)'!A32,'Energitilsynet_ELCC prices'!$B$49:$DK$49)</f>
        <v>2.9655087719298243</v>
      </c>
      <c r="E32" s="105">
        <f ca="1">AVERAGEIF('Energitilsynet_ELCC prices'!$8:$8,A32,'Energitilsynet_ELCC prices'!$B$50:$DK$50)</f>
        <v>0.6433186813186812</v>
      </c>
      <c r="F32" s="105">
        <f ca="1">AVERAGEIF('Energitilsynet_ELCC prices'!$8:$8,'Electricity distribution (2)'!$A11,'Energitilsynet_ELCC prices'!$B$51:$DK$51)</f>
        <v>7.1</v>
      </c>
      <c r="G32" s="105">
        <f ca="1">AVERAGEIF('Energitilsynet_ELCC prices'!$8:$8,'Electricity distribution (2)'!$A32,'Energitilsynet_ELCC prices'!$B$52:$DK$52)</f>
        <v>22.866666666666671</v>
      </c>
      <c r="I32" s="105">
        <v>2015</v>
      </c>
      <c r="J32" s="105">
        <f ca="1">AVERAGEIF('Energitilsynet_ELCC prices'!$8:$8,'Electricity distribution (2)'!I32,'Energitilsynet_ELCC prices'!$B$64:$DK$64)</f>
        <v>0.12</v>
      </c>
      <c r="K32" s="105">
        <f ca="1">AVERAGEIF('Energitilsynet_ELCC prices'!$8:$8,'Electricity distribution (2)'!I32,'Energitilsynet_ELCC prices'!$B$65:$DK$65)</f>
        <v>28.118589917769036</v>
      </c>
      <c r="L32" s="105">
        <f ca="1">AVERAGEIF('Energitilsynet_ELCC prices'!$8:$8,'Electricity distribution (2)'!I32,'Energitilsynet_ELCC prices'!$B$66:$DK$66)</f>
        <v>1.1122659890793103</v>
      </c>
      <c r="M32" s="105">
        <f ca="1">AVERAGEIF('Energitilsynet_ELCC prices'!$8:$8,I32,'Energitilsynet_ELCC prices'!$B$67:$DK$67)</f>
        <v>0.16431407035175893</v>
      </c>
      <c r="N32" s="105">
        <f ca="1">AVERAGEIF('Energitilsynet_ELCC prices'!$8:$8,'Electricity distribution (2)'!$A11,'Energitilsynet_ELCC prices'!$B$68:$DK$68)</f>
        <v>7.1</v>
      </c>
      <c r="O32" s="105">
        <f ca="1">AVERAGEIF('Energitilsynet_ELCC prices'!$8:$8,'Electricity distribution (2)'!$A32,'Energitilsynet_ELCC prices'!$B$69:$DK$69)</f>
        <v>22.866666666666671</v>
      </c>
      <c r="R32" s="100">
        <v>2015</v>
      </c>
      <c r="S32" s="100">
        <f t="shared" ca="1" si="9"/>
        <v>132.17939274374524</v>
      </c>
      <c r="T32" s="75">
        <f ca="1">SUM(J32:O32)*10/3.6</f>
        <v>165.22732401074103</v>
      </c>
      <c r="U32" s="101">
        <v>2015</v>
      </c>
      <c r="W32" s="105">
        <f t="shared" ca="1" si="11"/>
        <v>148.70335837724315</v>
      </c>
    </row>
    <row r="33" spans="1:23">
      <c r="A33" s="105">
        <v>2016</v>
      </c>
      <c r="B33" s="115">
        <f ca="1">B32</f>
        <v>0.10288</v>
      </c>
      <c r="C33" s="115">
        <f t="shared" ref="C33:F39" ca="1" si="12">C32</f>
        <v>13.906207267833107</v>
      </c>
      <c r="D33" s="115">
        <f t="shared" ca="1" si="12"/>
        <v>2.9655087719298243</v>
      </c>
      <c r="E33" s="115">
        <f t="shared" ca="1" si="12"/>
        <v>0.6433186813186812</v>
      </c>
      <c r="F33" s="115">
        <f t="shared" ca="1" si="12"/>
        <v>7.1</v>
      </c>
      <c r="G33" s="115">
        <f ca="1">AVERAGEIF('Energitilsynet_ELCC prices'!$8:$8,'Electricity distribution (2)'!$A33,'Energitilsynet_ELCC prices'!$B$16:$DK$16)</f>
        <v>22.566666666666666</v>
      </c>
      <c r="I33" s="105">
        <v>2016</v>
      </c>
      <c r="J33" s="115">
        <f ca="1">J32</f>
        <v>0.12</v>
      </c>
      <c r="K33" s="115">
        <f t="shared" ref="K33:N39" ca="1" si="13">K32</f>
        <v>28.118589917769036</v>
      </c>
      <c r="L33" s="115">
        <f t="shared" ca="1" si="13"/>
        <v>1.1122659890793103</v>
      </c>
      <c r="M33" s="115">
        <f t="shared" ca="1" si="13"/>
        <v>0.16431407035175893</v>
      </c>
      <c r="N33" s="115">
        <f t="shared" ca="1" si="13"/>
        <v>7.1</v>
      </c>
      <c r="O33" s="115">
        <f ca="1">AVERAGEIF('Energitilsynet_ELCC prices'!$8:$8,'Electricity distribution (2)'!$A33,'Energitilsynet_ELCC prices'!$B$16:$DK$16)</f>
        <v>22.566666666666666</v>
      </c>
      <c r="R33" s="70">
        <v>2016</v>
      </c>
      <c r="S33" s="70">
        <f ca="1">SUM(B33:G33)*10/3.6</f>
        <v>131.34605941041187</v>
      </c>
      <c r="T33" s="70">
        <f ca="1">SUM(J33:O33)*10/3.6</f>
        <v>164.39399067740769</v>
      </c>
      <c r="U33" s="70">
        <v>2015</v>
      </c>
      <c r="W33" s="105">
        <f t="shared" ca="1" si="11"/>
        <v>147.87002504390978</v>
      </c>
    </row>
    <row r="34" spans="1:23">
      <c r="A34" s="105">
        <v>2017</v>
      </c>
      <c r="B34" s="115">
        <f t="shared" ref="B34:B38" ca="1" si="14">B33</f>
        <v>0.10288</v>
      </c>
      <c r="C34" s="115">
        <f t="shared" ca="1" si="12"/>
        <v>13.906207267833107</v>
      </c>
      <c r="D34" s="115">
        <f t="shared" ca="1" si="12"/>
        <v>2.9655087719298243</v>
      </c>
      <c r="E34" s="115">
        <f t="shared" ca="1" si="12"/>
        <v>0.6433186813186812</v>
      </c>
      <c r="F34" s="115">
        <f t="shared" ca="1" si="12"/>
        <v>7.1</v>
      </c>
      <c r="G34" s="115">
        <f ca="1">AVERAGEIF('Energitilsynet_ELCC prices'!$8:$8,'Electricity distribution (2)'!$A34,'Energitilsynet_ELCC prices'!$B$16:$DK$16)</f>
        <v>15.714166666666671</v>
      </c>
      <c r="I34" s="105">
        <v>2017</v>
      </c>
      <c r="J34" s="115">
        <f t="shared" ref="J34:J38" ca="1" si="15">J33</f>
        <v>0.12</v>
      </c>
      <c r="K34" s="115">
        <f t="shared" ca="1" si="13"/>
        <v>28.118589917769036</v>
      </c>
      <c r="L34" s="115">
        <f t="shared" ca="1" si="13"/>
        <v>1.1122659890793103</v>
      </c>
      <c r="M34" s="115">
        <f t="shared" ca="1" si="13"/>
        <v>0.16431407035175893</v>
      </c>
      <c r="N34" s="115">
        <f t="shared" ca="1" si="13"/>
        <v>7.1</v>
      </c>
      <c r="O34" s="115">
        <f ca="1">AVERAGEIF('Energitilsynet_ELCC prices'!$8:$8,'Electricity distribution (2)'!$A34,'Energitilsynet_ELCC prices'!$B$16:$DK$16)</f>
        <v>15.714166666666671</v>
      </c>
      <c r="R34" s="70">
        <v>2017</v>
      </c>
      <c r="S34" s="70">
        <f t="shared" ref="S34:S39" ca="1" si="16">SUM(B34:G34)*10/3.6</f>
        <v>112.31133718818967</v>
      </c>
      <c r="T34" s="70">
        <f t="shared" ref="T34:T38" ca="1" si="17">SUM(J34:O34)*10/3.6</f>
        <v>145.35926845518546</v>
      </c>
      <c r="U34" s="70">
        <v>2015</v>
      </c>
      <c r="W34" s="105">
        <f t="shared" ca="1" si="11"/>
        <v>128.83530282168755</v>
      </c>
    </row>
    <row r="35" spans="1:23">
      <c r="A35" s="105">
        <v>2018</v>
      </c>
      <c r="B35" s="115">
        <f t="shared" ca="1" si="14"/>
        <v>0.10288</v>
      </c>
      <c r="C35" s="115">
        <f t="shared" ca="1" si="12"/>
        <v>13.906207267833107</v>
      </c>
      <c r="D35" s="115">
        <f t="shared" ca="1" si="12"/>
        <v>2.9655087719298243</v>
      </c>
      <c r="E35" s="115">
        <f t="shared" ca="1" si="12"/>
        <v>0.6433186813186812</v>
      </c>
      <c r="F35" s="115">
        <f t="shared" ca="1" si="12"/>
        <v>7.1</v>
      </c>
      <c r="G35" s="115">
        <f ca="1">AVERAGEIF('Energitilsynet_ELCC prices'!$8:$8,'Electricity distribution (2)'!$A35,'Energitilsynet_ELCC prices'!$B$16:$DK$16)</f>
        <v>12.254166666666668</v>
      </c>
      <c r="I35" s="105">
        <v>2018</v>
      </c>
      <c r="J35" s="115">
        <f t="shared" ca="1" si="15"/>
        <v>0.12</v>
      </c>
      <c r="K35" s="115">
        <f t="shared" ca="1" si="13"/>
        <v>28.118589917769036</v>
      </c>
      <c r="L35" s="115">
        <f t="shared" ca="1" si="13"/>
        <v>1.1122659890793103</v>
      </c>
      <c r="M35" s="115">
        <f t="shared" ca="1" si="13"/>
        <v>0.16431407035175893</v>
      </c>
      <c r="N35" s="115">
        <f t="shared" ca="1" si="13"/>
        <v>7.1</v>
      </c>
      <c r="O35" s="115">
        <f ca="1">AVERAGEIF('Energitilsynet_ELCC prices'!$8:$8,'Electricity distribution (2)'!$A35,'Energitilsynet_ELCC prices'!$B$16:$DK$16)</f>
        <v>12.254166666666668</v>
      </c>
      <c r="R35" s="70">
        <v>2018</v>
      </c>
      <c r="S35" s="70">
        <f t="shared" ca="1" si="16"/>
        <v>102.70022607707857</v>
      </c>
      <c r="T35" s="70">
        <f t="shared" ca="1" si="17"/>
        <v>135.74815734407437</v>
      </c>
      <c r="U35" s="70">
        <v>2015</v>
      </c>
      <c r="W35" s="105">
        <f t="shared" ca="1" si="11"/>
        <v>119.22419171057646</v>
      </c>
    </row>
    <row r="36" spans="1:23">
      <c r="A36" s="105">
        <v>2019</v>
      </c>
      <c r="B36" s="115">
        <f t="shared" ca="1" si="14"/>
        <v>0.10288</v>
      </c>
      <c r="C36" s="115">
        <f ca="1">C35</f>
        <v>13.906207267833107</v>
      </c>
      <c r="D36" s="115">
        <f t="shared" ca="1" si="12"/>
        <v>2.9655087719298243</v>
      </c>
      <c r="E36" s="115">
        <f t="shared" ca="1" si="12"/>
        <v>0.6433186813186812</v>
      </c>
      <c r="F36" s="115">
        <f t="shared" ca="1" si="12"/>
        <v>7.1</v>
      </c>
      <c r="G36" s="115">
        <f ca="1">AVERAGEIF('Energitilsynet_ELCC prices'!$8:$8,'Electricity distribution (2)'!$A36,'Energitilsynet_ELCC prices'!$B$16:$DK$16)</f>
        <v>8.7941666666666674</v>
      </c>
      <c r="I36" s="105">
        <v>2019</v>
      </c>
      <c r="J36" s="115">
        <f t="shared" ca="1" si="15"/>
        <v>0.12</v>
      </c>
      <c r="K36" s="115">
        <f t="shared" ca="1" si="13"/>
        <v>28.118589917769036</v>
      </c>
      <c r="L36" s="115">
        <f t="shared" ca="1" si="13"/>
        <v>1.1122659890793103</v>
      </c>
      <c r="M36" s="115">
        <f t="shared" ca="1" si="13"/>
        <v>0.16431407035175893</v>
      </c>
      <c r="N36" s="115">
        <f t="shared" ca="1" si="13"/>
        <v>7.1</v>
      </c>
      <c r="O36" s="115">
        <f ca="1">AVERAGEIF('Energitilsynet_ELCC prices'!$8:$8,'Electricity distribution (2)'!$A36,'Energitilsynet_ELCC prices'!$B$16:$DK$16)</f>
        <v>8.7941666666666674</v>
      </c>
      <c r="R36" s="70">
        <v>2019</v>
      </c>
      <c r="S36" s="70">
        <f t="shared" ca="1" si="16"/>
        <v>93.089114965967454</v>
      </c>
      <c r="T36" s="70">
        <f t="shared" ca="1" si="17"/>
        <v>126.13704623296326</v>
      </c>
      <c r="U36" s="70">
        <v>2015</v>
      </c>
      <c r="W36" s="105">
        <f t="shared" ca="1" si="11"/>
        <v>109.61308059946535</v>
      </c>
    </row>
    <row r="37" spans="1:23">
      <c r="A37" s="105">
        <v>2020</v>
      </c>
      <c r="B37" s="115">
        <f t="shared" ca="1" si="14"/>
        <v>0.10288</v>
      </c>
      <c r="C37" s="115">
        <f t="shared" ca="1" si="12"/>
        <v>13.906207267833107</v>
      </c>
      <c r="D37" s="115">
        <f t="shared" ca="1" si="12"/>
        <v>2.9655087719298243</v>
      </c>
      <c r="E37" s="115">
        <f t="shared" ca="1" si="12"/>
        <v>0.6433186813186812</v>
      </c>
      <c r="F37" s="115">
        <f t="shared" ca="1" si="12"/>
        <v>7.1</v>
      </c>
      <c r="G37" s="115">
        <f ca="1">AVERAGEIF('Energitilsynet_ELCC prices'!$8:$8,'Electricity distribution (2)'!$A37,'Energitilsynet_ELCC prices'!$B$16:$DK$16)</f>
        <v>5.3341666666666656</v>
      </c>
      <c r="I37" s="105">
        <v>2020</v>
      </c>
      <c r="J37" s="115">
        <f t="shared" ca="1" si="15"/>
        <v>0.12</v>
      </c>
      <c r="K37" s="115">
        <f t="shared" ca="1" si="13"/>
        <v>28.118589917769036</v>
      </c>
      <c r="L37" s="115">
        <f t="shared" ca="1" si="13"/>
        <v>1.1122659890793103</v>
      </c>
      <c r="M37" s="115">
        <f t="shared" ca="1" si="13"/>
        <v>0.16431407035175893</v>
      </c>
      <c r="N37" s="115">
        <f t="shared" ca="1" si="13"/>
        <v>7.1</v>
      </c>
      <c r="O37" s="115">
        <f ca="1">AVERAGEIF('Energitilsynet_ELCC prices'!$8:$8,'Electricity distribution (2)'!$A37,'Energitilsynet_ELCC prices'!$B$16:$DK$16)</f>
        <v>5.3341666666666656</v>
      </c>
      <c r="R37" s="70">
        <v>2020</v>
      </c>
      <c r="S37" s="70">
        <f t="shared" ca="1" si="16"/>
        <v>83.478003854856325</v>
      </c>
      <c r="T37" s="70">
        <f t="shared" ca="1" si="17"/>
        <v>116.52593512185214</v>
      </c>
      <c r="U37" s="70">
        <v>2015</v>
      </c>
      <c r="W37" s="105">
        <f t="shared" ca="1" si="11"/>
        <v>100.00196948835423</v>
      </c>
    </row>
    <row r="38" spans="1:23">
      <c r="A38" s="105">
        <v>2021</v>
      </c>
      <c r="B38" s="115">
        <f t="shared" ca="1" si="14"/>
        <v>0.10288</v>
      </c>
      <c r="C38" s="115">
        <f t="shared" ca="1" si="12"/>
        <v>13.906207267833107</v>
      </c>
      <c r="D38" s="115">
        <f t="shared" ca="1" si="12"/>
        <v>2.9655087719298243</v>
      </c>
      <c r="E38" s="115">
        <f t="shared" ca="1" si="12"/>
        <v>0.6433186813186812</v>
      </c>
      <c r="F38" s="115">
        <f t="shared" ca="1" si="12"/>
        <v>7.1</v>
      </c>
      <c r="G38" s="115">
        <f ca="1">AVERAGEIF('Energitilsynet_ELCC prices'!$8:$8,'Electricity distribution (2)'!$A38,'Energitilsynet_ELCC prices'!$B$16:$DK$16)</f>
        <v>1.8741666666666659</v>
      </c>
      <c r="I38" s="105">
        <v>2021</v>
      </c>
      <c r="J38" s="115">
        <f t="shared" ca="1" si="15"/>
        <v>0.12</v>
      </c>
      <c r="K38" s="115">
        <f t="shared" ca="1" si="13"/>
        <v>28.118589917769036</v>
      </c>
      <c r="L38" s="115">
        <f t="shared" ca="1" si="13"/>
        <v>1.1122659890793103</v>
      </c>
      <c r="M38" s="115">
        <f t="shared" ca="1" si="13"/>
        <v>0.16431407035175893</v>
      </c>
      <c r="N38" s="115">
        <f t="shared" ca="1" si="13"/>
        <v>7.1</v>
      </c>
      <c r="O38" s="115">
        <f ca="1">AVERAGEIF('Energitilsynet_ELCC prices'!$8:$8,'Electricity distribution (2)'!$A38,'Energitilsynet_ELCC prices'!$B$16:$DK$16)</f>
        <v>1.8741666666666659</v>
      </c>
      <c r="R38" s="70">
        <v>2021</v>
      </c>
      <c r="S38" s="70">
        <f t="shared" ca="1" si="16"/>
        <v>73.866892743745225</v>
      </c>
      <c r="T38" s="70">
        <f t="shared" ca="1" si="17"/>
        <v>106.91482401074103</v>
      </c>
      <c r="U38" s="70">
        <v>2015</v>
      </c>
      <c r="W38" s="105">
        <f t="shared" ca="1" si="11"/>
        <v>90.39085837724312</v>
      </c>
    </row>
    <row r="39" spans="1:23">
      <c r="A39" s="105">
        <v>2022</v>
      </c>
      <c r="B39" s="115">
        <f ca="1">B38</f>
        <v>0.10288</v>
      </c>
      <c r="C39" s="115">
        <f t="shared" ca="1" si="12"/>
        <v>13.906207267833107</v>
      </c>
      <c r="D39" s="115">
        <f t="shared" ca="1" si="12"/>
        <v>2.9655087719298243</v>
      </c>
      <c r="E39" s="115">
        <f t="shared" ca="1" si="12"/>
        <v>0.6433186813186812</v>
      </c>
      <c r="F39" s="115">
        <f t="shared" ca="1" si="12"/>
        <v>7.1</v>
      </c>
      <c r="G39" s="115">
        <f ca="1">AVERAGEIF('Energitilsynet_ELCC prices'!$8:$8,'Electricity distribution (2)'!$A39,'Energitilsynet_ELCC prices'!$B$16:$DK$16)</f>
        <v>0</v>
      </c>
      <c r="I39" s="105">
        <v>2022</v>
      </c>
      <c r="J39" s="115">
        <f ca="1">J38</f>
        <v>0.12</v>
      </c>
      <c r="K39" s="115">
        <f t="shared" ca="1" si="13"/>
        <v>28.118589917769036</v>
      </c>
      <c r="L39" s="115">
        <f t="shared" ca="1" si="13"/>
        <v>1.1122659890793103</v>
      </c>
      <c r="M39" s="115">
        <f t="shared" ca="1" si="13"/>
        <v>0.16431407035175893</v>
      </c>
      <c r="N39" s="115">
        <f t="shared" ca="1" si="13"/>
        <v>7.1</v>
      </c>
      <c r="O39" s="115">
        <f ca="1">AVERAGEIF('Energitilsynet_ELCC prices'!$8:$8,'Electricity distribution (2)'!$A39,'Energitilsynet_ELCC prices'!$B$16:$DK$16)</f>
        <v>0</v>
      </c>
      <c r="R39" s="70">
        <v>2022</v>
      </c>
      <c r="S39" s="70">
        <f t="shared" ca="1" si="16"/>
        <v>68.660874225226706</v>
      </c>
      <c r="T39" s="70">
        <f ca="1">SUM(J39:O39)*10/3.6</f>
        <v>101.70880549222251</v>
      </c>
      <c r="U39" s="70">
        <v>2015</v>
      </c>
      <c r="W39" s="105">
        <f t="shared" ca="1" si="11"/>
        <v>85.184839858724615</v>
      </c>
    </row>
    <row r="41" spans="1:23">
      <c r="A41" s="2" t="s">
        <v>151</v>
      </c>
    </row>
    <row r="43" spans="1:23">
      <c r="B43" s="254" t="s">
        <v>5</v>
      </c>
      <c r="C43" s="255"/>
      <c r="D43" s="255"/>
      <c r="E43" s="255"/>
      <c r="F43" s="255"/>
      <c r="G43" s="256"/>
      <c r="J43" s="254" t="s">
        <v>6</v>
      </c>
      <c r="K43" s="255"/>
      <c r="L43" s="255"/>
      <c r="M43" s="255"/>
      <c r="N43" s="255"/>
      <c r="O43" s="256"/>
      <c r="S43" s="2" t="s">
        <v>151</v>
      </c>
    </row>
    <row r="44" spans="1:23">
      <c r="B44" s="105" t="s">
        <v>145</v>
      </c>
      <c r="C44" s="105" t="s">
        <v>129</v>
      </c>
      <c r="D44" s="105" t="s">
        <v>130</v>
      </c>
      <c r="E44" s="105" t="s">
        <v>131</v>
      </c>
      <c r="F44" s="105" t="s">
        <v>132</v>
      </c>
      <c r="G44" s="105" t="s">
        <v>133</v>
      </c>
      <c r="J44" s="105" t="s">
        <v>128</v>
      </c>
      <c r="K44" s="105" t="s">
        <v>129</v>
      </c>
      <c r="L44" s="105" t="s">
        <v>130</v>
      </c>
      <c r="M44" s="105" t="s">
        <v>131</v>
      </c>
      <c r="N44" s="105" t="s">
        <v>132</v>
      </c>
      <c r="O44" s="105" t="s">
        <v>133</v>
      </c>
      <c r="R44" s="102"/>
      <c r="S44" s="96" t="s">
        <v>5</v>
      </c>
      <c r="T44" s="96" t="s">
        <v>6</v>
      </c>
      <c r="U44" s="97" t="s">
        <v>9</v>
      </c>
    </row>
    <row r="45" spans="1:23">
      <c r="B45" s="93" t="s">
        <v>146</v>
      </c>
      <c r="C45" s="93" t="s">
        <v>146</v>
      </c>
      <c r="D45" s="93" t="s">
        <v>146</v>
      </c>
      <c r="E45" s="93" t="s">
        <v>146</v>
      </c>
      <c r="F45" s="93" t="s">
        <v>146</v>
      </c>
      <c r="G45" s="93" t="s">
        <v>146</v>
      </c>
      <c r="J45" s="93" t="s">
        <v>146</v>
      </c>
      <c r="K45" s="93" t="s">
        <v>146</v>
      </c>
      <c r="L45" s="93" t="s">
        <v>146</v>
      </c>
      <c r="M45" s="93" t="s">
        <v>146</v>
      </c>
      <c r="N45" s="93" t="s">
        <v>146</v>
      </c>
      <c r="O45" s="93" t="s">
        <v>146</v>
      </c>
      <c r="R45" s="103"/>
      <c r="S45" s="64" t="s">
        <v>147</v>
      </c>
      <c r="T45" s="64" t="s">
        <v>147</v>
      </c>
      <c r="U45" s="99" t="s">
        <v>147</v>
      </c>
      <c r="W45" s="118" t="s">
        <v>159</v>
      </c>
    </row>
    <row r="46" spans="1:23">
      <c r="A46" s="105">
        <v>2010</v>
      </c>
      <c r="B46" s="105">
        <f ca="1">AVERAGEIF('Energitilsynet_ELCC prices'!$8:$8,'Electricity distribution (2)'!A46,'Energitilsynet_ELCC prices'!$B$83:$DK$83)</f>
        <v>6.7999999999999996E-3</v>
      </c>
      <c r="C46" s="105">
        <f ca="1">AVERAGEIF('Energitilsynet_ELCC prices'!$8:$8,'Electricity distribution (2)'!A46,'Energitilsynet_ELCC prices'!$B$84:$DK$84)</f>
        <v>4.260887052341598</v>
      </c>
      <c r="D46" s="105">
        <f ca="1">AVERAGEIF('Energitilsynet_ELCC prices'!$8:$8,'Electricity distribution (2)'!A46,'Energitilsynet_ELCC prices'!$B$85:$DK$85)</f>
        <v>0.10057272275999007</v>
      </c>
      <c r="E46" s="105">
        <f ca="1">AVERAGEIF('Energitilsynet_ELCC prices'!$8:$8,A46,'Energitilsynet_ELCC prices'!$B$86:$DK$86)</f>
        <v>0.42143442622950822</v>
      </c>
      <c r="F46" s="105">
        <f ca="1">AVERAGEIF('Energitilsynet_ELCC prices'!$8:$8,'Electricity distribution (2)'!$A27,'Energitilsynet_ELCC prices'!$B$87:$DK$87)</f>
        <v>4.0999999999999996</v>
      </c>
      <c r="G46" s="105">
        <f ca="1">AVERAGEIF('Energitilsynet_ELCC prices'!$8:$8,'Electricity distribution (2)'!$A27,'Energitilsynet_ELCC prices'!$B$88:$DK$88)</f>
        <v>8.7083333333333357</v>
      </c>
      <c r="I46" s="105">
        <v>2010</v>
      </c>
      <c r="J46" s="105">
        <f ca="1">AVERAGEIF('Energitilsynet_ELCC prices'!$8:$8,'Electricity distribution (2)'!I46,'Energitilsynet_ELCC prices'!$B$100:$DK$100)</f>
        <v>6.7999999999999996E-3</v>
      </c>
      <c r="K46" s="105">
        <f ca="1">AVERAGEIF('Energitilsynet_ELCC prices'!$8:$8,'Electricity distribution (2)'!I46,'Energitilsynet_ELCC prices'!$B$101:$DK$101)</f>
        <v>3.5439985218033989</v>
      </c>
      <c r="L46" s="105">
        <f ca="1">AVERAGEIF('Energitilsynet_ELCC prices'!$8:$8,'Electricity distribution (2)'!I46,'Energitilsynet_ELCC prices'!$B$102:$DK$102)</f>
        <v>9.0588565022421533E-2</v>
      </c>
      <c r="M46" s="105">
        <f ca="1">AVERAGEIF('Energitilsynet_ELCC prices'!$8:$8,I46,'Energitilsynet_ELCC prices'!$B$103:$DK$103)</f>
        <v>0.78499999999999981</v>
      </c>
      <c r="N46" s="105">
        <f ca="1">AVERAGEIF('Energitilsynet_ELCC prices'!$8:$8,'Electricity distribution (2)'!$A27,'Energitilsynet_ELCC prices'!$B$104:$DK$104)</f>
        <v>9.6916666666666682</v>
      </c>
      <c r="O46" s="105">
        <f ca="1">AVERAGEIF('Energitilsynet_ELCC prices'!$8:$8,'Electricity distribution (2)'!$A46,'Energitilsynet_ELCC prices'!$B$105:$DK$105)</f>
        <v>7.1666666666666679</v>
      </c>
      <c r="R46" s="98">
        <v>2010</v>
      </c>
      <c r="S46" s="95">
        <f ca="1">SUM(B46:G46)*10/3.6</f>
        <v>48.883409818512305</v>
      </c>
      <c r="T46" s="96">
        <f ca="1">SUM(J46:O46)*10/3.6</f>
        <v>59.124223389330993</v>
      </c>
      <c r="U46" s="97">
        <v>2010</v>
      </c>
      <c r="W46" s="105">
        <f ca="1">AVERAGE(S46:T46)</f>
        <v>54.003816603921649</v>
      </c>
    </row>
    <row r="47" spans="1:23">
      <c r="A47" s="105">
        <v>2011</v>
      </c>
      <c r="B47" s="105">
        <f ca="1">AVERAGEIF('Energitilsynet_ELCC prices'!$8:$8,'Electricity distribution (2)'!A47,'Energitilsynet_ELCC prices'!$B$83:$DK$83)</f>
        <v>6.7999999999999996E-3</v>
      </c>
      <c r="C47" s="105">
        <f ca="1">AVERAGEIF('Energitilsynet_ELCC prices'!$8:$8,'Electricity distribution (2)'!A47,'Energitilsynet_ELCC prices'!$B$84:$DK$84)</f>
        <v>4.322656985871272</v>
      </c>
      <c r="D47" s="105">
        <f ca="1">AVERAGEIF('Energitilsynet_ELCC prices'!$8:$8,'Electricity distribution (2)'!A47,'Energitilsynet_ELCC prices'!$B$85:$DK$85)</f>
        <v>0.110119825708061</v>
      </c>
      <c r="E47" s="105">
        <f ca="1">AVERAGEIF('Energitilsynet_ELCC prices'!$8:$8,A47,'Energitilsynet_ELCC prices'!$B$86:$DK$86)</f>
        <v>0.38354406130268176</v>
      </c>
      <c r="F47" s="105">
        <f ca="1">AVERAGEIF('Energitilsynet_ELCC prices'!$8:$8,'Electricity distribution (2)'!$A28,'Energitilsynet_ELCC prices'!$B$87:$DK$87)</f>
        <v>7.416666666666667</v>
      </c>
      <c r="G47" s="105">
        <f ca="1">AVERAGEIF('Energitilsynet_ELCC prices'!$8:$8,'Electricity distribution (2)'!$A28,'Energitilsynet_ELCC prices'!$B$88:$DK$88)</f>
        <v>8.091666666666665</v>
      </c>
      <c r="I47" s="105">
        <v>2011</v>
      </c>
      <c r="J47" s="105">
        <f ca="1">AVERAGEIF('Energitilsynet_ELCC prices'!$8:$8,'Electricity distribution (2)'!I47,'Energitilsynet_ELCC prices'!$B$100:$DK$100)</f>
        <v>6.7999999999999996E-3</v>
      </c>
      <c r="K47" s="105">
        <f ca="1">AVERAGEIF('Energitilsynet_ELCC prices'!$8:$8,'Electricity distribution (2)'!I47,'Energitilsynet_ELCC prices'!$B$101:$DK$101)</f>
        <v>2.4137991362594753</v>
      </c>
      <c r="L47" s="105">
        <f ca="1">AVERAGEIF('Energitilsynet_ELCC prices'!$8:$8,'Electricity distribution (2)'!I47,'Energitilsynet_ELCC prices'!$B$102:$DK$102)</f>
        <v>8.9924749163879603E-2</v>
      </c>
      <c r="M47" s="105">
        <f ca="1">AVERAGEIF('Energitilsynet_ELCC prices'!$8:$8,I47,'Energitilsynet_ELCC prices'!$B$103:$DK$103)</f>
        <v>0.63416666666666599</v>
      </c>
      <c r="N47" s="105">
        <f ca="1">AVERAGEIF('Energitilsynet_ELCC prices'!$8:$8,'Electricity distribution (2)'!$A28,'Energitilsynet_ELCC prices'!$B$104:$DK$104)</f>
        <v>7.416666666666667</v>
      </c>
      <c r="O47" s="105">
        <f ca="1">AVERAGEIF('Energitilsynet_ELCC prices'!$8:$8,'Electricity distribution (2)'!$A47,'Energitilsynet_ELCC prices'!$B$105:$DK$105)</f>
        <v>8.091666666666665</v>
      </c>
      <c r="R47" s="98">
        <v>2011</v>
      </c>
      <c r="S47" s="98">
        <f t="shared" ref="S47:S51" ca="1" si="18">SUM(B47:G47)*10/3.6</f>
        <v>56.476261683931519</v>
      </c>
      <c r="T47" s="64">
        <f t="shared" ref="T47:T51" ca="1" si="19">SUM(J47:O47)*10/3.6</f>
        <v>51.81395523728709</v>
      </c>
      <c r="U47" s="99">
        <v>2011</v>
      </c>
      <c r="W47" s="105">
        <f t="shared" ref="W47:W58" ca="1" si="20">AVERAGE(S47:T47)</f>
        <v>54.145108460609308</v>
      </c>
    </row>
    <row r="48" spans="1:23">
      <c r="A48" s="105">
        <v>2012</v>
      </c>
      <c r="B48" s="105">
        <f ca="1">AVERAGEIF('Energitilsynet_ELCC prices'!$8:$8,'Electricity distribution (2)'!A48,'Energitilsynet_ELCC prices'!$B$83:$DK$83)</f>
        <v>6.7999999999999996E-3</v>
      </c>
      <c r="C48" s="105">
        <f ca="1">AVERAGEIF('Energitilsynet_ELCC prices'!$8:$8,'Electricity distribution (2)'!A48,'Energitilsynet_ELCC prices'!$B$84:$DK$84)</f>
        <v>4.3855704815073269</v>
      </c>
      <c r="D48" s="105">
        <f ca="1">AVERAGEIF('Energitilsynet_ELCC prices'!$8:$8,'Electricity distribution (2)'!A48,'Energitilsynet_ELCC prices'!$B$85:$DK$85)</f>
        <v>0.10796521743090853</v>
      </c>
      <c r="E48" s="105">
        <f ca="1">AVERAGEIF('Energitilsynet_ELCC prices'!$8:$8,A48,'Energitilsynet_ELCC prices'!$B$86:$DK$86)</f>
        <v>0.3192661691542289</v>
      </c>
      <c r="F48" s="105">
        <f ca="1">AVERAGEIF('Energitilsynet_ELCC prices'!$8:$8,'Electricity distribution (2)'!$A29,'Energitilsynet_ELCC prices'!$B$87:$DK$87)</f>
        <v>7.541666666666667</v>
      </c>
      <c r="G48" s="105">
        <f ca="1">AVERAGEIF('Energitilsynet_ELCC prices'!$8:$8,'Electricity distribution (2)'!$A29,'Energitilsynet_ELCC prices'!$B$88:$DK$88)</f>
        <v>16.033333333333335</v>
      </c>
      <c r="I48" s="105">
        <v>2012</v>
      </c>
      <c r="J48" s="105">
        <f ca="1">AVERAGEIF('Energitilsynet_ELCC prices'!$8:$8,'Electricity distribution (2)'!I48,'Energitilsynet_ELCC prices'!$B$100:$DK$100)</f>
        <v>6.7999999999999996E-3</v>
      </c>
      <c r="K48" s="105">
        <f ca="1">AVERAGEIF('Energitilsynet_ELCC prices'!$8:$8,'Electricity distribution (2)'!I48,'Energitilsynet_ELCC prices'!$B$101:$DK$101)</f>
        <v>2.5113106435643568</v>
      </c>
      <c r="L48" s="105">
        <f ca="1">AVERAGEIF('Energitilsynet_ELCC prices'!$8:$8,'Electricity distribution (2)'!I48,'Energitilsynet_ELCC prices'!$B$102:$DK$102)</f>
        <v>8.9692179700499156E-2</v>
      </c>
      <c r="M48" s="105">
        <f ca="1">AVERAGEIF('Energitilsynet_ELCC prices'!$8:$8,I48,'Energitilsynet_ELCC prices'!$B$103:$DK$103)</f>
        <v>0.72455621301775153</v>
      </c>
      <c r="N48" s="105">
        <f ca="1">AVERAGEIF('Energitilsynet_ELCC prices'!$8:$8,'Electricity distribution (2)'!$A29,'Energitilsynet_ELCC prices'!$B$104:$DK$104)</f>
        <v>7.541666666666667</v>
      </c>
      <c r="O48" s="105">
        <f ca="1">AVERAGEIF('Energitilsynet_ELCC prices'!$8:$8,'Electricity distribution (2)'!$A48,'Energitilsynet_ELCC prices'!$B$105:$DK$105)</f>
        <v>16.033333333333335</v>
      </c>
      <c r="R48" s="98">
        <v>2012</v>
      </c>
      <c r="S48" s="98">
        <f t="shared" ca="1" si="18"/>
        <v>78.873894078034638</v>
      </c>
      <c r="T48" s="64">
        <f t="shared" ca="1" si="19"/>
        <v>74.742663989673915</v>
      </c>
      <c r="U48" s="99">
        <v>2012</v>
      </c>
      <c r="W48" s="105">
        <f t="shared" ca="1" si="20"/>
        <v>76.808279033854276</v>
      </c>
    </row>
    <row r="49" spans="1:23">
      <c r="A49" s="105">
        <v>2013</v>
      </c>
      <c r="B49" s="105">
        <f ca="1">AVERAGEIF('Energitilsynet_ELCC prices'!$8:$8,'Electricity distribution (2)'!A49,'Energitilsynet_ELCC prices'!$B$83:$DK$83)</f>
        <v>6.6111111111111101E-3</v>
      </c>
      <c r="C49" s="105">
        <f ca="1">AVERAGEIF('Energitilsynet_ELCC prices'!$8:$8,'Electricity distribution (2)'!A49,'Energitilsynet_ELCC prices'!$B$84:$DK$84)</f>
        <v>4.6143129139072849</v>
      </c>
      <c r="D49" s="105">
        <f ca="1">AVERAGEIF('Energitilsynet_ELCC prices'!$8:$8,'Electricity distribution (2)'!A49,'Energitilsynet_ELCC prices'!$B$85:$DK$85)</f>
        <v>0.10802117877600242</v>
      </c>
      <c r="E49" s="105">
        <f ca="1">AVERAGEIF('Energitilsynet_ELCC prices'!$8:$8,A49,'Energitilsynet_ELCC prices'!$B$86:$DK$86)</f>
        <v>0.31271117166212498</v>
      </c>
      <c r="F49" s="105">
        <f ca="1">AVERAGEIF('Energitilsynet_ELCC prices'!$8:$8,'Electricity distribution (2)'!$A30,'Energitilsynet_ELCC prices'!$B$87:$DK$87)</f>
        <v>6.9000000000000012</v>
      </c>
      <c r="G49" s="105">
        <f ca="1">AVERAGEIF('Energitilsynet_ELCC prices'!$8:$8,'Electricity distribution (2)'!$A30,'Energitilsynet_ELCC prices'!$B$88:$DK$88)</f>
        <v>17.508333333333329</v>
      </c>
      <c r="I49" s="105">
        <v>2013</v>
      </c>
      <c r="J49" s="105">
        <f ca="1">AVERAGEIF('Energitilsynet_ELCC prices'!$8:$8,'Electricity distribution (2)'!I49,'Energitilsynet_ELCC prices'!$B$100:$DK$100)</f>
        <v>6.7999999999999996E-3</v>
      </c>
      <c r="K49" s="105">
        <f ca="1">AVERAGEIF('Energitilsynet_ELCC prices'!$8:$8,'Electricity distribution (2)'!I49,'Energitilsynet_ELCC prices'!$B$101:$DK$101)</f>
        <v>3.6443595306975261</v>
      </c>
      <c r="L49" s="105">
        <f ca="1">AVERAGEIF('Energitilsynet_ELCC prices'!$8:$8,'Electricity distribution (2)'!I49,'Energitilsynet_ELCC prices'!$B$102:$DK$102)</f>
        <v>8.0833333333333299E-2</v>
      </c>
      <c r="M49" s="105">
        <f ca="1">AVERAGEIF('Energitilsynet_ELCC prices'!$8:$8,I49,'Energitilsynet_ELCC prices'!$B$103:$DK$103)</f>
        <v>0</v>
      </c>
      <c r="N49" s="105">
        <f ca="1">AVERAGEIF('Energitilsynet_ELCC prices'!$8:$8,'Electricity distribution (2)'!$A30,'Energitilsynet_ELCC prices'!$B$104:$DK$104)</f>
        <v>6.9000000000000012</v>
      </c>
      <c r="O49" s="105">
        <f ca="1">AVERAGEIF('Energitilsynet_ELCC prices'!$8:$8,'Electricity distribution (2)'!$A49,'Energitilsynet_ELCC prices'!$B$105:$DK$105)</f>
        <v>17.508333333333329</v>
      </c>
      <c r="R49" s="98">
        <v>2013</v>
      </c>
      <c r="S49" s="98">
        <f t="shared" ca="1" si="18"/>
        <v>81.805526968860704</v>
      </c>
      <c r="T49" s="64">
        <f t="shared" ca="1" si="19"/>
        <v>78.167572770456076</v>
      </c>
      <c r="U49" s="99">
        <v>2013</v>
      </c>
      <c r="W49" s="105">
        <f t="shared" ca="1" si="20"/>
        <v>79.98654986965839</v>
      </c>
    </row>
    <row r="50" spans="1:23">
      <c r="A50" s="105">
        <v>2014</v>
      </c>
      <c r="B50" s="105">
        <f ca="1">AVERAGEIF('Energitilsynet_ELCC prices'!$8:$8,'Electricity distribution (2)'!A50,'Energitilsynet_ELCC prices'!$B$83:$DK$83)</f>
        <v>4.7222222222222223E-3</v>
      </c>
      <c r="C50" s="105">
        <f ca="1">AVERAGEIF('Energitilsynet_ELCC prices'!$8:$8,'Electricity distribution (2)'!A50,'Energitilsynet_ELCC prices'!$B$84:$DK$84)</f>
        <v>4.1608480157942926</v>
      </c>
      <c r="D50" s="105">
        <f ca="1">AVERAGEIF('Energitilsynet_ELCC prices'!$8:$8,'Electricity distribution (2)'!A50,'Energitilsynet_ELCC prices'!$B$85:$DK$85)</f>
        <v>9.9853801169590639E-2</v>
      </c>
      <c r="E50" s="105">
        <f ca="1">AVERAGEIF('Energitilsynet_ELCC prices'!$8:$8,A50,'Energitilsynet_ELCC prices'!$B$86:$DK$86)</f>
        <v>0.32914655996177739</v>
      </c>
      <c r="F50" s="105">
        <f ca="1">AVERAGEIF('Energitilsynet_ELCC prices'!$8:$8,'Electricity distribution (2)'!$A31,'Energitilsynet_ELCC prices'!$B$87:$DK$87)</f>
        <v>6.916666666666667</v>
      </c>
      <c r="G50" s="105">
        <f ca="1">AVERAGEIF('Energitilsynet_ELCC prices'!$8:$8,'Electricity distribution (2)'!$A31,'Energitilsynet_ELCC prices'!$B$88:$DK$88)</f>
        <v>21.775000000000002</v>
      </c>
      <c r="I50" s="105">
        <v>2014</v>
      </c>
      <c r="J50" s="105">
        <f ca="1">AVERAGEIF('Energitilsynet_ELCC prices'!$8:$8,'Electricity distribution (2)'!I50,'Energitilsynet_ELCC prices'!$B$100:$DK$100)</f>
        <v>5.0999999999999995E-3</v>
      </c>
      <c r="K50" s="105">
        <f ca="1">AVERAGEIF('Energitilsynet_ELCC prices'!$8:$8,'Electricity distribution (2)'!I50,'Energitilsynet_ELCC prices'!$B$101:$DK$101)</f>
        <v>3.5846320471790807</v>
      </c>
      <c r="L50" s="105">
        <f ca="1">AVERAGEIF('Energitilsynet_ELCC prices'!$8:$8,'Electricity distribution (2)'!I50,'Energitilsynet_ELCC prices'!$B$102:$DK$102)</f>
        <v>7.6942252589817059E-2</v>
      </c>
      <c r="M50" s="105">
        <f ca="1">AVERAGEIF('Energitilsynet_ELCC prices'!$8:$8,I50,'Energitilsynet_ELCC prices'!$B$103:$DK$103)</f>
        <v>0</v>
      </c>
      <c r="N50" s="105">
        <f ca="1">AVERAGEIF('Energitilsynet_ELCC prices'!$8:$8,'Electricity distribution (2)'!$A31,'Energitilsynet_ELCC prices'!$B$104:$DK$104)</f>
        <v>6.916666666666667</v>
      </c>
      <c r="O50" s="105">
        <f ca="1">AVERAGEIF('Energitilsynet_ELCC prices'!$8:$8,'Electricity distribution (2)'!$A50,'Energitilsynet_ELCC prices'!$B$105:$DK$105)</f>
        <v>21.775000000000002</v>
      </c>
      <c r="R50" s="98">
        <v>2014</v>
      </c>
      <c r="S50" s="98">
        <f t="shared" ca="1" si="18"/>
        <v>92.461770182818185</v>
      </c>
      <c r="T50" s="64">
        <f t="shared" ca="1" si="19"/>
        <v>89.884280462321001</v>
      </c>
      <c r="U50" s="99">
        <v>2014</v>
      </c>
      <c r="W50" s="105">
        <f t="shared" ca="1" si="20"/>
        <v>91.1730253225696</v>
      </c>
    </row>
    <row r="51" spans="1:23">
      <c r="A51" s="105">
        <v>2015</v>
      </c>
      <c r="B51" s="105">
        <f ca="1">AVERAGEIF('Energitilsynet_ELCC prices'!$8:$8,'Electricity distribution (2)'!A51,'Energitilsynet_ELCC prices'!$B$83:$DK$83)</f>
        <v>6.7999999999999988E-3</v>
      </c>
      <c r="C51" s="105">
        <f ca="1">AVERAGEIF('Energitilsynet_ELCC prices'!$8:$8,'Electricity distribution (2)'!A51,'Energitilsynet_ELCC prices'!$B$84:$DK$84)</f>
        <v>4.4114060062099352</v>
      </c>
      <c r="D51" s="105">
        <f ca="1">AVERAGEIF('Energitilsynet_ELCC prices'!$8:$8,'Electricity distribution (2)'!A51,'Energitilsynet_ELCC prices'!$B$85:$DK$85)</f>
        <v>7.5649122807017549E-2</v>
      </c>
      <c r="E51" s="105">
        <f ca="1">AVERAGEIF('Energitilsynet_ELCC prices'!$8:$8,A51,'Energitilsynet_ELCC prices'!$B$86:$DK$86)</f>
        <v>0.31475585284280944</v>
      </c>
      <c r="F51" s="105">
        <f ca="1">AVERAGEIF('Energitilsynet_ELCC prices'!$8:$8,'Electricity distribution (2)'!$A32,'Energitilsynet_ELCC prices'!$B$87:$DK$87)</f>
        <v>7.1</v>
      </c>
      <c r="G51" s="105">
        <f ca="1">AVERAGEIF('Energitilsynet_ELCC prices'!$8:$8,'Electricity distribution (2)'!$A32,'Energitilsynet_ELCC prices'!$B$88:$DK$88)</f>
        <v>22.866666666666671</v>
      </c>
      <c r="I51" s="105">
        <v>2015</v>
      </c>
      <c r="J51" s="105">
        <f ca="1">AVERAGEIF('Energitilsynet_ELCC prices'!$8:$8,'Electricity distribution (2)'!I51,'Energitilsynet_ELCC prices'!$B$100:$DK$100)</f>
        <v>6.7999999999999988E-3</v>
      </c>
      <c r="K51" s="105">
        <f ca="1">AVERAGEIF('Energitilsynet_ELCC prices'!$8:$8,'Electricity distribution (2)'!I51,'Energitilsynet_ELCC prices'!$B$101:$DK$101)</f>
        <v>3.7269857771676449</v>
      </c>
      <c r="L51" s="105">
        <f ca="1">AVERAGEIF('Energitilsynet_ELCC prices'!$8:$8,'Electricity distribution (2)'!I51,'Energitilsynet_ELCC prices'!$B$102:$DK$102)</f>
        <v>7.2710753095096517E-2</v>
      </c>
      <c r="M51" s="105">
        <f ca="1">AVERAGEIF('Energitilsynet_ELCC prices'!$8:$8,I51,'Energitilsynet_ELCC prices'!$B$103:$DK$103)</f>
        <v>0</v>
      </c>
      <c r="N51" s="105">
        <f ca="1">AVERAGEIF('Energitilsynet_ELCC prices'!$8:$8,'Electricity distribution (2)'!$A32,'Energitilsynet_ELCC prices'!$B$104:$DK$104)</f>
        <v>7.1</v>
      </c>
      <c r="O51" s="105">
        <f ca="1">AVERAGEIF('Energitilsynet_ELCC prices'!$8:$8,'Electricity distribution (2)'!$A51,'Energitilsynet_ELCC prices'!$B$105:$DK$105)</f>
        <v>22.866666666666671</v>
      </c>
      <c r="R51" s="100">
        <v>2015</v>
      </c>
      <c r="S51" s="100">
        <f t="shared" ca="1" si="18"/>
        <v>96.597993468128976</v>
      </c>
      <c r="T51" s="75">
        <f t="shared" ca="1" si="19"/>
        <v>93.814342213692797</v>
      </c>
      <c r="U51" s="101">
        <v>2015</v>
      </c>
      <c r="W51" s="105">
        <f t="shared" ca="1" si="20"/>
        <v>95.206167840910894</v>
      </c>
    </row>
    <row r="52" spans="1:23">
      <c r="A52" s="105">
        <v>2016</v>
      </c>
      <c r="B52" s="115">
        <f ca="1">B51</f>
        <v>6.7999999999999988E-3</v>
      </c>
      <c r="C52" s="115">
        <f t="shared" ref="C52:F58" ca="1" si="21">C51</f>
        <v>4.4114060062099352</v>
      </c>
      <c r="D52" s="115">
        <f t="shared" ca="1" si="21"/>
        <v>7.5649122807017549E-2</v>
      </c>
      <c r="E52" s="115">
        <f t="shared" ca="1" si="21"/>
        <v>0.31475585284280944</v>
      </c>
      <c r="F52" s="115">
        <f t="shared" ca="1" si="21"/>
        <v>7.1</v>
      </c>
      <c r="G52" s="115">
        <f ca="1">AVERAGEIF('Energitilsynet_ELCC prices'!$8:$8,'Electricity distribution (2)'!$A52,'Energitilsynet_ELCC prices'!$B$16:$DK$16)</f>
        <v>22.566666666666666</v>
      </c>
      <c r="I52" s="105">
        <v>2016</v>
      </c>
      <c r="J52" s="115">
        <f ca="1">J51</f>
        <v>6.7999999999999988E-3</v>
      </c>
      <c r="K52" s="115">
        <f t="shared" ref="K52:N58" ca="1" si="22">K51</f>
        <v>3.7269857771676449</v>
      </c>
      <c r="L52" s="115">
        <f t="shared" ca="1" si="22"/>
        <v>7.2710753095096517E-2</v>
      </c>
      <c r="M52" s="115">
        <f t="shared" ca="1" si="22"/>
        <v>0</v>
      </c>
      <c r="N52" s="115">
        <f t="shared" ca="1" si="22"/>
        <v>7.1</v>
      </c>
      <c r="O52" s="115">
        <f ca="1">AVERAGEIF('Energitilsynet_ELCC prices'!$8:$8,'Electricity distribution (2)'!$A52,'Energitilsynet_ELCC prices'!$B$16:$DK$16)</f>
        <v>22.566666666666666</v>
      </c>
      <c r="R52" s="70">
        <v>2016</v>
      </c>
      <c r="S52" s="70">
        <f ca="1">SUM(B52:G52)*10/3.6</f>
        <v>95.764660134795633</v>
      </c>
      <c r="T52" s="70">
        <f ca="1">SUM(J52:O52)*10/3.6</f>
        <v>92.981008880359468</v>
      </c>
      <c r="U52" s="70">
        <v>2015</v>
      </c>
      <c r="W52" s="105">
        <f t="shared" ca="1" si="20"/>
        <v>94.372834507577551</v>
      </c>
    </row>
    <row r="53" spans="1:23">
      <c r="A53" s="105">
        <v>2017</v>
      </c>
      <c r="B53" s="115">
        <f t="shared" ref="B53:B57" ca="1" si="23">B52</f>
        <v>6.7999999999999988E-3</v>
      </c>
      <c r="C53" s="115">
        <f t="shared" ca="1" si="21"/>
        <v>4.4114060062099352</v>
      </c>
      <c r="D53" s="115">
        <f t="shared" ca="1" si="21"/>
        <v>7.5649122807017549E-2</v>
      </c>
      <c r="E53" s="115">
        <f t="shared" ca="1" si="21"/>
        <v>0.31475585284280944</v>
      </c>
      <c r="F53" s="115">
        <f t="shared" ca="1" si="21"/>
        <v>7.1</v>
      </c>
      <c r="G53" s="115">
        <f ca="1">AVERAGEIF('Energitilsynet_ELCC prices'!$8:$8,'Electricity distribution (2)'!$A53,'Energitilsynet_ELCC prices'!$B$16:$DK$16)</f>
        <v>15.714166666666671</v>
      </c>
      <c r="I53" s="105">
        <v>2017</v>
      </c>
      <c r="J53" s="115">
        <f t="shared" ref="J53:J57" ca="1" si="24">J52</f>
        <v>6.7999999999999988E-3</v>
      </c>
      <c r="K53" s="115">
        <f t="shared" ca="1" si="22"/>
        <v>3.7269857771676449</v>
      </c>
      <c r="L53" s="115">
        <f t="shared" ca="1" si="22"/>
        <v>7.2710753095096517E-2</v>
      </c>
      <c r="M53" s="115">
        <f t="shared" ca="1" si="22"/>
        <v>0</v>
      </c>
      <c r="N53" s="115">
        <f t="shared" ca="1" si="22"/>
        <v>7.1</v>
      </c>
      <c r="O53" s="115">
        <f ca="1">AVERAGEIF('Energitilsynet_ELCC prices'!$8:$8,'Electricity distribution (2)'!$A53,'Energitilsynet_ELCC prices'!$B$16:$DK$16)</f>
        <v>15.714166666666671</v>
      </c>
      <c r="R53" s="70">
        <v>2017</v>
      </c>
      <c r="S53" s="70">
        <f t="shared" ref="S53:S58" ca="1" si="25">SUM(B53:G53)*10/3.6</f>
        <v>76.729937912573419</v>
      </c>
      <c r="T53" s="70">
        <f t="shared" ref="T53:T58" ca="1" si="26">SUM(J53:O53)*10/3.6</f>
        <v>73.946286658137254</v>
      </c>
      <c r="U53" s="70">
        <v>2015</v>
      </c>
      <c r="W53" s="105">
        <f t="shared" ca="1" si="20"/>
        <v>75.338112285355336</v>
      </c>
    </row>
    <row r="54" spans="1:23">
      <c r="A54" s="105">
        <v>2018</v>
      </c>
      <c r="B54" s="115">
        <f t="shared" ca="1" si="23"/>
        <v>6.7999999999999988E-3</v>
      </c>
      <c r="C54" s="115">
        <f t="shared" ca="1" si="21"/>
        <v>4.4114060062099352</v>
      </c>
      <c r="D54" s="115">
        <f t="shared" ca="1" si="21"/>
        <v>7.5649122807017549E-2</v>
      </c>
      <c r="E54" s="115">
        <f t="shared" ca="1" si="21"/>
        <v>0.31475585284280944</v>
      </c>
      <c r="F54" s="115">
        <f t="shared" ca="1" si="21"/>
        <v>7.1</v>
      </c>
      <c r="G54" s="115">
        <f ca="1">AVERAGEIF('Energitilsynet_ELCC prices'!$8:$8,'Electricity distribution (2)'!$A54,'Energitilsynet_ELCC prices'!$B$16:$DK$16)</f>
        <v>12.254166666666668</v>
      </c>
      <c r="I54" s="105">
        <v>2018</v>
      </c>
      <c r="J54" s="115">
        <f t="shared" ca="1" si="24"/>
        <v>6.7999999999999988E-3</v>
      </c>
      <c r="K54" s="115">
        <f t="shared" ca="1" si="22"/>
        <v>3.7269857771676449</v>
      </c>
      <c r="L54" s="115">
        <f t="shared" ca="1" si="22"/>
        <v>7.2710753095096517E-2</v>
      </c>
      <c r="M54" s="115">
        <f t="shared" ca="1" si="22"/>
        <v>0</v>
      </c>
      <c r="N54" s="115">
        <f t="shared" ca="1" si="22"/>
        <v>7.1</v>
      </c>
      <c r="O54" s="115">
        <f ca="1">AVERAGEIF('Energitilsynet_ELCC prices'!$8:$8,'Electricity distribution (2)'!$A54,'Energitilsynet_ELCC prices'!$B$16:$DK$16)</f>
        <v>12.254166666666668</v>
      </c>
      <c r="R54" s="70">
        <v>2018</v>
      </c>
      <c r="S54" s="70">
        <f t="shared" ca="1" si="25"/>
        <v>67.118826801462305</v>
      </c>
      <c r="T54" s="70">
        <f t="shared" ca="1" si="26"/>
        <v>64.335175547026139</v>
      </c>
      <c r="U54" s="70">
        <v>2015</v>
      </c>
      <c r="W54" s="105">
        <f t="shared" ca="1" si="20"/>
        <v>65.727001174244222</v>
      </c>
    </row>
    <row r="55" spans="1:23">
      <c r="A55" s="105">
        <v>2019</v>
      </c>
      <c r="B55" s="115">
        <f t="shared" ca="1" si="23"/>
        <v>6.7999999999999988E-3</v>
      </c>
      <c r="C55" s="115">
        <f t="shared" ca="1" si="21"/>
        <v>4.4114060062099352</v>
      </c>
      <c r="D55" s="115">
        <f t="shared" ca="1" si="21"/>
        <v>7.5649122807017549E-2</v>
      </c>
      <c r="E55" s="115">
        <f t="shared" ca="1" si="21"/>
        <v>0.31475585284280944</v>
      </c>
      <c r="F55" s="115">
        <f t="shared" ca="1" si="21"/>
        <v>7.1</v>
      </c>
      <c r="G55" s="115">
        <f ca="1">AVERAGEIF('Energitilsynet_ELCC prices'!$8:$8,'Electricity distribution (2)'!$A55,'Energitilsynet_ELCC prices'!$B$16:$DK$16)</f>
        <v>8.7941666666666674</v>
      </c>
      <c r="I55" s="105">
        <v>2019</v>
      </c>
      <c r="J55" s="115">
        <f t="shared" ca="1" si="24"/>
        <v>6.7999999999999988E-3</v>
      </c>
      <c r="K55" s="115">
        <f t="shared" ca="1" si="22"/>
        <v>3.7269857771676449</v>
      </c>
      <c r="L55" s="115">
        <f t="shared" ca="1" si="22"/>
        <v>7.2710753095096517E-2</v>
      </c>
      <c r="M55" s="115">
        <f t="shared" ca="1" si="22"/>
        <v>0</v>
      </c>
      <c r="N55" s="115">
        <f t="shared" ca="1" si="22"/>
        <v>7.1</v>
      </c>
      <c r="O55" s="115">
        <f ca="1">AVERAGEIF('Energitilsynet_ELCC prices'!$8:$8,'Electricity distribution (2)'!$A55,'Energitilsynet_ELCC prices'!$B$16:$DK$16)</f>
        <v>8.7941666666666674</v>
      </c>
      <c r="R55" s="70">
        <v>2019</v>
      </c>
      <c r="S55" s="70">
        <f t="shared" ca="1" si="25"/>
        <v>57.507715690351183</v>
      </c>
      <c r="T55" s="70">
        <f t="shared" ca="1" si="26"/>
        <v>54.724064435915025</v>
      </c>
      <c r="U55" s="70">
        <v>2015</v>
      </c>
      <c r="W55" s="105">
        <f t="shared" ca="1" si="20"/>
        <v>56.115890063133108</v>
      </c>
    </row>
    <row r="56" spans="1:23">
      <c r="A56" s="105">
        <v>2020</v>
      </c>
      <c r="B56" s="115">
        <f t="shared" ca="1" si="23"/>
        <v>6.7999999999999988E-3</v>
      </c>
      <c r="C56" s="115">
        <f t="shared" ca="1" si="21"/>
        <v>4.4114060062099352</v>
      </c>
      <c r="D56" s="115">
        <f t="shared" ca="1" si="21"/>
        <v>7.5649122807017549E-2</v>
      </c>
      <c r="E56" s="115">
        <f t="shared" ca="1" si="21"/>
        <v>0.31475585284280944</v>
      </c>
      <c r="F56" s="115">
        <f t="shared" ca="1" si="21"/>
        <v>7.1</v>
      </c>
      <c r="G56" s="115">
        <f ca="1">AVERAGEIF('Energitilsynet_ELCC prices'!$8:$8,'Electricity distribution (2)'!$A56,'Energitilsynet_ELCC prices'!$B$16:$DK$16)</f>
        <v>5.3341666666666656</v>
      </c>
      <c r="I56" s="105">
        <v>2020</v>
      </c>
      <c r="J56" s="115">
        <f t="shared" ca="1" si="24"/>
        <v>6.7999999999999988E-3</v>
      </c>
      <c r="K56" s="115">
        <f t="shared" ca="1" si="22"/>
        <v>3.7269857771676449</v>
      </c>
      <c r="L56" s="115">
        <f t="shared" ca="1" si="22"/>
        <v>7.2710753095096517E-2</v>
      </c>
      <c r="M56" s="115">
        <f t="shared" ca="1" si="22"/>
        <v>0</v>
      </c>
      <c r="N56" s="115">
        <f t="shared" ca="1" si="22"/>
        <v>7.1</v>
      </c>
      <c r="O56" s="115">
        <f ca="1">AVERAGEIF('Energitilsynet_ELCC prices'!$8:$8,'Electricity distribution (2)'!$A56,'Energitilsynet_ELCC prices'!$B$16:$DK$16)</f>
        <v>5.3341666666666656</v>
      </c>
      <c r="R56" s="70">
        <v>2020</v>
      </c>
      <c r="S56" s="70">
        <f t="shared" ca="1" si="25"/>
        <v>47.896604579240076</v>
      </c>
      <c r="T56" s="70">
        <f t="shared" ca="1" si="26"/>
        <v>45.112953324803904</v>
      </c>
      <c r="U56" s="70">
        <v>2015</v>
      </c>
      <c r="W56" s="105">
        <f t="shared" ca="1" si="20"/>
        <v>46.504778952021994</v>
      </c>
    </row>
    <row r="57" spans="1:23">
      <c r="A57" s="105">
        <v>2021</v>
      </c>
      <c r="B57" s="115">
        <f t="shared" ca="1" si="23"/>
        <v>6.7999999999999988E-3</v>
      </c>
      <c r="C57" s="115">
        <f t="shared" ca="1" si="21"/>
        <v>4.4114060062099352</v>
      </c>
      <c r="D57" s="115">
        <f t="shared" ca="1" si="21"/>
        <v>7.5649122807017549E-2</v>
      </c>
      <c r="E57" s="115">
        <f t="shared" ca="1" si="21"/>
        <v>0.31475585284280944</v>
      </c>
      <c r="F57" s="115">
        <f t="shared" ca="1" si="21"/>
        <v>7.1</v>
      </c>
      <c r="G57" s="115">
        <f ca="1">AVERAGEIF('Energitilsynet_ELCC prices'!$8:$8,'Electricity distribution (2)'!$A57,'Energitilsynet_ELCC prices'!$B$16:$DK$16)</f>
        <v>1.8741666666666659</v>
      </c>
      <c r="I57" s="105">
        <v>2021</v>
      </c>
      <c r="J57" s="115">
        <f t="shared" ca="1" si="24"/>
        <v>6.7999999999999988E-3</v>
      </c>
      <c r="K57" s="115">
        <f t="shared" ca="1" si="22"/>
        <v>3.7269857771676449</v>
      </c>
      <c r="L57" s="115">
        <f t="shared" ca="1" si="22"/>
        <v>7.2710753095096517E-2</v>
      </c>
      <c r="M57" s="115">
        <f t="shared" ca="1" si="22"/>
        <v>0</v>
      </c>
      <c r="N57" s="115">
        <f t="shared" ca="1" si="22"/>
        <v>7.1</v>
      </c>
      <c r="O57" s="115">
        <f ca="1">AVERAGEIF('Energitilsynet_ELCC prices'!$8:$8,'Electricity distribution (2)'!$A57,'Energitilsynet_ELCC prices'!$B$16:$DK$16)</f>
        <v>1.8741666666666659</v>
      </c>
      <c r="R57" s="70">
        <v>2021</v>
      </c>
      <c r="S57" s="70">
        <f t="shared" ca="1" si="25"/>
        <v>38.285493468128969</v>
      </c>
      <c r="T57" s="70">
        <f t="shared" ca="1" si="26"/>
        <v>35.501842213692797</v>
      </c>
      <c r="U57" s="70">
        <v>2015</v>
      </c>
      <c r="W57" s="105">
        <f t="shared" ca="1" si="20"/>
        <v>36.893667840910879</v>
      </c>
    </row>
    <row r="58" spans="1:23">
      <c r="A58" s="105">
        <v>2022</v>
      </c>
      <c r="B58" s="115">
        <f ca="1">B57</f>
        <v>6.7999999999999988E-3</v>
      </c>
      <c r="C58" s="115">
        <f t="shared" ca="1" si="21"/>
        <v>4.4114060062099352</v>
      </c>
      <c r="D58" s="115">
        <f t="shared" ca="1" si="21"/>
        <v>7.5649122807017549E-2</v>
      </c>
      <c r="E58" s="115">
        <f t="shared" ca="1" si="21"/>
        <v>0.31475585284280944</v>
      </c>
      <c r="F58" s="115">
        <f t="shared" ca="1" si="21"/>
        <v>7.1</v>
      </c>
      <c r="G58" s="115">
        <f ca="1">AVERAGEIF('Energitilsynet_ELCC prices'!$8:$8,'Electricity distribution (2)'!$A58,'Energitilsynet_ELCC prices'!$B$16:$DK$16)</f>
        <v>0</v>
      </c>
      <c r="I58" s="105">
        <v>2022</v>
      </c>
      <c r="J58" s="115">
        <f ca="1">J57</f>
        <v>6.7999999999999988E-3</v>
      </c>
      <c r="K58" s="115">
        <f t="shared" ca="1" si="22"/>
        <v>3.7269857771676449</v>
      </c>
      <c r="L58" s="115">
        <f t="shared" ca="1" si="22"/>
        <v>7.2710753095096517E-2</v>
      </c>
      <c r="M58" s="115">
        <f t="shared" ca="1" si="22"/>
        <v>0</v>
      </c>
      <c r="N58" s="115">
        <f t="shared" ca="1" si="22"/>
        <v>7.1</v>
      </c>
      <c r="O58" s="115">
        <f ca="1">AVERAGEIF('Energitilsynet_ELCC prices'!$8:$8,'Electricity distribution (2)'!$A58,'Energitilsynet_ELCC prices'!$B$16:$DK$16)</f>
        <v>0</v>
      </c>
      <c r="R58" s="70">
        <v>2022</v>
      </c>
      <c r="S58" s="70">
        <f t="shared" ca="1" si="25"/>
        <v>33.07947494961045</v>
      </c>
      <c r="T58" s="70">
        <f t="shared" ca="1" si="26"/>
        <v>30.295823695174281</v>
      </c>
      <c r="U58" s="70">
        <v>2015</v>
      </c>
      <c r="W58" s="105">
        <f t="shared" ca="1" si="20"/>
        <v>31.687649322392367</v>
      </c>
    </row>
  </sheetData>
  <mergeCells count="6">
    <mergeCell ref="B3:G3"/>
    <mergeCell ref="J3:O3"/>
    <mergeCell ref="B24:G24"/>
    <mergeCell ref="J24:O24"/>
    <mergeCell ref="B43:G43"/>
    <mergeCell ref="J43:O4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4:AS72"/>
  <sheetViews>
    <sheetView topLeftCell="A25" workbookViewId="0">
      <selection activeCell="N19" sqref="N19"/>
    </sheetView>
  </sheetViews>
  <sheetFormatPr defaultRowHeight="14.4"/>
  <cols>
    <col min="3" max="3" width="23.44140625" bestFit="1" customWidth="1"/>
    <col min="4" max="4" width="34.44140625" bestFit="1" customWidth="1"/>
    <col min="5" max="5" width="11.6640625" bestFit="1" customWidth="1"/>
    <col min="6" max="6" width="14" bestFit="1" customWidth="1"/>
    <col min="7" max="7" width="17.44140625" bestFit="1" customWidth="1"/>
    <col min="8" max="8" width="15" bestFit="1" customWidth="1"/>
    <col min="9" max="9" width="15.88671875" bestFit="1" customWidth="1"/>
    <col min="10" max="10" width="21.44140625" bestFit="1" customWidth="1"/>
    <col min="11" max="11" width="20.44140625" bestFit="1" customWidth="1"/>
    <col min="12" max="12" width="6.44140625" bestFit="1" customWidth="1"/>
  </cols>
  <sheetData>
    <row r="4" spans="3:21">
      <c r="R4" t="s">
        <v>261</v>
      </c>
    </row>
    <row r="5" spans="3:21" ht="15" thickBot="1"/>
    <row r="6" spans="3:21" ht="19.8">
      <c r="C6" s="61"/>
      <c r="D6" s="62"/>
      <c r="E6" s="62"/>
      <c r="F6" s="72" t="s">
        <v>21</v>
      </c>
      <c r="G6" s="72" t="s">
        <v>22</v>
      </c>
      <c r="H6" s="72"/>
      <c r="I6" s="72"/>
      <c r="J6" s="72"/>
      <c r="K6" s="72"/>
      <c r="L6" s="73" t="s">
        <v>23</v>
      </c>
      <c r="M6" s="228" t="s">
        <v>233</v>
      </c>
      <c r="R6" s="232" t="s">
        <v>246</v>
      </c>
      <c r="S6" s="233"/>
      <c r="T6" s="233"/>
      <c r="U6" s="233"/>
    </row>
    <row r="7" spans="3:21">
      <c r="C7" s="69" t="s">
        <v>24</v>
      </c>
      <c r="D7" s="64" t="s">
        <v>25</v>
      </c>
      <c r="E7" s="64" t="s">
        <v>26</v>
      </c>
      <c r="F7" s="64">
        <v>-0.20967860898994278</v>
      </c>
      <c r="G7" s="242">
        <f>S9</f>
        <v>1.3198844772112999</v>
      </c>
      <c r="H7" s="64"/>
      <c r="I7" s="64"/>
      <c r="J7" s="64"/>
      <c r="K7" s="64"/>
      <c r="L7" s="243">
        <f>S9</f>
        <v>1.3198844772112999</v>
      </c>
      <c r="M7" s="229"/>
      <c r="R7" s="234"/>
      <c r="S7" s="235"/>
      <c r="T7" s="235"/>
      <c r="U7" s="235"/>
    </row>
    <row r="8" spans="3:21" ht="24.6">
      <c r="C8" s="63"/>
      <c r="D8" s="64"/>
      <c r="E8" s="64"/>
      <c r="F8" s="64"/>
      <c r="G8" s="64"/>
      <c r="H8" s="64"/>
      <c r="I8" s="64"/>
      <c r="J8" s="64"/>
      <c r="K8" s="64"/>
      <c r="L8" s="65"/>
      <c r="M8" s="229"/>
      <c r="R8" s="236" t="s">
        <v>247</v>
      </c>
      <c r="S8" s="237" t="s">
        <v>248</v>
      </c>
      <c r="T8" s="237" t="s">
        <v>249</v>
      </c>
      <c r="U8" s="237" t="s">
        <v>250</v>
      </c>
    </row>
    <row r="9" spans="3:21">
      <c r="C9" s="69" t="s">
        <v>27</v>
      </c>
      <c r="D9" s="64"/>
      <c r="E9" s="64"/>
      <c r="F9" s="70" t="s">
        <v>21</v>
      </c>
      <c r="G9" s="70" t="s">
        <v>28</v>
      </c>
      <c r="H9" s="70" t="s">
        <v>29</v>
      </c>
      <c r="I9" s="70" t="s">
        <v>30</v>
      </c>
      <c r="J9" s="70" t="s">
        <v>31</v>
      </c>
      <c r="K9" s="70" t="s">
        <v>32</v>
      </c>
      <c r="L9" s="71" t="s">
        <v>23</v>
      </c>
      <c r="M9" s="229"/>
      <c r="R9" s="238" t="s">
        <v>251</v>
      </c>
      <c r="S9" s="239">
        <v>1.3198844772112999</v>
      </c>
      <c r="T9" s="239" t="s">
        <v>252</v>
      </c>
      <c r="U9" s="239" t="s">
        <v>252</v>
      </c>
    </row>
    <row r="10" spans="3:21">
      <c r="C10" s="63" t="s">
        <v>33</v>
      </c>
      <c r="D10" s="64" t="s">
        <v>34</v>
      </c>
      <c r="E10" s="64" t="s">
        <v>26</v>
      </c>
      <c r="F10" s="64">
        <v>4.0392722226621078</v>
      </c>
      <c r="G10" s="64">
        <v>7.9592729183271045</v>
      </c>
      <c r="H10" s="64">
        <v>4.1584712263545756</v>
      </c>
      <c r="I10" s="64">
        <v>6.099180989027972</v>
      </c>
      <c r="J10" s="64">
        <v>15.904125349120948</v>
      </c>
      <c r="K10" s="64">
        <v>18.722883501623215</v>
      </c>
      <c r="L10" s="65">
        <v>56.883206207115919</v>
      </c>
      <c r="M10" s="229">
        <f t="shared" ref="M10:M16" si="0">SUM(J10:K10)</f>
        <v>34.627008850744161</v>
      </c>
      <c r="R10" s="238" t="s">
        <v>253</v>
      </c>
      <c r="S10" s="239">
        <v>2.2299630877756869</v>
      </c>
      <c r="T10" s="239" t="s">
        <v>252</v>
      </c>
      <c r="U10" s="239" t="s">
        <v>252</v>
      </c>
    </row>
    <row r="11" spans="3:21">
      <c r="C11" s="63" t="s">
        <v>7</v>
      </c>
      <c r="D11" s="64" t="s">
        <v>34</v>
      </c>
      <c r="E11" s="64" t="s">
        <v>26</v>
      </c>
      <c r="F11" s="64">
        <v>4.0392722226621078</v>
      </c>
      <c r="G11" s="64">
        <v>7.9592729183271045</v>
      </c>
      <c r="H11" s="64">
        <v>4.1584712263545756</v>
      </c>
      <c r="I11" s="64">
        <v>4.8534596372835228</v>
      </c>
      <c r="J11" s="64">
        <v>14.565922764542915</v>
      </c>
      <c r="K11" s="64">
        <v>13.814207308456481</v>
      </c>
      <c r="L11" s="65">
        <v>49.390606077626707</v>
      </c>
      <c r="M11" s="229">
        <f t="shared" si="0"/>
        <v>28.380130072999396</v>
      </c>
      <c r="R11" s="238" t="s">
        <v>254</v>
      </c>
      <c r="S11" s="239">
        <v>2.2299630877756442</v>
      </c>
      <c r="T11" s="239">
        <v>14.26961679668841</v>
      </c>
      <c r="U11" s="239">
        <v>24.210014302527227</v>
      </c>
    </row>
    <row r="12" spans="3:21">
      <c r="C12" s="63" t="s">
        <v>35</v>
      </c>
      <c r="D12" s="64" t="s">
        <v>34</v>
      </c>
      <c r="E12" s="64" t="s">
        <v>26</v>
      </c>
      <c r="F12" s="64">
        <v>4.0392722226621078</v>
      </c>
      <c r="G12" s="64">
        <v>7.9592729183271045</v>
      </c>
      <c r="H12" s="64">
        <v>4.1584712263545756</v>
      </c>
      <c r="I12" s="64">
        <v>4.8534596372835228</v>
      </c>
      <c r="J12" s="64">
        <v>4.9353885959302035</v>
      </c>
      <c r="K12" s="64">
        <v>23.444741477069194</v>
      </c>
      <c r="L12" s="65">
        <v>49.3906060776267</v>
      </c>
      <c r="M12" s="229">
        <f t="shared" si="0"/>
        <v>28.380130072999396</v>
      </c>
      <c r="R12" s="238" t="s">
        <v>7</v>
      </c>
      <c r="S12" s="239" t="s">
        <v>252</v>
      </c>
      <c r="T12" s="239" t="s">
        <v>252</v>
      </c>
      <c r="U12" s="240">
        <v>24.210014302527227</v>
      </c>
    </row>
    <row r="13" spans="3:21">
      <c r="C13" s="63" t="s">
        <v>36</v>
      </c>
      <c r="D13" s="64" t="s">
        <v>37</v>
      </c>
      <c r="E13" s="64" t="s">
        <v>26</v>
      </c>
      <c r="F13" s="64">
        <v>4.0392722226621078</v>
      </c>
      <c r="G13" s="64">
        <v>7.9592729183271045</v>
      </c>
      <c r="H13" s="64">
        <v>4.1584712263545756</v>
      </c>
      <c r="I13" s="64">
        <v>4.8534596372835228</v>
      </c>
      <c r="J13" s="64">
        <v>3.1840131186528224</v>
      </c>
      <c r="K13" s="64">
        <v>9.0100518174847704</v>
      </c>
      <c r="L13" s="65">
        <v>33.2045409407649</v>
      </c>
      <c r="M13" s="229">
        <f>SUM(J13:K13)</f>
        <v>12.194064936137593</v>
      </c>
      <c r="R13" s="238" t="s">
        <v>255</v>
      </c>
      <c r="S13" s="239" t="s">
        <v>252</v>
      </c>
      <c r="T13" s="239" t="s">
        <v>252</v>
      </c>
      <c r="U13" s="240">
        <v>27.529492093732216</v>
      </c>
    </row>
    <row r="14" spans="3:21">
      <c r="C14" s="63" t="s">
        <v>36</v>
      </c>
      <c r="D14" s="64" t="s">
        <v>25</v>
      </c>
      <c r="E14" s="64" t="s">
        <v>26</v>
      </c>
      <c r="F14" s="64">
        <v>4.0392722226621078</v>
      </c>
      <c r="G14" s="64">
        <v>7.9592729183271045</v>
      </c>
      <c r="H14" s="64">
        <v>4.1584712263545756</v>
      </c>
      <c r="I14" s="64">
        <v>4.8534596372835228</v>
      </c>
      <c r="J14" s="64">
        <v>2.1273740625233617</v>
      </c>
      <c r="K14" s="64"/>
      <c r="L14" s="65">
        <v>23.137850067150669</v>
      </c>
      <c r="M14" s="229">
        <f t="shared" si="0"/>
        <v>2.1273740625233617</v>
      </c>
      <c r="R14" s="238" t="s">
        <v>256</v>
      </c>
      <c r="S14" s="239" t="s">
        <v>252</v>
      </c>
      <c r="T14" s="239" t="s">
        <v>252</v>
      </c>
      <c r="U14" s="239">
        <v>2.2299630877756584</v>
      </c>
    </row>
    <row r="15" spans="3:21">
      <c r="C15" s="63" t="s">
        <v>38</v>
      </c>
      <c r="D15" s="64" t="s">
        <v>25</v>
      </c>
      <c r="E15" s="64" t="s">
        <v>26</v>
      </c>
      <c r="F15" s="64">
        <v>4.0392722226621078</v>
      </c>
      <c r="G15" s="64">
        <v>7.9592729183271045</v>
      </c>
      <c r="H15" s="64">
        <v>4.1584712263545756</v>
      </c>
      <c r="I15" s="64">
        <v>-24.643470436541282</v>
      </c>
      <c r="J15" s="64">
        <v>2.1273740625233617</v>
      </c>
      <c r="K15" s="64"/>
      <c r="L15" s="65">
        <v>-6.3590800066741338</v>
      </c>
      <c r="M15" s="229">
        <f t="shared" si="0"/>
        <v>2.1273740625233617</v>
      </c>
      <c r="R15" s="238" t="s">
        <v>257</v>
      </c>
      <c r="S15" s="241" t="s">
        <v>258</v>
      </c>
      <c r="T15" s="241" t="s">
        <v>259</v>
      </c>
      <c r="U15" s="241" t="s">
        <v>252</v>
      </c>
    </row>
    <row r="16" spans="3:21">
      <c r="C16" s="63" t="s">
        <v>48</v>
      </c>
      <c r="D16" s="64" t="s">
        <v>39</v>
      </c>
      <c r="E16" s="64" t="s">
        <v>26</v>
      </c>
      <c r="F16" s="64">
        <v>4.0392722226621078</v>
      </c>
      <c r="G16" s="64">
        <v>7.9592729183271045</v>
      </c>
      <c r="H16" s="64">
        <v>4.1584712263545756</v>
      </c>
      <c r="I16" s="64">
        <v>1.4174166767798941</v>
      </c>
      <c r="J16" s="64">
        <v>2.1273740625233617</v>
      </c>
      <c r="K16" s="64"/>
      <c r="L16" s="65">
        <v>19.701807106647042</v>
      </c>
      <c r="M16" s="229">
        <f t="shared" si="0"/>
        <v>2.1273740625233617</v>
      </c>
      <c r="R16" s="238" t="s">
        <v>260</v>
      </c>
      <c r="S16" s="239">
        <v>2.1976654551978498</v>
      </c>
      <c r="T16" s="239">
        <v>6.6560053630928735</v>
      </c>
      <c r="U16" s="239">
        <v>47.806264102552959</v>
      </c>
    </row>
    <row r="17" spans="3:45">
      <c r="C17" s="63"/>
      <c r="D17" s="64"/>
      <c r="E17" s="64"/>
      <c r="F17" s="64"/>
      <c r="G17" s="64"/>
      <c r="H17" s="64"/>
      <c r="I17" s="64"/>
      <c r="J17" s="64"/>
      <c r="K17" s="64"/>
      <c r="L17" s="65"/>
      <c r="M17" s="229"/>
    </row>
    <row r="18" spans="3:45">
      <c r="C18" s="63"/>
      <c r="D18" s="64"/>
      <c r="E18" s="64"/>
      <c r="F18" s="70" t="s">
        <v>21</v>
      </c>
      <c r="G18" s="70" t="s">
        <v>40</v>
      </c>
      <c r="H18" s="70" t="s">
        <v>41</v>
      </c>
      <c r="I18" s="70" t="s">
        <v>32</v>
      </c>
      <c r="J18" s="70" t="s">
        <v>42</v>
      </c>
      <c r="K18" s="70" t="s">
        <v>43</v>
      </c>
      <c r="L18" s="71" t="s">
        <v>23</v>
      </c>
      <c r="M18" s="229"/>
    </row>
    <row r="19" spans="3:45">
      <c r="C19" s="69" t="s">
        <v>44</v>
      </c>
      <c r="D19" s="64" t="s">
        <v>45</v>
      </c>
      <c r="E19" s="64" t="s">
        <v>26</v>
      </c>
      <c r="F19" s="64" t="s">
        <v>46</v>
      </c>
      <c r="G19" s="64">
        <v>1.627160988781911</v>
      </c>
      <c r="H19" s="64">
        <v>18.303086261609451</v>
      </c>
      <c r="I19" s="64">
        <v>10</v>
      </c>
      <c r="J19" s="64">
        <v>-0.44838119503943386</v>
      </c>
      <c r="K19" s="64">
        <v>-16.472777635448509</v>
      </c>
      <c r="L19" s="65">
        <v>13.009088419903417</v>
      </c>
      <c r="M19" s="229">
        <f>SUM(G19:I19)</f>
        <v>29.930247250391361</v>
      </c>
    </row>
    <row r="20" spans="3:45">
      <c r="C20" s="63"/>
      <c r="D20" s="64" t="s">
        <v>37</v>
      </c>
      <c r="E20" s="64" t="s">
        <v>26</v>
      </c>
      <c r="F20" s="64">
        <v>-9.0407433216806297</v>
      </c>
      <c r="G20" s="64">
        <v>1.3575644241453579</v>
      </c>
      <c r="H20" s="64">
        <v>4.5620387651854779</v>
      </c>
      <c r="I20" s="64">
        <v>0.81841401485403997</v>
      </c>
      <c r="J20" s="64">
        <v>-0.53424142387677231</v>
      </c>
      <c r="K20" s="64">
        <v>-4.10583488866693</v>
      </c>
      <c r="L20" s="65">
        <v>-6.9428024300394604</v>
      </c>
      <c r="M20" s="229">
        <f>SUM(G20:I20)</f>
        <v>6.7380172041848763</v>
      </c>
    </row>
    <row r="21" spans="3:45" ht="15" thickBot="1">
      <c r="C21" s="66"/>
      <c r="D21" s="67" t="s">
        <v>25</v>
      </c>
      <c r="E21" s="67" t="s">
        <v>26</v>
      </c>
      <c r="F21" s="67">
        <v>-9.0407433216806297</v>
      </c>
      <c r="G21" s="67">
        <v>1.3575644241453579</v>
      </c>
      <c r="H21" s="67"/>
      <c r="I21" s="67"/>
      <c r="J21" s="67">
        <v>-0.53424142387677231</v>
      </c>
      <c r="K21" s="67"/>
      <c r="L21" s="68">
        <v>-8.2174203214120443</v>
      </c>
      <c r="M21" s="230">
        <f>SUM(G21:I21)</f>
        <v>1.3575644241453579</v>
      </c>
    </row>
    <row r="23" spans="3:45">
      <c r="C23" t="s">
        <v>117</v>
      </c>
    </row>
    <row r="26" spans="3:45" ht="15" thickBot="1">
      <c r="C26" s="53" t="s">
        <v>68</v>
      </c>
    </row>
    <row r="27" spans="3:45" ht="15" thickBot="1"/>
    <row r="28" spans="3:45">
      <c r="C28" s="74" t="s">
        <v>69</v>
      </c>
      <c r="D28" s="62"/>
      <c r="E28" s="62"/>
      <c r="F28" s="62"/>
      <c r="G28" s="72">
        <v>2012</v>
      </c>
      <c r="H28" s="72">
        <v>2013</v>
      </c>
      <c r="I28" s="72">
        <v>2014</v>
      </c>
      <c r="J28" s="72">
        <v>2015</v>
      </c>
      <c r="K28" s="72">
        <v>2016</v>
      </c>
      <c r="L28" s="72">
        <v>2017</v>
      </c>
      <c r="M28" s="72">
        <v>2018</v>
      </c>
      <c r="N28" s="72">
        <v>2019</v>
      </c>
      <c r="O28" s="72">
        <v>2020</v>
      </c>
      <c r="P28" s="72">
        <v>2021</v>
      </c>
      <c r="Q28" s="72">
        <v>2022</v>
      </c>
      <c r="R28" s="72">
        <v>2023</v>
      </c>
      <c r="S28" s="72">
        <v>2024</v>
      </c>
      <c r="T28" s="72">
        <v>2025</v>
      </c>
      <c r="U28" s="72">
        <v>2026</v>
      </c>
      <c r="V28" s="72">
        <v>2027</v>
      </c>
      <c r="W28" s="72">
        <v>2028</v>
      </c>
      <c r="X28" s="72">
        <v>2029</v>
      </c>
      <c r="Y28" s="72">
        <v>2030</v>
      </c>
      <c r="Z28" s="72">
        <v>2031</v>
      </c>
      <c r="AA28" s="72">
        <v>2032</v>
      </c>
      <c r="AB28" s="72">
        <v>2033</v>
      </c>
      <c r="AC28" s="72">
        <v>2034</v>
      </c>
      <c r="AD28" s="72">
        <v>2035</v>
      </c>
      <c r="AE28" s="72">
        <v>2036</v>
      </c>
      <c r="AF28" s="72">
        <v>2037</v>
      </c>
      <c r="AG28" s="72">
        <v>2038</v>
      </c>
      <c r="AH28" s="72">
        <v>2039</v>
      </c>
      <c r="AI28" s="72">
        <v>2040</v>
      </c>
      <c r="AJ28" s="72">
        <v>2041</v>
      </c>
      <c r="AK28" s="72">
        <v>2042</v>
      </c>
      <c r="AL28" s="72">
        <v>2043</v>
      </c>
      <c r="AM28" s="72">
        <v>2044</v>
      </c>
      <c r="AN28" s="72">
        <v>2045</v>
      </c>
      <c r="AO28" s="72">
        <v>2046</v>
      </c>
      <c r="AP28" s="72">
        <v>2047</v>
      </c>
      <c r="AQ28" s="72">
        <v>2048</v>
      </c>
      <c r="AR28" s="72">
        <v>2049</v>
      </c>
      <c r="AS28" s="73">
        <v>2050</v>
      </c>
    </row>
    <row r="29" spans="3:45">
      <c r="C29" s="63"/>
      <c r="D29" s="64" t="s">
        <v>70</v>
      </c>
      <c r="E29" s="64">
        <v>2014</v>
      </c>
      <c r="F29" s="64" t="s">
        <v>71</v>
      </c>
      <c r="G29" s="64">
        <v>46</v>
      </c>
      <c r="H29" s="64">
        <v>45.7</v>
      </c>
      <c r="I29" s="64">
        <v>45.3</v>
      </c>
      <c r="J29" s="64">
        <v>44.9</v>
      </c>
      <c r="K29" s="64">
        <v>45.4</v>
      </c>
      <c r="L29" s="64">
        <v>45.9</v>
      </c>
      <c r="M29" s="64">
        <v>46.5</v>
      </c>
      <c r="N29" s="64">
        <v>47</v>
      </c>
      <c r="O29" s="64">
        <v>47.5</v>
      </c>
      <c r="P29" s="64">
        <v>48.2</v>
      </c>
      <c r="Q29" s="64">
        <v>48.9</v>
      </c>
      <c r="R29" s="64">
        <v>49.6</v>
      </c>
      <c r="S29" s="64">
        <v>50.2</v>
      </c>
      <c r="T29" s="64">
        <v>50.9</v>
      </c>
      <c r="U29" s="64">
        <v>51.5</v>
      </c>
      <c r="V29" s="64">
        <v>52.1</v>
      </c>
      <c r="W29" s="64">
        <v>52.6</v>
      </c>
      <c r="X29" s="64">
        <v>53.2</v>
      </c>
      <c r="Y29" s="64">
        <v>53.8</v>
      </c>
      <c r="Z29" s="64">
        <v>54.2</v>
      </c>
      <c r="AA29" s="64">
        <v>54.7</v>
      </c>
      <c r="AB29" s="64">
        <v>55.1</v>
      </c>
      <c r="AC29" s="64">
        <v>55.6</v>
      </c>
      <c r="AD29" s="64">
        <v>56.1</v>
      </c>
      <c r="AE29" s="64">
        <v>56.5</v>
      </c>
      <c r="AF29" s="64">
        <v>56.9</v>
      </c>
      <c r="AG29" s="64">
        <v>57.4</v>
      </c>
      <c r="AH29" s="64">
        <v>57.8</v>
      </c>
      <c r="AI29" s="64">
        <v>58.2</v>
      </c>
      <c r="AJ29" s="64">
        <v>58.7</v>
      </c>
      <c r="AK29" s="64">
        <v>59.1</v>
      </c>
      <c r="AL29" s="64">
        <v>59.5</v>
      </c>
      <c r="AM29" s="64">
        <v>59.9</v>
      </c>
      <c r="AN29" s="64">
        <v>60.4</v>
      </c>
      <c r="AO29" s="64">
        <v>60.8</v>
      </c>
      <c r="AP29" s="64">
        <v>61.3</v>
      </c>
      <c r="AQ29" s="64">
        <v>61.8</v>
      </c>
      <c r="AR29" s="64">
        <v>62.3</v>
      </c>
      <c r="AS29" s="65">
        <v>62.7</v>
      </c>
    </row>
    <row r="30" spans="3:45">
      <c r="C30" s="63"/>
      <c r="D30" s="64" t="s">
        <v>72</v>
      </c>
      <c r="E30" s="64">
        <v>2014</v>
      </c>
      <c r="F30" s="64" t="s">
        <v>71</v>
      </c>
      <c r="G30" s="64">
        <v>41</v>
      </c>
      <c r="H30" s="64">
        <v>41.1</v>
      </c>
      <c r="I30" s="64">
        <v>41.2</v>
      </c>
      <c r="J30" s="64">
        <v>41.4</v>
      </c>
      <c r="K30" s="64">
        <v>41.6</v>
      </c>
      <c r="L30" s="64">
        <v>41.8</v>
      </c>
      <c r="M30" s="64">
        <v>42</v>
      </c>
      <c r="N30" s="64">
        <v>42.2</v>
      </c>
      <c r="O30" s="64">
        <v>42.4</v>
      </c>
      <c r="P30" s="64">
        <v>42.7</v>
      </c>
      <c r="Q30" s="64">
        <v>42.9</v>
      </c>
      <c r="R30" s="64">
        <v>43.2</v>
      </c>
      <c r="S30" s="64">
        <v>43.4</v>
      </c>
      <c r="T30" s="64">
        <v>43.7</v>
      </c>
      <c r="U30" s="64">
        <v>43.9</v>
      </c>
      <c r="V30" s="64">
        <v>44.1</v>
      </c>
      <c r="W30" s="64">
        <v>44.4</v>
      </c>
      <c r="X30" s="64">
        <v>44.6</v>
      </c>
      <c r="Y30" s="64">
        <v>44.8</v>
      </c>
      <c r="Z30" s="64">
        <v>45</v>
      </c>
      <c r="AA30" s="64">
        <v>45.1</v>
      </c>
      <c r="AB30" s="64">
        <v>45.2</v>
      </c>
      <c r="AC30" s="64">
        <v>45.4</v>
      </c>
      <c r="AD30" s="64">
        <v>45.5</v>
      </c>
      <c r="AE30" s="64">
        <v>45.6</v>
      </c>
      <c r="AF30" s="64">
        <v>45.8</v>
      </c>
      <c r="AG30" s="64">
        <v>45.9</v>
      </c>
      <c r="AH30" s="64">
        <v>46</v>
      </c>
      <c r="AI30" s="64">
        <v>46.1</v>
      </c>
      <c r="AJ30" s="64">
        <v>46.3</v>
      </c>
      <c r="AK30" s="64">
        <v>46.4</v>
      </c>
      <c r="AL30" s="64">
        <v>46.6</v>
      </c>
      <c r="AM30" s="64">
        <v>46.8</v>
      </c>
      <c r="AN30" s="64">
        <v>46.9</v>
      </c>
      <c r="AO30" s="64">
        <v>47.1</v>
      </c>
      <c r="AP30" s="64">
        <v>47.4</v>
      </c>
      <c r="AQ30" s="64">
        <v>47.6</v>
      </c>
      <c r="AR30" s="64">
        <v>47.8</v>
      </c>
      <c r="AS30" s="65">
        <v>48</v>
      </c>
    </row>
    <row r="31" spans="3:45">
      <c r="C31" s="63"/>
      <c r="D31" s="64" t="s">
        <v>73</v>
      </c>
      <c r="E31" s="64">
        <v>2014</v>
      </c>
      <c r="F31" s="64" t="s">
        <v>71</v>
      </c>
      <c r="G31" s="64">
        <v>48.5</v>
      </c>
      <c r="H31" s="64">
        <v>48.1</v>
      </c>
      <c r="I31" s="64">
        <v>47.7</v>
      </c>
      <c r="J31" s="64">
        <v>47.3</v>
      </c>
      <c r="K31" s="64">
        <v>47.8</v>
      </c>
      <c r="L31" s="64">
        <v>48.3</v>
      </c>
      <c r="M31" s="64">
        <v>48.8</v>
      </c>
      <c r="N31" s="64">
        <v>49.4</v>
      </c>
      <c r="O31" s="64">
        <v>49.9</v>
      </c>
      <c r="P31" s="64">
        <v>50.6</v>
      </c>
      <c r="Q31" s="64">
        <v>51.3</v>
      </c>
      <c r="R31" s="64">
        <v>51.9</v>
      </c>
      <c r="S31" s="64">
        <v>52.6</v>
      </c>
      <c r="T31" s="64">
        <v>53.3</v>
      </c>
      <c r="U31" s="64">
        <v>53.9</v>
      </c>
      <c r="V31" s="64">
        <v>54.4</v>
      </c>
      <c r="W31" s="64">
        <v>55</v>
      </c>
      <c r="X31" s="64">
        <v>55.6</v>
      </c>
      <c r="Y31" s="64">
        <v>56.1</v>
      </c>
      <c r="Z31" s="64">
        <v>56.6</v>
      </c>
      <c r="AA31" s="64">
        <v>57.1</v>
      </c>
      <c r="AB31" s="64">
        <v>57.5</v>
      </c>
      <c r="AC31" s="64">
        <v>58</v>
      </c>
      <c r="AD31" s="64">
        <v>58.4</v>
      </c>
      <c r="AE31" s="64">
        <v>58.9</v>
      </c>
      <c r="AF31" s="64">
        <v>59.3</v>
      </c>
      <c r="AG31" s="64">
        <v>59.7</v>
      </c>
      <c r="AH31" s="64">
        <v>60.1</v>
      </c>
      <c r="AI31" s="64">
        <v>60.6</v>
      </c>
      <c r="AJ31" s="64">
        <v>61</v>
      </c>
      <c r="AK31" s="64">
        <v>61.4</v>
      </c>
      <c r="AL31" s="64">
        <v>61.8</v>
      </c>
      <c r="AM31" s="64">
        <v>62.3</v>
      </c>
      <c r="AN31" s="64">
        <v>62.7</v>
      </c>
      <c r="AO31" s="64">
        <v>63.2</v>
      </c>
      <c r="AP31" s="64">
        <v>63.6</v>
      </c>
      <c r="AQ31" s="64">
        <v>64.099999999999994</v>
      </c>
      <c r="AR31" s="64">
        <v>64.599999999999994</v>
      </c>
      <c r="AS31" s="65">
        <v>65</v>
      </c>
    </row>
    <row r="32" spans="3:45">
      <c r="C32" s="63"/>
      <c r="D32" s="64" t="s">
        <v>74</v>
      </c>
      <c r="E32" s="64">
        <v>2014</v>
      </c>
      <c r="F32" s="64" t="s">
        <v>71</v>
      </c>
      <c r="G32" s="64">
        <v>47.6</v>
      </c>
      <c r="H32" s="64">
        <v>47.5</v>
      </c>
      <c r="I32" s="64">
        <v>47.5</v>
      </c>
      <c r="J32" s="64">
        <v>47.4</v>
      </c>
      <c r="K32" s="64">
        <v>47.7</v>
      </c>
      <c r="L32" s="64">
        <v>47.9</v>
      </c>
      <c r="M32" s="64">
        <v>48.2</v>
      </c>
      <c r="N32" s="64">
        <v>48.5</v>
      </c>
      <c r="O32" s="64">
        <v>48.7</v>
      </c>
      <c r="P32" s="64">
        <v>49.1</v>
      </c>
      <c r="Q32" s="64">
        <v>49.4</v>
      </c>
      <c r="R32" s="64">
        <v>49.7</v>
      </c>
      <c r="S32" s="64">
        <v>50.1</v>
      </c>
      <c r="T32" s="64">
        <v>50.4</v>
      </c>
      <c r="U32" s="64">
        <v>50.7</v>
      </c>
      <c r="V32" s="64">
        <v>51</v>
      </c>
      <c r="W32" s="64">
        <v>51.3</v>
      </c>
      <c r="X32" s="64">
        <v>51.7</v>
      </c>
      <c r="Y32" s="64">
        <v>52.2</v>
      </c>
      <c r="Z32" s="64">
        <v>52.6</v>
      </c>
      <c r="AA32" s="64">
        <v>53.1</v>
      </c>
      <c r="AB32" s="64">
        <v>53.5</v>
      </c>
      <c r="AC32" s="64">
        <v>53.9</v>
      </c>
      <c r="AD32" s="64">
        <v>54.4</v>
      </c>
      <c r="AE32" s="64">
        <v>54.8</v>
      </c>
      <c r="AF32" s="64">
        <v>55.1</v>
      </c>
      <c r="AG32" s="64">
        <v>55.5</v>
      </c>
      <c r="AH32" s="64">
        <v>55.9</v>
      </c>
      <c r="AI32" s="64">
        <v>56.3</v>
      </c>
      <c r="AJ32" s="64">
        <v>56.7</v>
      </c>
      <c r="AK32" s="64">
        <v>57.1</v>
      </c>
      <c r="AL32" s="64">
        <v>57.5</v>
      </c>
      <c r="AM32" s="64">
        <v>57.9</v>
      </c>
      <c r="AN32" s="64">
        <v>58.3</v>
      </c>
      <c r="AO32" s="64">
        <v>58.8</v>
      </c>
      <c r="AP32" s="64">
        <v>59.2</v>
      </c>
      <c r="AQ32" s="64">
        <v>59.6</v>
      </c>
      <c r="AR32" s="64">
        <v>60.1</v>
      </c>
      <c r="AS32" s="65">
        <v>60.5</v>
      </c>
    </row>
    <row r="33" spans="3:45">
      <c r="C33" s="69" t="s">
        <v>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</row>
    <row r="34" spans="3:45">
      <c r="C34" s="63"/>
      <c r="D34" s="64" t="s">
        <v>76</v>
      </c>
      <c r="E34" s="64">
        <v>2014</v>
      </c>
      <c r="F34" s="64" t="s">
        <v>71</v>
      </c>
      <c r="G34" s="64">
        <v>64.099999999999994</v>
      </c>
      <c r="H34" s="64">
        <v>63.2</v>
      </c>
      <c r="I34" s="64">
        <v>62.4</v>
      </c>
      <c r="J34" s="64">
        <v>61.5</v>
      </c>
      <c r="K34" s="64">
        <v>61.9</v>
      </c>
      <c r="L34" s="64">
        <v>62.3</v>
      </c>
      <c r="M34" s="64">
        <v>62.7</v>
      </c>
      <c r="N34" s="64">
        <v>63</v>
      </c>
      <c r="O34" s="64">
        <v>63.4</v>
      </c>
      <c r="P34" s="64">
        <v>63.9</v>
      </c>
      <c r="Q34" s="64">
        <v>64.5</v>
      </c>
      <c r="R34" s="64">
        <v>65</v>
      </c>
      <c r="S34" s="64">
        <v>65.599999999999994</v>
      </c>
      <c r="T34" s="64">
        <v>66.099999999999994</v>
      </c>
      <c r="U34" s="64">
        <v>66.5</v>
      </c>
      <c r="V34" s="64">
        <v>66.900000000000006</v>
      </c>
      <c r="W34" s="64">
        <v>67.3</v>
      </c>
      <c r="X34" s="64">
        <v>67.8</v>
      </c>
      <c r="Y34" s="64">
        <v>68.2</v>
      </c>
      <c r="Z34" s="64">
        <v>68.5</v>
      </c>
      <c r="AA34" s="64">
        <v>68.8</v>
      </c>
      <c r="AB34" s="64">
        <v>69.099999999999994</v>
      </c>
      <c r="AC34" s="64">
        <v>69.5</v>
      </c>
      <c r="AD34" s="64">
        <v>69.8</v>
      </c>
      <c r="AE34" s="64">
        <v>70.099999999999994</v>
      </c>
      <c r="AF34" s="64">
        <v>70.400000000000006</v>
      </c>
      <c r="AG34" s="64">
        <v>70.7</v>
      </c>
      <c r="AH34" s="64">
        <v>71</v>
      </c>
      <c r="AI34" s="64">
        <v>71.2</v>
      </c>
      <c r="AJ34" s="64">
        <v>71.5</v>
      </c>
      <c r="AK34" s="64">
        <v>71.8</v>
      </c>
      <c r="AL34" s="64">
        <v>72.099999999999994</v>
      </c>
      <c r="AM34" s="64">
        <v>72.400000000000006</v>
      </c>
      <c r="AN34" s="64">
        <v>72.599999999999994</v>
      </c>
      <c r="AO34" s="64">
        <v>73</v>
      </c>
      <c r="AP34" s="64">
        <v>73.400000000000006</v>
      </c>
      <c r="AQ34" s="64">
        <v>73.7</v>
      </c>
      <c r="AR34" s="64">
        <v>74.099999999999994</v>
      </c>
      <c r="AS34" s="65">
        <v>74.5</v>
      </c>
    </row>
    <row r="35" spans="3:45">
      <c r="C35" s="63"/>
      <c r="D35" s="64" t="s">
        <v>77</v>
      </c>
      <c r="E35" s="64">
        <v>2014</v>
      </c>
      <c r="F35" s="64" t="s">
        <v>71</v>
      </c>
      <c r="G35" s="64">
        <v>66.3</v>
      </c>
      <c r="H35" s="64">
        <v>65.400000000000006</v>
      </c>
      <c r="I35" s="64">
        <v>64.5</v>
      </c>
      <c r="J35" s="64">
        <v>63.6</v>
      </c>
      <c r="K35" s="64">
        <v>64</v>
      </c>
      <c r="L35" s="64">
        <v>64.400000000000006</v>
      </c>
      <c r="M35" s="64">
        <v>64.8</v>
      </c>
      <c r="N35" s="64">
        <v>65.099999999999994</v>
      </c>
      <c r="O35" s="64">
        <v>65.5</v>
      </c>
      <c r="P35" s="64">
        <v>66</v>
      </c>
      <c r="Q35" s="64">
        <v>66.599999999999994</v>
      </c>
      <c r="R35" s="64">
        <v>67.099999999999994</v>
      </c>
      <c r="S35" s="64">
        <v>67.7</v>
      </c>
      <c r="T35" s="64">
        <v>68.2</v>
      </c>
      <c r="U35" s="64">
        <v>68.599999999999994</v>
      </c>
      <c r="V35" s="64">
        <v>69</v>
      </c>
      <c r="W35" s="64">
        <v>69.5</v>
      </c>
      <c r="X35" s="64">
        <v>69.900000000000006</v>
      </c>
      <c r="Y35" s="64">
        <v>70.3</v>
      </c>
      <c r="Z35" s="64">
        <v>70.599999999999994</v>
      </c>
      <c r="AA35" s="64">
        <v>70.900000000000006</v>
      </c>
      <c r="AB35" s="64">
        <v>71.3</v>
      </c>
      <c r="AC35" s="64">
        <v>71.599999999999994</v>
      </c>
      <c r="AD35" s="64">
        <v>71.900000000000006</v>
      </c>
      <c r="AE35" s="64">
        <v>72.2</v>
      </c>
      <c r="AF35" s="64">
        <v>72.5</v>
      </c>
      <c r="AG35" s="64">
        <v>72.8</v>
      </c>
      <c r="AH35" s="64">
        <v>73.099999999999994</v>
      </c>
      <c r="AI35" s="64">
        <v>73.3</v>
      </c>
      <c r="AJ35" s="64">
        <v>73.599999999999994</v>
      </c>
      <c r="AK35" s="64">
        <v>73.900000000000006</v>
      </c>
      <c r="AL35" s="64">
        <v>74.2</v>
      </c>
      <c r="AM35" s="64">
        <v>74.400000000000006</v>
      </c>
      <c r="AN35" s="64">
        <v>74.7</v>
      </c>
      <c r="AO35" s="64">
        <v>75.099999999999994</v>
      </c>
      <c r="AP35" s="64">
        <v>75.5</v>
      </c>
      <c r="AQ35" s="64">
        <v>75.8</v>
      </c>
      <c r="AR35" s="64">
        <v>76.2</v>
      </c>
      <c r="AS35" s="65">
        <v>76.5</v>
      </c>
    </row>
    <row r="36" spans="3:45">
      <c r="C36" s="63"/>
      <c r="D36" s="64" t="s">
        <v>78</v>
      </c>
      <c r="E36" s="64">
        <v>2014</v>
      </c>
      <c r="F36" s="64" t="s">
        <v>71</v>
      </c>
      <c r="G36" s="64">
        <v>70.900000000000006</v>
      </c>
      <c r="H36" s="64">
        <v>69.900000000000006</v>
      </c>
      <c r="I36" s="64">
        <v>68.900000000000006</v>
      </c>
      <c r="J36" s="64">
        <v>67.900000000000006</v>
      </c>
      <c r="K36" s="64">
        <v>68.3</v>
      </c>
      <c r="L36" s="64">
        <v>68.7</v>
      </c>
      <c r="M36" s="64">
        <v>69.099999999999994</v>
      </c>
      <c r="N36" s="64">
        <v>69.5</v>
      </c>
      <c r="O36" s="64">
        <v>69.900000000000006</v>
      </c>
      <c r="P36" s="64">
        <v>70.400000000000006</v>
      </c>
      <c r="Q36" s="64">
        <v>71</v>
      </c>
      <c r="R36" s="64">
        <v>71.599999999999994</v>
      </c>
      <c r="S36" s="64">
        <v>72.2</v>
      </c>
      <c r="T36" s="64">
        <v>72.8</v>
      </c>
      <c r="U36" s="64">
        <v>73.2</v>
      </c>
      <c r="V36" s="64">
        <v>73.599999999999994</v>
      </c>
      <c r="W36" s="64">
        <v>74</v>
      </c>
      <c r="X36" s="64">
        <v>74.5</v>
      </c>
      <c r="Y36" s="64">
        <v>74.900000000000006</v>
      </c>
      <c r="Z36" s="64">
        <v>75.2</v>
      </c>
      <c r="AA36" s="64">
        <v>75.599999999999994</v>
      </c>
      <c r="AB36" s="64">
        <v>75.900000000000006</v>
      </c>
      <c r="AC36" s="64">
        <v>76.3</v>
      </c>
      <c r="AD36" s="64">
        <v>76.599999999999994</v>
      </c>
      <c r="AE36" s="64">
        <v>76.900000000000006</v>
      </c>
      <c r="AF36" s="64">
        <v>77.2</v>
      </c>
      <c r="AG36" s="64">
        <v>77.5</v>
      </c>
      <c r="AH36" s="64">
        <v>77.8</v>
      </c>
      <c r="AI36" s="64">
        <v>78.099999999999994</v>
      </c>
      <c r="AJ36" s="64">
        <v>78.3</v>
      </c>
      <c r="AK36" s="64">
        <v>78.599999999999994</v>
      </c>
      <c r="AL36" s="64">
        <v>78.900000000000006</v>
      </c>
      <c r="AM36" s="64">
        <v>79.2</v>
      </c>
      <c r="AN36" s="64">
        <v>79.5</v>
      </c>
      <c r="AO36" s="64">
        <v>79.8</v>
      </c>
      <c r="AP36" s="64">
        <v>80.2</v>
      </c>
      <c r="AQ36" s="64">
        <v>80.599999999999994</v>
      </c>
      <c r="AR36" s="64">
        <v>80.900000000000006</v>
      </c>
      <c r="AS36" s="65">
        <v>81.3</v>
      </c>
    </row>
    <row r="37" spans="3:45">
      <c r="C37" s="69" t="s">
        <v>79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</row>
    <row r="38" spans="3:45">
      <c r="C38" s="63"/>
      <c r="D38" s="64" t="s">
        <v>80</v>
      </c>
      <c r="E38" s="64">
        <v>2014</v>
      </c>
      <c r="F38" s="64" t="s">
        <v>71</v>
      </c>
      <c r="G38" s="64">
        <v>73.7</v>
      </c>
      <c r="H38" s="64">
        <v>72.7</v>
      </c>
      <c r="I38" s="64">
        <v>71.8</v>
      </c>
      <c r="J38" s="64">
        <v>70.8</v>
      </c>
      <c r="K38" s="64">
        <v>71.2</v>
      </c>
      <c r="L38" s="64">
        <v>71.599999999999994</v>
      </c>
      <c r="M38" s="64">
        <v>72.099999999999994</v>
      </c>
      <c r="N38" s="64">
        <v>72.5</v>
      </c>
      <c r="O38" s="64">
        <v>72.900000000000006</v>
      </c>
      <c r="P38" s="64">
        <v>73.5</v>
      </c>
      <c r="Q38" s="64">
        <v>74.2</v>
      </c>
      <c r="R38" s="64">
        <v>74.8</v>
      </c>
      <c r="S38" s="64">
        <v>75.400000000000006</v>
      </c>
      <c r="T38" s="64">
        <v>76</v>
      </c>
      <c r="U38" s="64">
        <v>76.5</v>
      </c>
      <c r="V38" s="64">
        <v>77</v>
      </c>
      <c r="W38" s="64">
        <v>77.400000000000006</v>
      </c>
      <c r="X38" s="64">
        <v>77.900000000000006</v>
      </c>
      <c r="Y38" s="64">
        <v>78.400000000000006</v>
      </c>
      <c r="Z38" s="64">
        <v>78.8</v>
      </c>
      <c r="AA38" s="64">
        <v>79.099999999999994</v>
      </c>
      <c r="AB38" s="64">
        <v>79.5</v>
      </c>
      <c r="AC38" s="64">
        <v>79.900000000000006</v>
      </c>
      <c r="AD38" s="64">
        <v>80.3</v>
      </c>
      <c r="AE38" s="64">
        <v>80.599999999999994</v>
      </c>
      <c r="AF38" s="64">
        <v>80.900000000000006</v>
      </c>
      <c r="AG38" s="64">
        <v>81.3</v>
      </c>
      <c r="AH38" s="64">
        <v>81.599999999999994</v>
      </c>
      <c r="AI38" s="64">
        <v>81.900000000000006</v>
      </c>
      <c r="AJ38" s="64">
        <v>82.3</v>
      </c>
      <c r="AK38" s="64">
        <v>82.6</v>
      </c>
      <c r="AL38" s="64">
        <v>82.9</v>
      </c>
      <c r="AM38" s="64">
        <v>83.2</v>
      </c>
      <c r="AN38" s="64">
        <v>83.5</v>
      </c>
      <c r="AO38" s="64">
        <v>84</v>
      </c>
      <c r="AP38" s="64">
        <v>84.4</v>
      </c>
      <c r="AQ38" s="64">
        <v>84.8</v>
      </c>
      <c r="AR38" s="64">
        <v>85.2</v>
      </c>
      <c r="AS38" s="65">
        <v>85.6</v>
      </c>
    </row>
    <row r="39" spans="3:45">
      <c r="C39" s="63"/>
      <c r="D39" s="64" t="s">
        <v>81</v>
      </c>
      <c r="E39" s="64">
        <v>2014</v>
      </c>
      <c r="F39" s="64" t="s">
        <v>71</v>
      </c>
      <c r="G39" s="64">
        <v>106.1</v>
      </c>
      <c r="H39" s="64">
        <v>104.4</v>
      </c>
      <c r="I39" s="64">
        <v>102.6</v>
      </c>
      <c r="J39" s="64">
        <v>100.9</v>
      </c>
      <c r="K39" s="64">
        <v>101.4</v>
      </c>
      <c r="L39" s="64">
        <v>102</v>
      </c>
      <c r="M39" s="64">
        <v>102.6</v>
      </c>
      <c r="N39" s="64">
        <v>103.1</v>
      </c>
      <c r="O39" s="64">
        <v>103.7</v>
      </c>
      <c r="P39" s="64">
        <v>104.5</v>
      </c>
      <c r="Q39" s="64">
        <v>105.3</v>
      </c>
      <c r="R39" s="64">
        <v>106.2</v>
      </c>
      <c r="S39" s="64">
        <v>107</v>
      </c>
      <c r="T39" s="64">
        <v>107.9</v>
      </c>
      <c r="U39" s="64">
        <v>108.5</v>
      </c>
      <c r="V39" s="64">
        <v>109</v>
      </c>
      <c r="W39" s="64">
        <v>109.6</v>
      </c>
      <c r="X39" s="64">
        <v>110.2</v>
      </c>
      <c r="Y39" s="64">
        <v>110.8</v>
      </c>
      <c r="Z39" s="64">
        <v>111.3</v>
      </c>
      <c r="AA39" s="64">
        <v>111.7</v>
      </c>
      <c r="AB39" s="64">
        <v>112.1</v>
      </c>
      <c r="AC39" s="64">
        <v>112.6</v>
      </c>
      <c r="AD39" s="64">
        <v>113</v>
      </c>
      <c r="AE39" s="64">
        <v>113.4</v>
      </c>
      <c r="AF39" s="64">
        <v>113.8</v>
      </c>
      <c r="AG39" s="64">
        <v>114.2</v>
      </c>
      <c r="AH39" s="64">
        <v>114.5</v>
      </c>
      <c r="AI39" s="64">
        <v>114.9</v>
      </c>
      <c r="AJ39" s="64">
        <v>115.3</v>
      </c>
      <c r="AK39" s="64">
        <v>115.6</v>
      </c>
      <c r="AL39" s="64">
        <v>116</v>
      </c>
      <c r="AM39" s="64">
        <v>116.3</v>
      </c>
      <c r="AN39" s="64">
        <v>116.7</v>
      </c>
      <c r="AO39" s="64">
        <v>117.1</v>
      </c>
      <c r="AP39" s="64">
        <v>117.6</v>
      </c>
      <c r="AQ39" s="64">
        <v>118</v>
      </c>
      <c r="AR39" s="64">
        <v>118.5</v>
      </c>
      <c r="AS39" s="65">
        <v>118.9</v>
      </c>
    </row>
    <row r="40" spans="3:45">
      <c r="C40" s="69" t="s">
        <v>16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</row>
    <row r="41" spans="3:45">
      <c r="C41" s="63"/>
      <c r="D41" s="64" t="s">
        <v>82</v>
      </c>
      <c r="E41" s="64">
        <v>2014</v>
      </c>
      <c r="F41" s="64" t="s">
        <v>71</v>
      </c>
      <c r="G41" s="64">
        <v>41.5</v>
      </c>
      <c r="H41" s="64">
        <v>41.2</v>
      </c>
      <c r="I41" s="64">
        <v>40.799999999999997</v>
      </c>
      <c r="J41" s="64">
        <v>40.5</v>
      </c>
      <c r="K41" s="64">
        <v>40.9</v>
      </c>
      <c r="L41" s="64">
        <v>41.4</v>
      </c>
      <c r="M41" s="64">
        <v>41.8</v>
      </c>
      <c r="N41" s="64">
        <v>42.3</v>
      </c>
      <c r="O41" s="64">
        <v>42.7</v>
      </c>
      <c r="P41" s="64">
        <v>43.3</v>
      </c>
      <c r="Q41" s="64">
        <v>43.9</v>
      </c>
      <c r="R41" s="64">
        <v>44.5</v>
      </c>
      <c r="S41" s="64">
        <v>45</v>
      </c>
      <c r="T41" s="64">
        <v>45.6</v>
      </c>
      <c r="U41" s="64">
        <v>46.1</v>
      </c>
      <c r="V41" s="64">
        <v>46.6</v>
      </c>
      <c r="W41" s="64">
        <v>47.1</v>
      </c>
      <c r="X41" s="64">
        <v>47.6</v>
      </c>
      <c r="Y41" s="64">
        <v>48.1</v>
      </c>
      <c r="Z41" s="64">
        <v>48.4</v>
      </c>
      <c r="AA41" s="64">
        <v>48.8</v>
      </c>
      <c r="AB41" s="64">
        <v>49.2</v>
      </c>
      <c r="AC41" s="64">
        <v>49.6</v>
      </c>
      <c r="AD41" s="64">
        <v>50</v>
      </c>
      <c r="AE41" s="64">
        <v>50.4</v>
      </c>
      <c r="AF41" s="64">
        <v>50.7</v>
      </c>
      <c r="AG41" s="64">
        <v>51.1</v>
      </c>
      <c r="AH41" s="64">
        <v>51.5</v>
      </c>
      <c r="AI41" s="64">
        <v>51.8</v>
      </c>
      <c r="AJ41" s="64">
        <v>52.2</v>
      </c>
      <c r="AK41" s="64">
        <v>52.6</v>
      </c>
      <c r="AL41" s="64">
        <v>52.9</v>
      </c>
      <c r="AM41" s="64">
        <v>53.3</v>
      </c>
      <c r="AN41" s="64">
        <v>53.7</v>
      </c>
      <c r="AO41" s="64">
        <v>54.1</v>
      </c>
      <c r="AP41" s="64">
        <v>54.5</v>
      </c>
      <c r="AQ41" s="64">
        <v>54.9</v>
      </c>
      <c r="AR41" s="64">
        <v>55.3</v>
      </c>
      <c r="AS41" s="65">
        <v>55.7</v>
      </c>
    </row>
    <row r="42" spans="3:45" ht="15" thickBot="1">
      <c r="C42" s="66"/>
      <c r="D42" s="67" t="s">
        <v>83</v>
      </c>
      <c r="E42" s="67">
        <v>2014</v>
      </c>
      <c r="F42" s="67" t="s">
        <v>71</v>
      </c>
      <c r="G42" s="67">
        <v>39.9</v>
      </c>
      <c r="H42" s="67">
        <v>39.5</v>
      </c>
      <c r="I42" s="67">
        <v>39.200000000000003</v>
      </c>
      <c r="J42" s="67">
        <v>38.799999999999997</v>
      </c>
      <c r="K42" s="67">
        <v>39.299999999999997</v>
      </c>
      <c r="L42" s="67">
        <v>39.700000000000003</v>
      </c>
      <c r="M42" s="67">
        <v>40.1</v>
      </c>
      <c r="N42" s="67">
        <v>40.6</v>
      </c>
      <c r="O42" s="67">
        <v>41</v>
      </c>
      <c r="P42" s="67">
        <v>41.6</v>
      </c>
      <c r="Q42" s="67">
        <v>42.1</v>
      </c>
      <c r="R42" s="67">
        <v>42.6</v>
      </c>
      <c r="S42" s="67">
        <v>42.9</v>
      </c>
      <c r="T42" s="67">
        <v>43.2</v>
      </c>
      <c r="U42" s="67">
        <v>43.4</v>
      </c>
      <c r="V42" s="67">
        <v>43.6</v>
      </c>
      <c r="W42" s="67">
        <v>43.9</v>
      </c>
      <c r="X42" s="67">
        <v>44.3</v>
      </c>
      <c r="Y42" s="67">
        <v>44.7</v>
      </c>
      <c r="Z42" s="67">
        <v>45.1</v>
      </c>
      <c r="AA42" s="67">
        <v>45.4</v>
      </c>
      <c r="AB42" s="67">
        <v>45.8</v>
      </c>
      <c r="AC42" s="67">
        <v>46.2</v>
      </c>
      <c r="AD42" s="67">
        <v>46.5</v>
      </c>
      <c r="AE42" s="67">
        <v>46.9</v>
      </c>
      <c r="AF42" s="67">
        <v>47.2</v>
      </c>
      <c r="AG42" s="67">
        <v>47.5</v>
      </c>
      <c r="AH42" s="67">
        <v>47.9</v>
      </c>
      <c r="AI42" s="67">
        <v>48.2</v>
      </c>
      <c r="AJ42" s="67">
        <v>48.6</v>
      </c>
      <c r="AK42" s="67">
        <v>48.9</v>
      </c>
      <c r="AL42" s="67">
        <v>49.2</v>
      </c>
      <c r="AM42" s="67">
        <v>49.6</v>
      </c>
      <c r="AN42" s="67">
        <v>49.9</v>
      </c>
      <c r="AO42" s="67">
        <v>50.3</v>
      </c>
      <c r="AP42" s="67">
        <v>50.7</v>
      </c>
      <c r="AQ42" s="67">
        <v>51</v>
      </c>
      <c r="AR42" s="67">
        <v>51.4</v>
      </c>
      <c r="AS42" s="68">
        <v>51.8</v>
      </c>
    </row>
    <row r="44" spans="3:45">
      <c r="C44" s="105" t="s">
        <v>119</v>
      </c>
      <c r="D44" s="105"/>
      <c r="E44" s="105"/>
    </row>
    <row r="45" spans="3:45">
      <c r="C45" s="105"/>
      <c r="D45" s="105"/>
      <c r="E45" s="105"/>
    </row>
    <row r="46" spans="3:45">
      <c r="C46" s="105"/>
      <c r="D46" s="105"/>
      <c r="E46" s="105"/>
    </row>
    <row r="47" spans="3:45">
      <c r="C47" s="105" t="s">
        <v>227</v>
      </c>
      <c r="D47" s="105"/>
      <c r="E47" s="105"/>
    </row>
    <row r="48" spans="3:45">
      <c r="C48" s="105">
        <f>C49</f>
        <v>2.7753410266457679</v>
      </c>
      <c r="D48" s="105" t="s">
        <v>228</v>
      </c>
      <c r="E48" s="105"/>
    </row>
    <row r="49" spans="3:5">
      <c r="C49" s="105">
        <v>2.7753410266457679</v>
      </c>
      <c r="D49" s="105" t="s">
        <v>229</v>
      </c>
      <c r="E49" s="105"/>
    </row>
    <row r="50" spans="3:5">
      <c r="C50" s="105">
        <f>C51</f>
        <v>2.7753410266457679</v>
      </c>
      <c r="D50" s="105" t="s">
        <v>228</v>
      </c>
      <c r="E50" s="105"/>
    </row>
    <row r="51" spans="3:5">
      <c r="C51" s="105">
        <v>2.7753410266457679</v>
      </c>
      <c r="D51" s="105" t="s">
        <v>229</v>
      </c>
      <c r="E51" s="105"/>
    </row>
    <row r="52" spans="3:5">
      <c r="C52" s="105"/>
      <c r="D52" s="105"/>
      <c r="E52" s="105"/>
    </row>
    <row r="53" spans="3:5">
      <c r="C53" s="105"/>
      <c r="D53" s="105"/>
      <c r="E53" s="105"/>
    </row>
    <row r="54" spans="3:5">
      <c r="C54" s="195"/>
      <c r="D54" s="196" t="s">
        <v>199</v>
      </c>
      <c r="E54" s="197" t="s">
        <v>71</v>
      </c>
    </row>
    <row r="55" spans="3:5">
      <c r="C55" s="257" t="s">
        <v>182</v>
      </c>
      <c r="D55" s="199" t="s">
        <v>176</v>
      </c>
      <c r="E55" s="200">
        <f>Biomass_delivery!D17</f>
        <v>17.291811795783499</v>
      </c>
    </row>
    <row r="56" spans="3:5">
      <c r="C56" s="257"/>
      <c r="D56" s="199" t="s">
        <v>177</v>
      </c>
      <c r="E56" s="200">
        <f>Biomass_delivery!D18</f>
        <v>19.692862217133236</v>
      </c>
    </row>
    <row r="57" spans="3:5">
      <c r="C57" s="257"/>
      <c r="D57" s="199" t="s">
        <v>178</v>
      </c>
      <c r="E57" s="200">
        <f>Biomass_delivery!D19</f>
        <v>20.108428636212984</v>
      </c>
    </row>
    <row r="58" spans="3:5">
      <c r="C58" s="258" t="s">
        <v>182</v>
      </c>
      <c r="D58" s="205" t="s">
        <v>176</v>
      </c>
      <c r="E58" s="200">
        <f>Biomass_delivery!D20</f>
        <v>8.3264705882352938</v>
      </c>
    </row>
    <row r="59" spans="3:5">
      <c r="C59" s="258"/>
      <c r="D59" s="205" t="s">
        <v>177</v>
      </c>
      <c r="E59" s="200">
        <f>Biomass_delivery!D21</f>
        <v>10.692941176470589</v>
      </c>
    </row>
    <row r="60" spans="3:5">
      <c r="C60" s="258"/>
      <c r="D60" s="205" t="s">
        <v>178</v>
      </c>
      <c r="E60" s="200">
        <f>Biomass_delivery!D22</f>
        <v>12.095294117647057</v>
      </c>
    </row>
    <row r="61" spans="3:5">
      <c r="C61" s="257" t="s">
        <v>192</v>
      </c>
      <c r="D61" s="199" t="s">
        <v>176</v>
      </c>
      <c r="E61" s="200">
        <f>Biomass_delivery!D23</f>
        <v>2.1122589564355603</v>
      </c>
    </row>
    <row r="62" spans="3:5">
      <c r="C62" s="257"/>
      <c r="D62" s="199" t="s">
        <v>177</v>
      </c>
      <c r="E62" s="200">
        <f>Biomass_delivery!D24</f>
        <v>2.3009085589574898</v>
      </c>
    </row>
    <row r="63" spans="3:5">
      <c r="C63" s="257"/>
      <c r="D63" s="199" t="s">
        <v>178</v>
      </c>
      <c r="E63" s="200">
        <f>Biomass_delivery!D25</f>
        <v>2.33355945170167</v>
      </c>
    </row>
    <row r="64" spans="3:5">
      <c r="C64" s="259" t="s">
        <v>192</v>
      </c>
      <c r="D64" s="205" t="s">
        <v>176</v>
      </c>
      <c r="E64" s="200">
        <f>Biomass_delivery!D26</f>
        <v>8.3264705882352938</v>
      </c>
    </row>
    <row r="65" spans="3:5">
      <c r="C65" s="258"/>
      <c r="D65" s="205" t="s">
        <v>177</v>
      </c>
      <c r="E65" s="200">
        <f>Biomass_delivery!D27</f>
        <v>10.692941176470589</v>
      </c>
    </row>
    <row r="66" spans="3:5">
      <c r="C66" s="258"/>
      <c r="D66" s="205" t="s">
        <v>178</v>
      </c>
      <c r="E66" s="200">
        <f>Biomass_delivery!D28</f>
        <v>12.095294117647057</v>
      </c>
    </row>
    <row r="67" spans="3:5">
      <c r="C67" s="257" t="s">
        <v>16</v>
      </c>
      <c r="D67" s="199" t="s">
        <v>176</v>
      </c>
      <c r="E67" s="200">
        <f>Biomass_delivery!D29</f>
        <v>2.512144670846395</v>
      </c>
    </row>
    <row r="68" spans="3:5">
      <c r="C68" s="257"/>
      <c r="D68" s="199" t="s">
        <v>177</v>
      </c>
      <c r="E68" s="200">
        <f>Biomass_delivery!D30</f>
        <v>2.7365087774294672</v>
      </c>
    </row>
    <row r="69" spans="3:5">
      <c r="C69" s="257"/>
      <c r="D69" s="199" t="s">
        <v>178</v>
      </c>
      <c r="E69" s="200">
        <f>Biomass_delivery!D31</f>
        <v>2.7753410266457679</v>
      </c>
    </row>
    <row r="70" spans="3:5">
      <c r="C70" s="257" t="s">
        <v>196</v>
      </c>
      <c r="D70" s="199" t="s">
        <v>176</v>
      </c>
      <c r="E70" s="200">
        <f>Biomass_delivery!D32</f>
        <v>2.512144670846395</v>
      </c>
    </row>
    <row r="71" spans="3:5">
      <c r="C71" s="257"/>
      <c r="D71" s="199" t="s">
        <v>177</v>
      </c>
      <c r="E71" s="200">
        <f>Biomass_delivery!D33</f>
        <v>2.7365087774294672</v>
      </c>
    </row>
    <row r="72" spans="3:5">
      <c r="C72" s="257"/>
      <c r="D72" s="199" t="s">
        <v>178</v>
      </c>
      <c r="E72" s="200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GW612"/>
  <sheetViews>
    <sheetView workbookViewId="0">
      <selection activeCell="D3" sqref="D3"/>
    </sheetView>
  </sheetViews>
  <sheetFormatPr defaultColWidth="8.88671875" defaultRowHeight="14.4"/>
  <cols>
    <col min="1" max="1" width="35" style="105" customWidth="1"/>
    <col min="2" max="91" width="6.88671875" style="105" customWidth="1"/>
    <col min="92" max="92" width="6.5546875" style="105" bestFit="1" customWidth="1"/>
    <col min="93" max="94" width="6.88671875" style="105" bestFit="1" customWidth="1"/>
    <col min="95" max="95" width="6.5546875" style="105" bestFit="1" customWidth="1"/>
    <col min="96" max="97" width="6.88671875" style="105" bestFit="1" customWidth="1"/>
    <col min="98" max="99" width="7.5546875" style="105" bestFit="1" customWidth="1"/>
    <col min="100" max="100" width="8" style="105" bestFit="1" customWidth="1"/>
    <col min="101" max="114" width="7.109375" style="105" customWidth="1"/>
    <col min="115" max="115" width="6.88671875" style="105" customWidth="1"/>
    <col min="116" max="144" width="9.5546875" style="105" bestFit="1" customWidth="1"/>
    <col min="145" max="193" width="8.88671875" style="105"/>
    <col min="194" max="194" width="13.44140625" style="105" customWidth="1"/>
    <col min="195" max="16384" width="8.88671875" style="105"/>
  </cols>
  <sheetData>
    <row r="1" spans="1:205" s="78" customFormat="1" ht="17.399999999999999">
      <c r="A1" s="76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05" s="78" customFormat="1" ht="17.399999999999999">
      <c r="A2" s="76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05" s="78" customFormat="1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05" s="78" customFormat="1">
      <c r="A4" s="79" t="s">
        <v>122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05" s="78" customFormat="1">
      <c r="A5" s="79" t="s">
        <v>123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05" s="78" customFormat="1">
      <c r="A6" s="80" t="s">
        <v>124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DL6" s="115" t="s">
        <v>157</v>
      </c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</row>
    <row r="7" spans="1:205" s="78" customFormat="1"/>
    <row r="8" spans="1:205" s="82" customFormat="1">
      <c r="A8" s="119" t="s">
        <v>125</v>
      </c>
      <c r="B8" s="81">
        <f t="shared" ref="B8:N8" si="0">YEAR(B9)</f>
        <v>2006</v>
      </c>
      <c r="C8" s="81">
        <f t="shared" si="0"/>
        <v>2006</v>
      </c>
      <c r="D8" s="81">
        <f t="shared" si="0"/>
        <v>2006</v>
      </c>
      <c r="E8" s="81">
        <f t="shared" si="0"/>
        <v>2006</v>
      </c>
      <c r="F8" s="81">
        <f t="shared" si="0"/>
        <v>2006</v>
      </c>
      <c r="G8" s="81">
        <f t="shared" si="0"/>
        <v>2006</v>
      </c>
      <c r="H8" s="81">
        <f t="shared" si="0"/>
        <v>2006</v>
      </c>
      <c r="I8" s="81">
        <f t="shared" si="0"/>
        <v>2006</v>
      </c>
      <c r="J8" s="81">
        <f t="shared" si="0"/>
        <v>2006</v>
      </c>
      <c r="K8" s="81">
        <f t="shared" si="0"/>
        <v>2006</v>
      </c>
      <c r="L8" s="81">
        <f t="shared" si="0"/>
        <v>2006</v>
      </c>
      <c r="M8" s="81">
        <f t="shared" si="0"/>
        <v>2006</v>
      </c>
      <c r="N8" s="81">
        <f t="shared" si="0"/>
        <v>2007</v>
      </c>
      <c r="O8" s="81">
        <f>YEAR(O9)</f>
        <v>2007</v>
      </c>
      <c r="P8" s="81">
        <f t="shared" ref="P8:CA8" si="1">YEAR(P9)</f>
        <v>2007</v>
      </c>
      <c r="Q8" s="81">
        <f t="shared" si="1"/>
        <v>2007</v>
      </c>
      <c r="R8" s="81">
        <f t="shared" si="1"/>
        <v>2007</v>
      </c>
      <c r="S8" s="81">
        <f t="shared" si="1"/>
        <v>2007</v>
      </c>
      <c r="T8" s="81">
        <f t="shared" si="1"/>
        <v>2007</v>
      </c>
      <c r="U8" s="81">
        <f t="shared" si="1"/>
        <v>2007</v>
      </c>
      <c r="V8" s="81">
        <f t="shared" si="1"/>
        <v>2007</v>
      </c>
      <c r="W8" s="81">
        <f t="shared" si="1"/>
        <v>2007</v>
      </c>
      <c r="X8" s="81">
        <f t="shared" si="1"/>
        <v>2007</v>
      </c>
      <c r="Y8" s="81">
        <f t="shared" si="1"/>
        <v>2007</v>
      </c>
      <c r="Z8" s="81">
        <f t="shared" si="1"/>
        <v>2008</v>
      </c>
      <c r="AA8" s="81">
        <f t="shared" si="1"/>
        <v>2008</v>
      </c>
      <c r="AB8" s="81">
        <f t="shared" si="1"/>
        <v>2008</v>
      </c>
      <c r="AC8" s="81">
        <f t="shared" si="1"/>
        <v>2008</v>
      </c>
      <c r="AD8" s="81">
        <f t="shared" si="1"/>
        <v>2008</v>
      </c>
      <c r="AE8" s="81">
        <f t="shared" si="1"/>
        <v>2008</v>
      </c>
      <c r="AF8" s="81">
        <f t="shared" si="1"/>
        <v>2008</v>
      </c>
      <c r="AG8" s="81">
        <f t="shared" si="1"/>
        <v>2008</v>
      </c>
      <c r="AH8" s="81">
        <f t="shared" si="1"/>
        <v>2008</v>
      </c>
      <c r="AI8" s="81">
        <f t="shared" si="1"/>
        <v>2008</v>
      </c>
      <c r="AJ8" s="81">
        <f t="shared" si="1"/>
        <v>2008</v>
      </c>
      <c r="AK8" s="81">
        <f t="shared" si="1"/>
        <v>2008</v>
      </c>
      <c r="AL8" s="81">
        <f t="shared" si="1"/>
        <v>2009</v>
      </c>
      <c r="AM8" s="81">
        <f t="shared" si="1"/>
        <v>2009</v>
      </c>
      <c r="AN8" s="81">
        <f t="shared" si="1"/>
        <v>2009</v>
      </c>
      <c r="AO8" s="81">
        <f t="shared" si="1"/>
        <v>2009</v>
      </c>
      <c r="AP8" s="81">
        <f t="shared" si="1"/>
        <v>2009</v>
      </c>
      <c r="AQ8" s="81">
        <f t="shared" si="1"/>
        <v>2009</v>
      </c>
      <c r="AR8" s="81">
        <f t="shared" si="1"/>
        <v>2009</v>
      </c>
      <c r="AS8" s="81">
        <f t="shared" si="1"/>
        <v>2009</v>
      </c>
      <c r="AT8" s="81">
        <f t="shared" si="1"/>
        <v>2009</v>
      </c>
      <c r="AU8" s="81">
        <f t="shared" si="1"/>
        <v>2009</v>
      </c>
      <c r="AV8" s="81">
        <f t="shared" si="1"/>
        <v>2009</v>
      </c>
      <c r="AW8" s="81">
        <f t="shared" si="1"/>
        <v>2009</v>
      </c>
      <c r="AX8" s="81">
        <f t="shared" si="1"/>
        <v>2010</v>
      </c>
      <c r="AY8" s="81">
        <f t="shared" si="1"/>
        <v>2010</v>
      </c>
      <c r="AZ8" s="81">
        <f t="shared" si="1"/>
        <v>2010</v>
      </c>
      <c r="BA8" s="81">
        <f t="shared" si="1"/>
        <v>2010</v>
      </c>
      <c r="BB8" s="81">
        <f t="shared" si="1"/>
        <v>2010</v>
      </c>
      <c r="BC8" s="81">
        <f t="shared" si="1"/>
        <v>2010</v>
      </c>
      <c r="BD8" s="81">
        <f t="shared" si="1"/>
        <v>2010</v>
      </c>
      <c r="BE8" s="81">
        <f t="shared" si="1"/>
        <v>2010</v>
      </c>
      <c r="BF8" s="81">
        <f t="shared" si="1"/>
        <v>2010</v>
      </c>
      <c r="BG8" s="81">
        <f t="shared" si="1"/>
        <v>2010</v>
      </c>
      <c r="BH8" s="81">
        <f t="shared" si="1"/>
        <v>2010</v>
      </c>
      <c r="BI8" s="81">
        <f t="shared" si="1"/>
        <v>2010</v>
      </c>
      <c r="BJ8" s="81">
        <f t="shared" si="1"/>
        <v>2011</v>
      </c>
      <c r="BK8" s="81">
        <f t="shared" si="1"/>
        <v>2011</v>
      </c>
      <c r="BL8" s="81">
        <f t="shared" si="1"/>
        <v>2011</v>
      </c>
      <c r="BM8" s="81">
        <f t="shared" si="1"/>
        <v>2011</v>
      </c>
      <c r="BN8" s="81">
        <f t="shared" si="1"/>
        <v>2011</v>
      </c>
      <c r="BO8" s="81">
        <f t="shared" si="1"/>
        <v>2011</v>
      </c>
      <c r="BP8" s="81">
        <f t="shared" si="1"/>
        <v>2011</v>
      </c>
      <c r="BQ8" s="81">
        <f t="shared" si="1"/>
        <v>2011</v>
      </c>
      <c r="BR8" s="81">
        <f t="shared" si="1"/>
        <v>2011</v>
      </c>
      <c r="BS8" s="81">
        <f t="shared" si="1"/>
        <v>2011</v>
      </c>
      <c r="BT8" s="81">
        <f t="shared" si="1"/>
        <v>2011</v>
      </c>
      <c r="BU8" s="81">
        <f t="shared" si="1"/>
        <v>2011</v>
      </c>
      <c r="BV8" s="81">
        <f t="shared" si="1"/>
        <v>2012</v>
      </c>
      <c r="BW8" s="81">
        <f t="shared" si="1"/>
        <v>2012</v>
      </c>
      <c r="BX8" s="81">
        <f t="shared" si="1"/>
        <v>2012</v>
      </c>
      <c r="BY8" s="81">
        <f t="shared" si="1"/>
        <v>2012</v>
      </c>
      <c r="BZ8" s="81">
        <f t="shared" si="1"/>
        <v>2012</v>
      </c>
      <c r="CA8" s="81">
        <f t="shared" si="1"/>
        <v>2012</v>
      </c>
      <c r="CB8" s="81">
        <f t="shared" ref="CB8:EM8" si="2">YEAR(CB9)</f>
        <v>2012</v>
      </c>
      <c r="CC8" s="81">
        <f t="shared" si="2"/>
        <v>2012</v>
      </c>
      <c r="CD8" s="81">
        <f t="shared" si="2"/>
        <v>2012</v>
      </c>
      <c r="CE8" s="81">
        <f t="shared" si="2"/>
        <v>2012</v>
      </c>
      <c r="CF8" s="81">
        <f t="shared" si="2"/>
        <v>2012</v>
      </c>
      <c r="CG8" s="81">
        <f t="shared" si="2"/>
        <v>2012</v>
      </c>
      <c r="CH8" s="81">
        <f t="shared" si="2"/>
        <v>2013</v>
      </c>
      <c r="CI8" s="81">
        <f t="shared" si="2"/>
        <v>2013</v>
      </c>
      <c r="CJ8" s="81">
        <f t="shared" si="2"/>
        <v>2013</v>
      </c>
      <c r="CK8" s="81">
        <f t="shared" si="2"/>
        <v>2013</v>
      </c>
      <c r="CL8" s="81">
        <f t="shared" si="2"/>
        <v>2013</v>
      </c>
      <c r="CM8" s="81">
        <f t="shared" si="2"/>
        <v>2013</v>
      </c>
      <c r="CN8" s="81">
        <f t="shared" si="2"/>
        <v>2013</v>
      </c>
      <c r="CO8" s="81">
        <f t="shared" si="2"/>
        <v>2013</v>
      </c>
      <c r="CP8" s="81">
        <f t="shared" si="2"/>
        <v>2013</v>
      </c>
      <c r="CQ8" s="81">
        <f t="shared" si="2"/>
        <v>2013</v>
      </c>
      <c r="CR8" s="81">
        <f t="shared" si="2"/>
        <v>2013</v>
      </c>
      <c r="CS8" s="81">
        <f t="shared" si="2"/>
        <v>2013</v>
      </c>
      <c r="CT8" s="81">
        <f t="shared" si="2"/>
        <v>2014</v>
      </c>
      <c r="CU8" s="81">
        <f t="shared" si="2"/>
        <v>2014</v>
      </c>
      <c r="CV8" s="81">
        <f t="shared" si="2"/>
        <v>2014</v>
      </c>
      <c r="CW8" s="81">
        <f t="shared" si="2"/>
        <v>2014</v>
      </c>
      <c r="CX8" s="81">
        <f t="shared" si="2"/>
        <v>2014</v>
      </c>
      <c r="CY8" s="81">
        <f t="shared" si="2"/>
        <v>2014</v>
      </c>
      <c r="CZ8" s="81">
        <f t="shared" si="2"/>
        <v>2014</v>
      </c>
      <c r="DA8" s="81">
        <f t="shared" si="2"/>
        <v>2014</v>
      </c>
      <c r="DB8" s="81">
        <f t="shared" si="2"/>
        <v>2014</v>
      </c>
      <c r="DC8" s="81">
        <f t="shared" si="2"/>
        <v>2014</v>
      </c>
      <c r="DD8" s="81">
        <f t="shared" si="2"/>
        <v>2014</v>
      </c>
      <c r="DE8" s="81">
        <f t="shared" si="2"/>
        <v>2014</v>
      </c>
      <c r="DF8" s="81">
        <f t="shared" si="2"/>
        <v>2015</v>
      </c>
      <c r="DG8" s="81">
        <f t="shared" si="2"/>
        <v>2015</v>
      </c>
      <c r="DH8" s="81">
        <f t="shared" si="2"/>
        <v>2015</v>
      </c>
      <c r="DI8" s="81">
        <f t="shared" si="2"/>
        <v>2015</v>
      </c>
      <c r="DJ8" s="81">
        <f t="shared" si="2"/>
        <v>2015</v>
      </c>
      <c r="DK8" s="81">
        <f t="shared" si="2"/>
        <v>2015</v>
      </c>
      <c r="DL8" s="81">
        <f t="shared" si="2"/>
        <v>2015</v>
      </c>
      <c r="DM8" s="81">
        <f t="shared" si="2"/>
        <v>2015</v>
      </c>
      <c r="DN8" s="81">
        <f t="shared" si="2"/>
        <v>2015</v>
      </c>
      <c r="DO8" s="81">
        <f t="shared" si="2"/>
        <v>2015</v>
      </c>
      <c r="DP8" s="81">
        <f t="shared" si="2"/>
        <v>2015</v>
      </c>
      <c r="DQ8" s="81">
        <f t="shared" si="2"/>
        <v>2015</v>
      </c>
      <c r="DR8" s="81">
        <f t="shared" si="2"/>
        <v>2016</v>
      </c>
      <c r="DS8" s="81">
        <f t="shared" si="2"/>
        <v>2016</v>
      </c>
      <c r="DT8" s="81">
        <f t="shared" si="2"/>
        <v>2016</v>
      </c>
      <c r="DU8" s="81">
        <f t="shared" si="2"/>
        <v>2016</v>
      </c>
      <c r="DV8" s="81">
        <f t="shared" si="2"/>
        <v>2016</v>
      </c>
      <c r="DW8" s="81">
        <f t="shared" si="2"/>
        <v>2016</v>
      </c>
      <c r="DX8" s="81">
        <f t="shared" si="2"/>
        <v>2016</v>
      </c>
      <c r="DY8" s="81">
        <f t="shared" si="2"/>
        <v>2016</v>
      </c>
      <c r="DZ8" s="81">
        <f t="shared" si="2"/>
        <v>2016</v>
      </c>
      <c r="EA8" s="81">
        <f t="shared" si="2"/>
        <v>2016</v>
      </c>
      <c r="EB8" s="81">
        <f t="shared" si="2"/>
        <v>2016</v>
      </c>
      <c r="EC8" s="81">
        <f t="shared" si="2"/>
        <v>2016</v>
      </c>
      <c r="ED8" s="81">
        <f t="shared" si="2"/>
        <v>2017</v>
      </c>
      <c r="EE8" s="81">
        <f t="shared" si="2"/>
        <v>2017</v>
      </c>
      <c r="EF8" s="81">
        <f t="shared" si="2"/>
        <v>2017</v>
      </c>
      <c r="EG8" s="81">
        <f t="shared" si="2"/>
        <v>2017</v>
      </c>
      <c r="EH8" s="81">
        <f t="shared" si="2"/>
        <v>2017</v>
      </c>
      <c r="EI8" s="81">
        <f t="shared" si="2"/>
        <v>2017</v>
      </c>
      <c r="EJ8" s="81">
        <f t="shared" si="2"/>
        <v>2017</v>
      </c>
      <c r="EK8" s="81">
        <f t="shared" si="2"/>
        <v>2017</v>
      </c>
      <c r="EL8" s="81">
        <f t="shared" si="2"/>
        <v>2017</v>
      </c>
      <c r="EM8" s="81">
        <f t="shared" si="2"/>
        <v>2017</v>
      </c>
      <c r="EN8" s="81">
        <f t="shared" ref="EN8:GW8" si="3">YEAR(EN9)</f>
        <v>2017</v>
      </c>
      <c r="EO8" s="81">
        <f t="shared" si="3"/>
        <v>2017</v>
      </c>
      <c r="EP8" s="81">
        <f t="shared" si="3"/>
        <v>2018</v>
      </c>
      <c r="EQ8" s="81">
        <f t="shared" si="3"/>
        <v>2018</v>
      </c>
      <c r="ER8" s="81">
        <f t="shared" si="3"/>
        <v>2018</v>
      </c>
      <c r="ES8" s="81">
        <f t="shared" si="3"/>
        <v>2018</v>
      </c>
      <c r="ET8" s="81">
        <f t="shared" si="3"/>
        <v>2018</v>
      </c>
      <c r="EU8" s="81">
        <f t="shared" si="3"/>
        <v>2018</v>
      </c>
      <c r="EV8" s="81">
        <f t="shared" si="3"/>
        <v>2018</v>
      </c>
      <c r="EW8" s="81">
        <f t="shared" si="3"/>
        <v>2018</v>
      </c>
      <c r="EX8" s="81">
        <f t="shared" si="3"/>
        <v>2018</v>
      </c>
      <c r="EY8" s="81">
        <f t="shared" si="3"/>
        <v>2018</v>
      </c>
      <c r="EZ8" s="81">
        <f t="shared" si="3"/>
        <v>2018</v>
      </c>
      <c r="FA8" s="81">
        <f t="shared" si="3"/>
        <v>2018</v>
      </c>
      <c r="FB8" s="81">
        <f t="shared" si="3"/>
        <v>2019</v>
      </c>
      <c r="FC8" s="81">
        <f t="shared" si="3"/>
        <v>2019</v>
      </c>
      <c r="FD8" s="81">
        <f t="shared" si="3"/>
        <v>2019</v>
      </c>
      <c r="FE8" s="81">
        <f t="shared" si="3"/>
        <v>2019</v>
      </c>
      <c r="FF8" s="81">
        <f t="shared" si="3"/>
        <v>2019</v>
      </c>
      <c r="FG8" s="81">
        <f t="shared" si="3"/>
        <v>2019</v>
      </c>
      <c r="FH8" s="81">
        <f t="shared" si="3"/>
        <v>2019</v>
      </c>
      <c r="FI8" s="81">
        <f t="shared" si="3"/>
        <v>2019</v>
      </c>
      <c r="FJ8" s="81">
        <f t="shared" si="3"/>
        <v>2019</v>
      </c>
      <c r="FK8" s="81">
        <f t="shared" si="3"/>
        <v>2019</v>
      </c>
      <c r="FL8" s="81">
        <f t="shared" si="3"/>
        <v>2019</v>
      </c>
      <c r="FM8" s="81">
        <f t="shared" si="3"/>
        <v>2019</v>
      </c>
      <c r="FN8" s="81">
        <f t="shared" si="3"/>
        <v>2020</v>
      </c>
      <c r="FO8" s="81">
        <f t="shared" si="3"/>
        <v>2020</v>
      </c>
      <c r="FP8" s="81">
        <f t="shared" si="3"/>
        <v>2020</v>
      </c>
      <c r="FQ8" s="81">
        <f t="shared" si="3"/>
        <v>2020</v>
      </c>
      <c r="FR8" s="81">
        <f t="shared" si="3"/>
        <v>2020</v>
      </c>
      <c r="FS8" s="81">
        <f t="shared" si="3"/>
        <v>2020</v>
      </c>
      <c r="FT8" s="81">
        <f t="shared" si="3"/>
        <v>2020</v>
      </c>
      <c r="FU8" s="81">
        <f t="shared" si="3"/>
        <v>2020</v>
      </c>
      <c r="FV8" s="81">
        <f t="shared" si="3"/>
        <v>2020</v>
      </c>
      <c r="FW8" s="81">
        <f t="shared" si="3"/>
        <v>2020</v>
      </c>
      <c r="FX8" s="81">
        <f t="shared" si="3"/>
        <v>2020</v>
      </c>
      <c r="FY8" s="81">
        <f t="shared" si="3"/>
        <v>2020</v>
      </c>
      <c r="FZ8" s="81">
        <f t="shared" si="3"/>
        <v>2021</v>
      </c>
      <c r="GA8" s="81">
        <f t="shared" si="3"/>
        <v>2021</v>
      </c>
      <c r="GB8" s="81">
        <f t="shared" si="3"/>
        <v>2021</v>
      </c>
      <c r="GC8" s="81">
        <f t="shared" si="3"/>
        <v>2021</v>
      </c>
      <c r="GD8" s="81">
        <f t="shared" si="3"/>
        <v>2021</v>
      </c>
      <c r="GE8" s="81">
        <f t="shared" si="3"/>
        <v>2021</v>
      </c>
      <c r="GF8" s="81">
        <f t="shared" si="3"/>
        <v>2021</v>
      </c>
      <c r="GG8" s="81">
        <f t="shared" si="3"/>
        <v>2021</v>
      </c>
      <c r="GH8" s="81">
        <f t="shared" si="3"/>
        <v>2021</v>
      </c>
      <c r="GI8" s="81">
        <f t="shared" si="3"/>
        <v>2021</v>
      </c>
      <c r="GJ8" s="81">
        <f t="shared" si="3"/>
        <v>2021</v>
      </c>
      <c r="GK8" s="81">
        <f t="shared" si="3"/>
        <v>2021</v>
      </c>
      <c r="GL8" s="81">
        <f t="shared" si="3"/>
        <v>2022</v>
      </c>
      <c r="GM8" s="81">
        <f t="shared" si="3"/>
        <v>2022</v>
      </c>
      <c r="GN8" s="81">
        <f t="shared" si="3"/>
        <v>2022</v>
      </c>
      <c r="GO8" s="81">
        <f t="shared" si="3"/>
        <v>2022</v>
      </c>
      <c r="GP8" s="81">
        <f t="shared" si="3"/>
        <v>2022</v>
      </c>
      <c r="GQ8" s="81">
        <f t="shared" si="3"/>
        <v>2022</v>
      </c>
      <c r="GR8" s="81">
        <f t="shared" si="3"/>
        <v>2022</v>
      </c>
      <c r="GS8" s="81">
        <f t="shared" si="3"/>
        <v>2022</v>
      </c>
      <c r="GT8" s="81">
        <f t="shared" si="3"/>
        <v>2022</v>
      </c>
      <c r="GU8" s="81">
        <f t="shared" si="3"/>
        <v>2022</v>
      </c>
      <c r="GV8" s="81">
        <f t="shared" si="3"/>
        <v>2022</v>
      </c>
      <c r="GW8" s="81">
        <f t="shared" si="3"/>
        <v>2022</v>
      </c>
    </row>
    <row r="9" spans="1:205" s="83" customFormat="1">
      <c r="A9" s="120" t="s">
        <v>126</v>
      </c>
      <c r="B9" s="121">
        <v>38718</v>
      </c>
      <c r="C9" s="121">
        <v>38749</v>
      </c>
      <c r="D9" s="121">
        <v>38777</v>
      </c>
      <c r="E9" s="121">
        <v>38808</v>
      </c>
      <c r="F9" s="121">
        <v>38838</v>
      </c>
      <c r="G9" s="121">
        <v>38869</v>
      </c>
      <c r="H9" s="121">
        <v>38899</v>
      </c>
      <c r="I9" s="121">
        <v>38930</v>
      </c>
      <c r="J9" s="121">
        <v>38961</v>
      </c>
      <c r="K9" s="121">
        <v>38991</v>
      </c>
      <c r="L9" s="121">
        <v>39022</v>
      </c>
      <c r="M9" s="121">
        <v>39052</v>
      </c>
      <c r="N9" s="121">
        <v>39083</v>
      </c>
      <c r="O9" s="121">
        <v>39114</v>
      </c>
      <c r="P9" s="121">
        <v>39142</v>
      </c>
      <c r="Q9" s="121">
        <v>39173</v>
      </c>
      <c r="R9" s="121">
        <v>39203</v>
      </c>
      <c r="S9" s="121">
        <v>39234</v>
      </c>
      <c r="T9" s="121">
        <v>39264</v>
      </c>
      <c r="U9" s="121">
        <v>39295</v>
      </c>
      <c r="V9" s="121">
        <v>39326</v>
      </c>
      <c r="W9" s="121">
        <v>39356</v>
      </c>
      <c r="X9" s="121">
        <v>39387</v>
      </c>
      <c r="Y9" s="121">
        <v>39417</v>
      </c>
      <c r="Z9" s="121">
        <v>39448</v>
      </c>
      <c r="AA9" s="121">
        <v>39479</v>
      </c>
      <c r="AB9" s="121">
        <v>39508</v>
      </c>
      <c r="AC9" s="121">
        <v>39539</v>
      </c>
      <c r="AD9" s="121">
        <v>39569</v>
      </c>
      <c r="AE9" s="121">
        <v>39600</v>
      </c>
      <c r="AF9" s="121">
        <v>39630</v>
      </c>
      <c r="AG9" s="121">
        <v>39661</v>
      </c>
      <c r="AH9" s="121">
        <v>39692</v>
      </c>
      <c r="AI9" s="121">
        <v>39722</v>
      </c>
      <c r="AJ9" s="121">
        <v>39753</v>
      </c>
      <c r="AK9" s="121">
        <v>39783</v>
      </c>
      <c r="AL9" s="121">
        <v>39814</v>
      </c>
      <c r="AM9" s="121">
        <v>39845</v>
      </c>
      <c r="AN9" s="121">
        <v>39873</v>
      </c>
      <c r="AO9" s="121">
        <v>39904</v>
      </c>
      <c r="AP9" s="121">
        <v>39934</v>
      </c>
      <c r="AQ9" s="121">
        <v>39965</v>
      </c>
      <c r="AR9" s="121">
        <v>39995</v>
      </c>
      <c r="AS9" s="121">
        <v>40026</v>
      </c>
      <c r="AT9" s="121">
        <v>40057</v>
      </c>
      <c r="AU9" s="121">
        <v>40087</v>
      </c>
      <c r="AV9" s="121">
        <v>40118</v>
      </c>
      <c r="AW9" s="121">
        <v>40148</v>
      </c>
      <c r="AX9" s="121">
        <v>40179</v>
      </c>
      <c r="AY9" s="121">
        <v>40210</v>
      </c>
      <c r="AZ9" s="121">
        <v>40238</v>
      </c>
      <c r="BA9" s="121">
        <v>40269</v>
      </c>
      <c r="BB9" s="121">
        <v>40299</v>
      </c>
      <c r="BC9" s="121">
        <v>40330</v>
      </c>
      <c r="BD9" s="121">
        <v>40360</v>
      </c>
      <c r="BE9" s="121">
        <v>40391</v>
      </c>
      <c r="BF9" s="121">
        <v>40422</v>
      </c>
      <c r="BG9" s="121">
        <v>40452</v>
      </c>
      <c r="BH9" s="121">
        <v>40483</v>
      </c>
      <c r="BI9" s="121">
        <v>40513</v>
      </c>
      <c r="BJ9" s="121">
        <v>40544</v>
      </c>
      <c r="BK9" s="121">
        <v>40575</v>
      </c>
      <c r="BL9" s="121">
        <v>40603</v>
      </c>
      <c r="BM9" s="121">
        <v>40634</v>
      </c>
      <c r="BN9" s="121">
        <v>40664</v>
      </c>
      <c r="BO9" s="121">
        <v>40695</v>
      </c>
      <c r="BP9" s="121">
        <v>40725</v>
      </c>
      <c r="BQ9" s="121">
        <v>40756</v>
      </c>
      <c r="BR9" s="121">
        <v>40787</v>
      </c>
      <c r="BS9" s="121">
        <v>40817</v>
      </c>
      <c r="BT9" s="121">
        <v>40848</v>
      </c>
      <c r="BU9" s="121">
        <v>40878</v>
      </c>
      <c r="BV9" s="121">
        <v>40909</v>
      </c>
      <c r="BW9" s="121">
        <v>40940</v>
      </c>
      <c r="BX9" s="121">
        <v>40969</v>
      </c>
      <c r="BY9" s="121">
        <v>41000</v>
      </c>
      <c r="BZ9" s="121">
        <v>41030</v>
      </c>
      <c r="CA9" s="121">
        <v>41061</v>
      </c>
      <c r="CB9" s="121">
        <v>41091</v>
      </c>
      <c r="CC9" s="121">
        <v>41122</v>
      </c>
      <c r="CD9" s="121">
        <v>41153</v>
      </c>
      <c r="CE9" s="121">
        <v>41183</v>
      </c>
      <c r="CF9" s="121">
        <v>41214</v>
      </c>
      <c r="CG9" s="121">
        <v>41244</v>
      </c>
      <c r="CH9" s="121">
        <v>41275</v>
      </c>
      <c r="CI9" s="121">
        <v>41306</v>
      </c>
      <c r="CJ9" s="121">
        <v>41334</v>
      </c>
      <c r="CK9" s="121">
        <v>41365</v>
      </c>
      <c r="CL9" s="121">
        <v>41395</v>
      </c>
      <c r="CM9" s="121">
        <v>41426</v>
      </c>
      <c r="CN9" s="121">
        <v>41456</v>
      </c>
      <c r="CO9" s="121">
        <v>41487</v>
      </c>
      <c r="CP9" s="121">
        <v>41518</v>
      </c>
      <c r="CQ9" s="121">
        <v>41548</v>
      </c>
      <c r="CR9" s="121">
        <v>41579</v>
      </c>
      <c r="CS9" s="121">
        <v>41609</v>
      </c>
      <c r="CT9" s="122">
        <v>41640</v>
      </c>
      <c r="CU9" s="122">
        <v>41671</v>
      </c>
      <c r="CV9" s="122">
        <v>41699</v>
      </c>
      <c r="CW9" s="122">
        <v>41730</v>
      </c>
      <c r="CX9" s="122">
        <v>41760</v>
      </c>
      <c r="CY9" s="122">
        <v>41791</v>
      </c>
      <c r="CZ9" s="122">
        <v>41821</v>
      </c>
      <c r="DA9" s="122">
        <v>41852</v>
      </c>
      <c r="DB9" s="122">
        <v>41883</v>
      </c>
      <c r="DC9" s="122">
        <v>41913</v>
      </c>
      <c r="DD9" s="122">
        <v>41944</v>
      </c>
      <c r="DE9" s="122">
        <v>41974</v>
      </c>
      <c r="DF9" s="122">
        <v>42005</v>
      </c>
      <c r="DG9" s="122">
        <v>42036</v>
      </c>
      <c r="DH9" s="122">
        <v>42064</v>
      </c>
      <c r="DI9" s="122">
        <v>42095</v>
      </c>
      <c r="DJ9" s="122">
        <v>42125</v>
      </c>
      <c r="DK9" s="122">
        <v>42156</v>
      </c>
      <c r="DL9" s="122">
        <v>42186</v>
      </c>
      <c r="DM9" s="122">
        <v>42217</v>
      </c>
      <c r="DN9" s="122">
        <v>42248</v>
      </c>
      <c r="DO9" s="122">
        <v>42278</v>
      </c>
      <c r="DP9" s="122">
        <v>42309</v>
      </c>
      <c r="DQ9" s="122">
        <v>42339</v>
      </c>
      <c r="DR9" s="122">
        <v>42370</v>
      </c>
      <c r="DS9" s="122">
        <v>42401</v>
      </c>
      <c r="DT9" s="122">
        <v>42430</v>
      </c>
      <c r="DU9" s="122">
        <v>42461</v>
      </c>
      <c r="DV9" s="122">
        <v>42491</v>
      </c>
      <c r="DW9" s="122">
        <v>42522</v>
      </c>
      <c r="DX9" s="122">
        <v>42552</v>
      </c>
      <c r="DY9" s="122">
        <v>42583</v>
      </c>
      <c r="DZ9" s="122">
        <v>42614</v>
      </c>
      <c r="EA9" s="122">
        <v>42644</v>
      </c>
      <c r="EB9" s="122">
        <v>42675</v>
      </c>
      <c r="EC9" s="122">
        <v>42705</v>
      </c>
      <c r="ED9" s="122">
        <v>42736</v>
      </c>
      <c r="EE9" s="122">
        <v>42767</v>
      </c>
      <c r="EF9" s="122">
        <v>42795</v>
      </c>
      <c r="EG9" s="122">
        <v>42826</v>
      </c>
      <c r="EH9" s="122">
        <v>42856</v>
      </c>
      <c r="EI9" s="122">
        <v>42887</v>
      </c>
      <c r="EJ9" s="122">
        <v>42917</v>
      </c>
      <c r="EK9" s="122">
        <v>42948</v>
      </c>
      <c r="EL9" s="122">
        <v>42979</v>
      </c>
      <c r="EM9" s="122">
        <v>43009</v>
      </c>
      <c r="EN9" s="122">
        <v>43040</v>
      </c>
      <c r="EO9" s="122">
        <v>43070</v>
      </c>
      <c r="EP9" s="122">
        <v>43101</v>
      </c>
      <c r="EQ9" s="122">
        <v>43132</v>
      </c>
      <c r="ER9" s="122">
        <v>43160</v>
      </c>
      <c r="ES9" s="122">
        <v>43191</v>
      </c>
      <c r="ET9" s="122">
        <v>43221</v>
      </c>
      <c r="EU9" s="122">
        <v>43252</v>
      </c>
      <c r="EV9" s="122">
        <v>43282</v>
      </c>
      <c r="EW9" s="122">
        <v>43313</v>
      </c>
      <c r="EX9" s="122">
        <v>43344</v>
      </c>
      <c r="EY9" s="122">
        <v>43374</v>
      </c>
      <c r="EZ9" s="122">
        <v>43405</v>
      </c>
      <c r="FA9" s="122">
        <v>43435</v>
      </c>
      <c r="FB9" s="122">
        <v>43466</v>
      </c>
      <c r="FC9" s="122">
        <v>43497</v>
      </c>
      <c r="FD9" s="122">
        <v>43525</v>
      </c>
      <c r="FE9" s="122">
        <v>43556</v>
      </c>
      <c r="FF9" s="122">
        <v>43586</v>
      </c>
      <c r="FG9" s="122">
        <v>43617</v>
      </c>
      <c r="FH9" s="122">
        <v>43647</v>
      </c>
      <c r="FI9" s="122">
        <v>43678</v>
      </c>
      <c r="FJ9" s="122">
        <v>43709</v>
      </c>
      <c r="FK9" s="122">
        <v>43739</v>
      </c>
      <c r="FL9" s="122">
        <v>43770</v>
      </c>
      <c r="FM9" s="122">
        <v>43800</v>
      </c>
      <c r="FN9" s="122">
        <v>43831</v>
      </c>
      <c r="FO9" s="122">
        <v>43862</v>
      </c>
      <c r="FP9" s="122">
        <v>43891</v>
      </c>
      <c r="FQ9" s="122">
        <v>43922</v>
      </c>
      <c r="FR9" s="122">
        <v>43952</v>
      </c>
      <c r="FS9" s="122">
        <v>43983</v>
      </c>
      <c r="FT9" s="122">
        <v>44013</v>
      </c>
      <c r="FU9" s="122">
        <v>44044</v>
      </c>
      <c r="FV9" s="122">
        <v>44075</v>
      </c>
      <c r="FW9" s="122">
        <v>44105</v>
      </c>
      <c r="FX9" s="122">
        <v>44136</v>
      </c>
      <c r="FY9" s="122">
        <v>44166</v>
      </c>
      <c r="FZ9" s="122">
        <v>44197</v>
      </c>
      <c r="GA9" s="122">
        <v>44228</v>
      </c>
      <c r="GB9" s="122">
        <v>44256</v>
      </c>
      <c r="GC9" s="122">
        <v>44287</v>
      </c>
      <c r="GD9" s="122">
        <v>44317</v>
      </c>
      <c r="GE9" s="122">
        <v>44348</v>
      </c>
      <c r="GF9" s="122">
        <v>44378</v>
      </c>
      <c r="GG9" s="122">
        <v>44409</v>
      </c>
      <c r="GH9" s="122">
        <v>44440</v>
      </c>
      <c r="GI9" s="122">
        <v>44470</v>
      </c>
      <c r="GJ9" s="122">
        <v>44501</v>
      </c>
      <c r="GK9" s="122">
        <v>44531</v>
      </c>
      <c r="GL9" s="122">
        <v>44562</v>
      </c>
      <c r="GM9" s="122">
        <v>44593</v>
      </c>
      <c r="GN9" s="122">
        <v>44621</v>
      </c>
      <c r="GO9" s="122">
        <v>44652</v>
      </c>
      <c r="GP9" s="122">
        <v>44682</v>
      </c>
      <c r="GQ9" s="122">
        <v>44713</v>
      </c>
      <c r="GR9" s="122">
        <v>44743</v>
      </c>
      <c r="GS9" s="122">
        <v>44774</v>
      </c>
      <c r="GT9" s="122">
        <v>44805</v>
      </c>
      <c r="GU9" s="122">
        <v>44835</v>
      </c>
      <c r="GV9" s="122">
        <v>44866</v>
      </c>
      <c r="GW9" s="122">
        <v>44896</v>
      </c>
    </row>
    <row r="10" spans="1:205" s="83" customFormat="1">
      <c r="A10" s="123" t="s">
        <v>127</v>
      </c>
      <c r="B10" s="124">
        <v>36.57</v>
      </c>
      <c r="C10" s="124">
        <v>36.57</v>
      </c>
      <c r="D10" s="124">
        <v>36.57</v>
      </c>
      <c r="E10" s="124">
        <v>41.84</v>
      </c>
      <c r="F10" s="124">
        <v>41.84</v>
      </c>
      <c r="G10" s="124">
        <v>41.84</v>
      </c>
      <c r="H10" s="124">
        <v>37.799999999999997</v>
      </c>
      <c r="I10" s="124">
        <v>37.799999999999997</v>
      </c>
      <c r="J10" s="124">
        <v>37.799999999999997</v>
      </c>
      <c r="K10" s="124">
        <v>48.33</v>
      </c>
      <c r="L10" s="124">
        <v>48.33</v>
      </c>
      <c r="M10" s="124">
        <v>48.33</v>
      </c>
      <c r="N10" s="124">
        <v>44.63</v>
      </c>
      <c r="O10" s="124">
        <v>44.63</v>
      </c>
      <c r="P10" s="124">
        <v>44.63</v>
      </c>
      <c r="Q10" s="124">
        <v>28.05</v>
      </c>
      <c r="R10" s="124">
        <v>28.05</v>
      </c>
      <c r="S10" s="124">
        <v>28.05</v>
      </c>
      <c r="T10" s="124">
        <v>30.07</v>
      </c>
      <c r="U10" s="124">
        <v>30.07</v>
      </c>
      <c r="V10" s="124">
        <v>30.07</v>
      </c>
      <c r="W10" s="124">
        <v>30.55</v>
      </c>
      <c r="X10" s="124">
        <v>30.55</v>
      </c>
      <c r="Y10" s="124">
        <v>30.55</v>
      </c>
      <c r="Z10" s="124">
        <v>48.25</v>
      </c>
      <c r="AA10" s="124">
        <v>48.25</v>
      </c>
      <c r="AB10" s="124">
        <v>48.25</v>
      </c>
      <c r="AC10" s="124">
        <v>46.84</v>
      </c>
      <c r="AD10" s="124">
        <v>46.84</v>
      </c>
      <c r="AE10" s="124">
        <v>46.84</v>
      </c>
      <c r="AF10" s="124">
        <v>50.63</v>
      </c>
      <c r="AG10" s="124">
        <v>50.63</v>
      </c>
      <c r="AH10" s="124">
        <v>50.63</v>
      </c>
      <c r="AI10" s="124">
        <v>65.61</v>
      </c>
      <c r="AJ10" s="124">
        <v>65.61</v>
      </c>
      <c r="AK10" s="124">
        <v>65.61</v>
      </c>
      <c r="AL10" s="124">
        <v>50.88</v>
      </c>
      <c r="AM10" s="124">
        <v>50.88</v>
      </c>
      <c r="AN10" s="124">
        <v>50.88</v>
      </c>
      <c r="AO10" s="124">
        <v>32.659999999999997</v>
      </c>
      <c r="AP10" s="124">
        <v>32.659999999999997</v>
      </c>
      <c r="AQ10" s="124">
        <v>32.659999999999997</v>
      </c>
      <c r="AR10" s="124">
        <v>30.81</v>
      </c>
      <c r="AS10" s="124">
        <v>30.81</v>
      </c>
      <c r="AT10" s="124">
        <v>30.81</v>
      </c>
      <c r="AU10" s="124">
        <v>33.61</v>
      </c>
      <c r="AV10" s="124">
        <v>33.61</v>
      </c>
      <c r="AW10" s="124">
        <v>33.61</v>
      </c>
      <c r="AX10" s="124">
        <v>33.729999999999997</v>
      </c>
      <c r="AY10" s="124">
        <v>33.729999999999997</v>
      </c>
      <c r="AZ10" s="124">
        <v>33.729999999999997</v>
      </c>
      <c r="BA10" s="124">
        <v>37.450000000000003</v>
      </c>
      <c r="BB10" s="124">
        <v>37.450000000000003</v>
      </c>
      <c r="BC10" s="124">
        <v>37.450000000000003</v>
      </c>
      <c r="BD10" s="124">
        <v>40.47</v>
      </c>
      <c r="BE10" s="124">
        <v>40.47</v>
      </c>
      <c r="BF10" s="124">
        <v>40.47</v>
      </c>
      <c r="BG10" s="124">
        <v>41.97</v>
      </c>
      <c r="BH10" s="124">
        <v>41.97</v>
      </c>
      <c r="BI10" s="124">
        <v>41.97</v>
      </c>
      <c r="BJ10" s="124">
        <v>42.98</v>
      </c>
      <c r="BK10" s="124">
        <v>42.98</v>
      </c>
      <c r="BL10" s="124">
        <v>42.98</v>
      </c>
      <c r="BM10" s="124">
        <v>44.78</v>
      </c>
      <c r="BN10" s="124">
        <v>44.78</v>
      </c>
      <c r="BO10" s="124">
        <v>44.78</v>
      </c>
      <c r="BP10" s="124">
        <v>49.1</v>
      </c>
      <c r="BQ10" s="124">
        <v>49.1</v>
      </c>
      <c r="BR10" s="124">
        <v>49.1</v>
      </c>
      <c r="BS10" s="124">
        <v>46.04</v>
      </c>
      <c r="BT10" s="124">
        <v>46.04</v>
      </c>
      <c r="BU10" s="124">
        <v>46.04</v>
      </c>
      <c r="BV10" s="124">
        <v>43.2</v>
      </c>
      <c r="BW10" s="124">
        <v>43.2</v>
      </c>
      <c r="BX10" s="124">
        <v>43.2</v>
      </c>
      <c r="BY10" s="124">
        <v>35.51</v>
      </c>
      <c r="BZ10" s="124">
        <v>35.51</v>
      </c>
      <c r="CA10" s="124">
        <v>35.51</v>
      </c>
      <c r="CB10" s="124">
        <v>34.33</v>
      </c>
      <c r="CC10" s="124">
        <v>34.33</v>
      </c>
      <c r="CD10" s="124">
        <v>34.33</v>
      </c>
      <c r="CE10" s="124">
        <v>37.340000000000003</v>
      </c>
      <c r="CF10" s="124">
        <v>37.340000000000003</v>
      </c>
      <c r="CG10" s="124">
        <v>37.340000000000003</v>
      </c>
      <c r="CH10" s="124">
        <v>37.57</v>
      </c>
      <c r="CI10" s="124">
        <v>37.57</v>
      </c>
      <c r="CJ10" s="124">
        <v>37.57</v>
      </c>
      <c r="CK10" s="124">
        <v>34.270000000000003</v>
      </c>
      <c r="CL10" s="124">
        <v>34.219043664479251</v>
      </c>
      <c r="CM10" s="124">
        <v>34.18</v>
      </c>
      <c r="CN10" s="124">
        <v>33.28</v>
      </c>
      <c r="CO10" s="124">
        <v>33.28</v>
      </c>
      <c r="CP10" s="124">
        <v>33.28</v>
      </c>
      <c r="CQ10" s="124">
        <v>33.4</v>
      </c>
      <c r="CR10" s="124">
        <v>33.4</v>
      </c>
      <c r="CS10" s="124">
        <v>33.4</v>
      </c>
      <c r="CT10" s="125">
        <v>35.25</v>
      </c>
      <c r="CU10" s="125">
        <v>35.25</v>
      </c>
      <c r="CV10" s="125">
        <v>35.25</v>
      </c>
      <c r="CW10" s="123">
        <v>30.42</v>
      </c>
      <c r="CX10" s="123">
        <v>30.42</v>
      </c>
      <c r="CY10" s="123">
        <v>30.42</v>
      </c>
      <c r="CZ10" s="124">
        <v>30</v>
      </c>
      <c r="DA10" s="124">
        <v>30</v>
      </c>
      <c r="DB10" s="124">
        <v>30</v>
      </c>
      <c r="DC10" s="124">
        <v>31.61</v>
      </c>
      <c r="DD10" s="124">
        <v>31.61</v>
      </c>
      <c r="DE10" s="124">
        <v>31.61</v>
      </c>
      <c r="DF10" s="124">
        <v>29.99</v>
      </c>
      <c r="DG10" s="124">
        <v>29.99</v>
      </c>
      <c r="DH10" s="124">
        <v>30.01</v>
      </c>
      <c r="DI10" s="124">
        <v>28.61</v>
      </c>
      <c r="DJ10" s="124">
        <v>28.62</v>
      </c>
      <c r="DK10" s="124">
        <v>28.6</v>
      </c>
    </row>
    <row r="11" spans="1:205" s="83" customFormat="1">
      <c r="A11" s="123" t="s">
        <v>128</v>
      </c>
      <c r="B11" s="124">
        <v>1.9200000000000017</v>
      </c>
      <c r="C11" s="124">
        <v>1.9200000000000017</v>
      </c>
      <c r="D11" s="124">
        <v>1.9200000000000017</v>
      </c>
      <c r="E11" s="124">
        <v>1.9199999999999946</v>
      </c>
      <c r="F11" s="124">
        <v>1.9199999999999946</v>
      </c>
      <c r="G11" s="124">
        <v>1.9199999999999946</v>
      </c>
      <c r="H11" s="124">
        <v>1.9200000000000017</v>
      </c>
      <c r="I11" s="124">
        <v>1.9200000000000017</v>
      </c>
      <c r="J11" s="124">
        <v>1.9200000000000017</v>
      </c>
      <c r="K11" s="124">
        <v>1.9299999999999997</v>
      </c>
      <c r="L11" s="124">
        <v>1.9299999999999997</v>
      </c>
      <c r="M11" s="124">
        <v>1.9299999999999997</v>
      </c>
      <c r="N11" s="124">
        <v>1.9699999999999989</v>
      </c>
      <c r="O11" s="124">
        <v>1.9699999999999989</v>
      </c>
      <c r="P11" s="124">
        <v>1.9699999999999989</v>
      </c>
      <c r="Q11" s="124">
        <v>1.8499999999999979</v>
      </c>
      <c r="R11" s="124">
        <v>1.8499999999999979</v>
      </c>
      <c r="S11" s="124">
        <v>1.8499999999999979</v>
      </c>
      <c r="T11" s="124">
        <v>1.8500000000000014</v>
      </c>
      <c r="U11" s="124">
        <v>1.8500000000000014</v>
      </c>
      <c r="V11" s="124">
        <v>1.8500000000000014</v>
      </c>
      <c r="W11" s="124">
        <v>1.8499999999999979</v>
      </c>
      <c r="X11" s="124">
        <v>1.8499999999999979</v>
      </c>
      <c r="Y11" s="124">
        <v>1.8499999999999979</v>
      </c>
      <c r="Z11" s="124">
        <v>2.0099999999999998</v>
      </c>
      <c r="AA11" s="124">
        <v>2.0099999999999998</v>
      </c>
      <c r="AB11" s="124">
        <v>2.0099999999999998</v>
      </c>
      <c r="AC11" s="124">
        <v>2</v>
      </c>
      <c r="AD11" s="124">
        <v>2</v>
      </c>
      <c r="AE11" s="124">
        <v>2</v>
      </c>
      <c r="AF11" s="124">
        <v>2.0010000000000003</v>
      </c>
      <c r="AG11" s="124">
        <v>2.0010000000000003</v>
      </c>
      <c r="AH11" s="124">
        <v>2.0010000000000003</v>
      </c>
      <c r="AI11" s="124">
        <v>2</v>
      </c>
      <c r="AJ11" s="124">
        <v>2</v>
      </c>
      <c r="AK11" s="124">
        <v>2</v>
      </c>
      <c r="AL11" s="124">
        <v>2.1599999999999966</v>
      </c>
      <c r="AM11" s="124">
        <v>2.1599999999999966</v>
      </c>
      <c r="AN11" s="124">
        <v>2.1599999999999966</v>
      </c>
      <c r="AO11" s="124">
        <v>2.1500000000000057</v>
      </c>
      <c r="AP11" s="124">
        <v>2.1500000000000057</v>
      </c>
      <c r="AQ11" s="124">
        <v>2.1500000000000057</v>
      </c>
      <c r="AR11" s="124">
        <v>2.16</v>
      </c>
      <c r="AS11" s="124">
        <v>2.16</v>
      </c>
      <c r="AT11" s="124">
        <v>2.16</v>
      </c>
      <c r="AU11" s="124">
        <v>2.15</v>
      </c>
      <c r="AV11" s="124">
        <v>2.15</v>
      </c>
      <c r="AW11" s="124">
        <v>2.15</v>
      </c>
      <c r="AX11" s="124">
        <v>2.31</v>
      </c>
      <c r="AY11" s="124">
        <v>2.31</v>
      </c>
      <c r="AZ11" s="124">
        <v>2.31</v>
      </c>
      <c r="BA11" s="124">
        <v>2.31</v>
      </c>
      <c r="BB11" s="124">
        <v>2.31</v>
      </c>
      <c r="BC11" s="124">
        <v>2.31</v>
      </c>
      <c r="BD11" s="124">
        <v>2.4100000000000037</v>
      </c>
      <c r="BE11" s="124">
        <v>2.4100000000000037</v>
      </c>
      <c r="BF11" s="124">
        <v>2.4100000000000037</v>
      </c>
      <c r="BG11" s="124">
        <v>2.4100000000000037</v>
      </c>
      <c r="BH11" s="124">
        <v>2.4100000000000037</v>
      </c>
      <c r="BI11" s="124">
        <v>2.4100000000000037</v>
      </c>
      <c r="BJ11" s="124">
        <v>2.38</v>
      </c>
      <c r="BK11" s="124">
        <v>2.38</v>
      </c>
      <c r="BL11" s="124">
        <v>2.38</v>
      </c>
      <c r="BM11" s="124">
        <v>2.38</v>
      </c>
      <c r="BN11" s="124">
        <v>2.38</v>
      </c>
      <c r="BO11" s="124">
        <v>2.38</v>
      </c>
      <c r="BP11" s="124">
        <v>2.38</v>
      </c>
      <c r="BQ11" s="124">
        <v>2.38</v>
      </c>
      <c r="BR11" s="124">
        <v>2.38</v>
      </c>
      <c r="BS11" s="124">
        <v>2.38</v>
      </c>
      <c r="BT11" s="124">
        <v>2.38</v>
      </c>
      <c r="BU11" s="124">
        <v>2.38</v>
      </c>
      <c r="BV11" s="124">
        <v>2.5289999999999999</v>
      </c>
      <c r="BW11" s="124">
        <v>2.5289999999999999</v>
      </c>
      <c r="BX11" s="124">
        <v>2.5289999999999999</v>
      </c>
      <c r="BY11" s="124">
        <v>2.5289999999999999</v>
      </c>
      <c r="BZ11" s="124">
        <v>2.5289999999999999</v>
      </c>
      <c r="CA11" s="124">
        <v>2.5289999999999999</v>
      </c>
      <c r="CB11" s="124">
        <v>2.5289999999999999</v>
      </c>
      <c r="CC11" s="124">
        <v>2.5289999999999999</v>
      </c>
      <c r="CD11" s="124">
        <v>2.5289999999999999</v>
      </c>
      <c r="CE11" s="124">
        <v>2.5289999999999999</v>
      </c>
      <c r="CF11" s="124">
        <v>2.5289999999999999</v>
      </c>
      <c r="CG11" s="124">
        <v>2.5289999999999999</v>
      </c>
      <c r="CH11" s="124">
        <v>2.5230000000000001</v>
      </c>
      <c r="CI11" s="124">
        <v>2.5230000000000001</v>
      </c>
      <c r="CJ11" s="124">
        <v>2.5230000000000001</v>
      </c>
      <c r="CK11" s="124">
        <v>2.5230000000000001</v>
      </c>
      <c r="CL11" s="124">
        <v>2.528</v>
      </c>
      <c r="CM11" s="124">
        <v>2.5510000000000002</v>
      </c>
      <c r="CN11" s="124">
        <v>2.5539999999999998</v>
      </c>
      <c r="CO11" s="124">
        <v>2.5539999999999998</v>
      </c>
      <c r="CP11" s="124">
        <v>2.5539999999999998</v>
      </c>
      <c r="CQ11" s="124">
        <v>2.5539999999999998</v>
      </c>
      <c r="CR11" s="124">
        <v>2.5539999999999998</v>
      </c>
      <c r="CS11" s="124">
        <v>2.5539999999999998</v>
      </c>
      <c r="CT11" s="125">
        <v>2.61</v>
      </c>
      <c r="CU11" s="125">
        <v>2.61</v>
      </c>
      <c r="CV11" s="125">
        <v>2.61</v>
      </c>
      <c r="CW11" s="123">
        <v>5</v>
      </c>
      <c r="CX11" s="123">
        <v>5</v>
      </c>
      <c r="CY11" s="123">
        <v>5</v>
      </c>
      <c r="CZ11" s="124">
        <v>2.5</v>
      </c>
      <c r="DA11" s="124">
        <v>2.5</v>
      </c>
      <c r="DB11" s="124">
        <v>2.5</v>
      </c>
      <c r="DC11" s="124">
        <v>2.5049999999999999</v>
      </c>
      <c r="DD11" s="124">
        <v>2.5049999999999999</v>
      </c>
      <c r="DE11" s="124">
        <v>2.5049999999999999</v>
      </c>
      <c r="DF11" s="124">
        <v>2.5270000000000001</v>
      </c>
      <c r="DG11" s="124">
        <v>2.5270000000000001</v>
      </c>
      <c r="DH11" s="124">
        <v>2.5779999999999998</v>
      </c>
      <c r="DI11" s="124">
        <v>2.585</v>
      </c>
      <c r="DJ11" s="124">
        <v>2.585</v>
      </c>
      <c r="DK11" s="124">
        <v>2.585</v>
      </c>
    </row>
    <row r="12" spans="1:205" s="83" customFormat="1">
      <c r="A12" s="123" t="s">
        <v>129</v>
      </c>
      <c r="B12" s="124">
        <v>8.77</v>
      </c>
      <c r="C12" s="124">
        <v>8.6817114093959731</v>
      </c>
      <c r="D12" s="124">
        <v>8.6817114093959731</v>
      </c>
      <c r="E12" s="124">
        <v>8.1519798657718123</v>
      </c>
      <c r="F12" s="124">
        <v>8.1519798657718123</v>
      </c>
      <c r="G12" s="124">
        <v>8.0931208053691268</v>
      </c>
      <c r="H12" s="124">
        <v>8.2206487695749448</v>
      </c>
      <c r="I12" s="124">
        <v>8.1029306487695756</v>
      </c>
      <c r="J12" s="124">
        <v>8.1225503355704696</v>
      </c>
      <c r="K12" s="124">
        <v>8.1127404921700226</v>
      </c>
      <c r="L12" s="124">
        <v>8.1127404921700226</v>
      </c>
      <c r="M12" s="124">
        <v>8.1127404921700226</v>
      </c>
      <c r="N12" s="124">
        <v>8.44</v>
      </c>
      <c r="O12" s="124">
        <v>8.44</v>
      </c>
      <c r="P12" s="124">
        <v>8.44</v>
      </c>
      <c r="Q12" s="124">
        <v>7.8967356321839093</v>
      </c>
      <c r="R12" s="124">
        <v>7.8967356321839093</v>
      </c>
      <c r="S12" s="124">
        <v>7.8967356321839093</v>
      </c>
      <c r="T12" s="124">
        <v>7.9452413793103442</v>
      </c>
      <c r="U12" s="124">
        <v>7.9452413793103442</v>
      </c>
      <c r="V12" s="124">
        <v>7.9452413793103442</v>
      </c>
      <c r="W12" s="124">
        <v>8.158666666666667</v>
      </c>
      <c r="X12" s="124">
        <v>8.158666666666667</v>
      </c>
      <c r="Y12" s="124">
        <v>8.158666666666667</v>
      </c>
      <c r="Z12" s="124">
        <v>8.68</v>
      </c>
      <c r="AA12" s="124">
        <v>8.68</v>
      </c>
      <c r="AB12" s="124">
        <v>8.68</v>
      </c>
      <c r="AC12" s="124">
        <v>8.8104508670520207</v>
      </c>
      <c r="AD12" s="124">
        <v>8.8104508670520207</v>
      </c>
      <c r="AE12" s="124">
        <v>8.8104508670520207</v>
      </c>
      <c r="AF12" s="124">
        <v>8.8305202312138729</v>
      </c>
      <c r="AG12" s="124">
        <v>8.8305202312138729</v>
      </c>
      <c r="AH12" s="124">
        <v>8.8305202312138729</v>
      </c>
      <c r="AI12" s="124">
        <v>9.0914219653179185</v>
      </c>
      <c r="AJ12" s="124">
        <v>9.0914219653179185</v>
      </c>
      <c r="AK12" s="124">
        <v>9.0914219653179185</v>
      </c>
      <c r="AL12" s="124">
        <v>9.82</v>
      </c>
      <c r="AM12" s="124">
        <v>9.82</v>
      </c>
      <c r="AN12" s="124">
        <v>9.82</v>
      </c>
      <c r="AO12" s="124">
        <v>9.99</v>
      </c>
      <c r="AP12" s="124">
        <v>9.8999999999999986</v>
      </c>
      <c r="AQ12" s="124">
        <v>9.8999999999999986</v>
      </c>
      <c r="AR12" s="124">
        <v>9.8999999999999986</v>
      </c>
      <c r="AS12" s="124">
        <v>9.8999999999999986</v>
      </c>
      <c r="AT12" s="124">
        <v>9.8800000000000008</v>
      </c>
      <c r="AU12" s="124">
        <v>9.89</v>
      </c>
      <c r="AV12" s="124">
        <v>9.89</v>
      </c>
      <c r="AW12" s="124">
        <v>9.89</v>
      </c>
      <c r="AX12" s="124">
        <v>12.02</v>
      </c>
      <c r="AY12" s="124">
        <v>12.02</v>
      </c>
      <c r="AZ12" s="124">
        <v>12.02</v>
      </c>
      <c r="BA12" s="124">
        <v>12.128733552631578</v>
      </c>
      <c r="BB12" s="124">
        <v>12.108963815789473</v>
      </c>
      <c r="BC12" s="124">
        <v>12.108963815789473</v>
      </c>
      <c r="BD12" s="124">
        <v>12.069424342105265</v>
      </c>
      <c r="BE12" s="124">
        <v>12.069424342105265</v>
      </c>
      <c r="BF12" s="124">
        <v>12.247351973684211</v>
      </c>
      <c r="BG12" s="124">
        <v>12.247351973684211</v>
      </c>
      <c r="BH12" s="124">
        <v>12.247351973684211</v>
      </c>
      <c r="BI12" s="124">
        <v>12.247351973684211</v>
      </c>
      <c r="BJ12" s="124">
        <v>12.3</v>
      </c>
      <c r="BK12" s="124">
        <v>12.3</v>
      </c>
      <c r="BL12" s="124">
        <v>12.3</v>
      </c>
      <c r="BM12" s="124">
        <v>12.155633802816904</v>
      </c>
      <c r="BN12" s="124">
        <v>12.155633802816904</v>
      </c>
      <c r="BO12" s="124">
        <v>12.155633802816904</v>
      </c>
      <c r="BP12" s="124">
        <v>12.40586854460094</v>
      </c>
      <c r="BQ12" s="124">
        <v>12.40586854460094</v>
      </c>
      <c r="BR12" s="124">
        <v>12.40586854460094</v>
      </c>
      <c r="BS12" s="124">
        <v>12.51173708920188</v>
      </c>
      <c r="BT12" s="124">
        <v>12.51173708920188</v>
      </c>
      <c r="BU12" s="124">
        <v>12.51173708920188</v>
      </c>
      <c r="BV12" s="124">
        <v>13.79</v>
      </c>
      <c r="BW12" s="124">
        <v>13.79</v>
      </c>
      <c r="BX12" s="124">
        <v>13.79</v>
      </c>
      <c r="BY12" s="124">
        <v>13.79</v>
      </c>
      <c r="BZ12" s="124">
        <v>13.809166087560806</v>
      </c>
      <c r="CA12" s="124">
        <v>13.809166087560806</v>
      </c>
      <c r="CB12" s="124">
        <v>13.454593467685891</v>
      </c>
      <c r="CC12" s="124">
        <v>13.454593467685891</v>
      </c>
      <c r="CD12" s="124">
        <v>13.454593467685891</v>
      </c>
      <c r="CE12" s="124">
        <v>13.435427380125086</v>
      </c>
      <c r="CF12" s="124">
        <v>13.435427380125086</v>
      </c>
      <c r="CG12" s="124">
        <v>13.435427380125086</v>
      </c>
      <c r="CH12" s="124">
        <v>14.86</v>
      </c>
      <c r="CI12" s="124">
        <v>14.86</v>
      </c>
      <c r="CJ12" s="124">
        <v>14.86</v>
      </c>
      <c r="CK12" s="124">
        <v>14.830593667546175</v>
      </c>
      <c r="CL12" s="124">
        <v>14.830593667546175</v>
      </c>
      <c r="CM12" s="124">
        <v>14.830593667546175</v>
      </c>
      <c r="CN12" s="124">
        <v>14.801187335092347</v>
      </c>
      <c r="CO12" s="124">
        <v>14.801187335092347</v>
      </c>
      <c r="CP12" s="124">
        <v>14.801187335092347</v>
      </c>
      <c r="CQ12" s="124">
        <v>14.801187335092347</v>
      </c>
      <c r="CR12" s="124">
        <v>14.801187335092347</v>
      </c>
      <c r="CS12" s="124">
        <v>14.801187335092347</v>
      </c>
      <c r="CT12" s="126">
        <v>14.59</v>
      </c>
      <c r="CU12" s="126">
        <v>14.59</v>
      </c>
      <c r="CV12" s="126">
        <v>14.599864773495607</v>
      </c>
      <c r="CW12" s="124">
        <v>14.6</v>
      </c>
      <c r="CX12" s="124">
        <v>14.62</v>
      </c>
      <c r="CY12" s="124">
        <v>14.62</v>
      </c>
      <c r="CZ12" s="124">
        <v>14.619594320486817</v>
      </c>
      <c r="DA12" s="124">
        <v>14.619594320486817</v>
      </c>
      <c r="DB12" s="124">
        <v>14.619594320486817</v>
      </c>
      <c r="DC12" s="124">
        <v>14.619594320486817</v>
      </c>
      <c r="DD12" s="124">
        <v>14.619594320486817</v>
      </c>
      <c r="DE12" s="124">
        <v>14.619594320486817</v>
      </c>
      <c r="DF12" s="124">
        <v>14.99</v>
      </c>
      <c r="DG12" s="124">
        <v>15.00001336005344</v>
      </c>
      <c r="DH12" s="124">
        <v>15.00001336005344</v>
      </c>
      <c r="DI12" s="124">
        <v>14.799879759519039</v>
      </c>
      <c r="DJ12" s="124">
        <v>14.799879759519039</v>
      </c>
      <c r="DK12" s="124">
        <v>14.82951903807615</v>
      </c>
    </row>
    <row r="13" spans="1:205" s="83" customFormat="1">
      <c r="A13" s="123" t="s">
        <v>130</v>
      </c>
      <c r="B13" s="124">
        <v>13</v>
      </c>
      <c r="C13" s="124">
        <v>13</v>
      </c>
      <c r="D13" s="124">
        <v>13</v>
      </c>
      <c r="E13" s="124">
        <v>13.008730691739423</v>
      </c>
      <c r="F13" s="124">
        <v>13.008730691739423</v>
      </c>
      <c r="G13" s="124">
        <v>12.773002014775017</v>
      </c>
      <c r="H13" s="124">
        <v>12.96507723304231</v>
      </c>
      <c r="I13" s="124">
        <v>12.903962390866353</v>
      </c>
      <c r="J13" s="124">
        <v>12.903962390866353</v>
      </c>
      <c r="K13" s="124">
        <v>12.903962390866353</v>
      </c>
      <c r="L13" s="124">
        <v>12.903962390866353</v>
      </c>
      <c r="M13" s="124">
        <v>12.903962390866353</v>
      </c>
      <c r="N13" s="124">
        <v>12.86</v>
      </c>
      <c r="O13" s="124">
        <v>12.86</v>
      </c>
      <c r="P13" s="124">
        <v>12.86</v>
      </c>
      <c r="Q13" s="124">
        <v>12.86</v>
      </c>
      <c r="R13" s="124">
        <v>12.86</v>
      </c>
      <c r="S13" s="124">
        <v>12.86</v>
      </c>
      <c r="T13" s="124">
        <v>12.830616907844629</v>
      </c>
      <c r="U13" s="124">
        <v>12.830616907844629</v>
      </c>
      <c r="V13" s="124">
        <v>12.830616907844629</v>
      </c>
      <c r="W13" s="124">
        <v>12.830616907844629</v>
      </c>
      <c r="X13" s="124">
        <v>12.830616907844629</v>
      </c>
      <c r="Y13" s="124">
        <v>12.830616907844629</v>
      </c>
      <c r="Z13" s="124">
        <v>13.26</v>
      </c>
      <c r="AA13" s="124">
        <v>13.26</v>
      </c>
      <c r="AB13" s="124">
        <v>13.26</v>
      </c>
      <c r="AC13" s="124">
        <v>13.26</v>
      </c>
      <c r="AD13" s="124">
        <v>13.26</v>
      </c>
      <c r="AE13" s="124">
        <v>13.26</v>
      </c>
      <c r="AF13" s="124">
        <v>13.23963133640553</v>
      </c>
      <c r="AG13" s="124">
        <v>13.23963133640553</v>
      </c>
      <c r="AH13" s="124">
        <v>13.23963133640553</v>
      </c>
      <c r="AI13" s="124">
        <v>13.249815668202764</v>
      </c>
      <c r="AJ13" s="124">
        <v>13.249815668202764</v>
      </c>
      <c r="AK13" s="124">
        <v>13.249815668202764</v>
      </c>
      <c r="AL13" s="124">
        <v>13.54</v>
      </c>
      <c r="AM13" s="124">
        <v>13.54</v>
      </c>
      <c r="AN13" s="124">
        <v>13.54</v>
      </c>
      <c r="AO13" s="124">
        <v>13.025562310030393</v>
      </c>
      <c r="AP13" s="124">
        <v>13.313647416413373</v>
      </c>
      <c r="AQ13" s="124">
        <v>13.313647416413373</v>
      </c>
      <c r="AR13" s="124">
        <v>13.313647416413373</v>
      </c>
      <c r="AS13" s="124">
        <v>13.313647416413373</v>
      </c>
      <c r="AT13" s="124">
        <v>13.313647416413373</v>
      </c>
      <c r="AU13" s="124">
        <v>13.529711246200607</v>
      </c>
      <c r="AV13" s="124">
        <v>13.529711246200607</v>
      </c>
      <c r="AW13" s="124">
        <v>13.529711246200607</v>
      </c>
      <c r="AX13" s="124">
        <v>13.85</v>
      </c>
      <c r="AY13" s="124">
        <v>13.85</v>
      </c>
      <c r="AZ13" s="124">
        <v>13.85</v>
      </c>
      <c r="BA13" s="124">
        <v>13.85</v>
      </c>
      <c r="BB13" s="124">
        <v>13.85</v>
      </c>
      <c r="BC13" s="124">
        <v>13.85</v>
      </c>
      <c r="BD13" s="124">
        <v>13.777810871183917</v>
      </c>
      <c r="BE13" s="124">
        <v>13.777810871183917</v>
      </c>
      <c r="BF13" s="124">
        <v>13.777810871183917</v>
      </c>
      <c r="BG13" s="124">
        <v>13.777810871183917</v>
      </c>
      <c r="BH13" s="124">
        <v>13.777810871183917</v>
      </c>
      <c r="BI13" s="124">
        <v>13.777810871183917</v>
      </c>
      <c r="BJ13" s="124">
        <v>14.29</v>
      </c>
      <c r="BK13" s="124">
        <v>14.29</v>
      </c>
      <c r="BL13" s="124">
        <v>14.29</v>
      </c>
      <c r="BM13" s="124">
        <v>14.29</v>
      </c>
      <c r="BN13" s="124">
        <v>14.29</v>
      </c>
      <c r="BO13" s="124">
        <v>14.29</v>
      </c>
      <c r="BP13" s="124">
        <v>14.29</v>
      </c>
      <c r="BQ13" s="124">
        <v>14.29</v>
      </c>
      <c r="BR13" s="124">
        <v>14.29</v>
      </c>
      <c r="BS13" s="124">
        <v>14.352265795206971</v>
      </c>
      <c r="BT13" s="124">
        <v>14.352265795206971</v>
      </c>
      <c r="BU13" s="124">
        <v>14.352265795206971</v>
      </c>
      <c r="BV13" s="124">
        <v>14.44</v>
      </c>
      <c r="BW13" s="124">
        <v>14.44</v>
      </c>
      <c r="BX13" s="124">
        <v>14.44</v>
      </c>
      <c r="BY13" s="124">
        <v>14.482222222222223</v>
      </c>
      <c r="BZ13" s="124">
        <v>14.492777777777778</v>
      </c>
      <c r="CA13" s="124">
        <v>14.492777777777778</v>
      </c>
      <c r="CB13" s="124">
        <v>13.986111111111111</v>
      </c>
      <c r="CC13" s="124">
        <v>13.986111111111111</v>
      </c>
      <c r="CD13" s="124">
        <v>13.986111111111111</v>
      </c>
      <c r="CE13" s="124">
        <v>13.986111111111111</v>
      </c>
      <c r="CF13" s="124">
        <v>13.986111111111111</v>
      </c>
      <c r="CG13" s="124">
        <v>13.986111111111111</v>
      </c>
      <c r="CH13" s="124">
        <v>13.7</v>
      </c>
      <c r="CI13" s="124">
        <v>13.699999999999998</v>
      </c>
      <c r="CJ13" s="124">
        <v>13.699999999999998</v>
      </c>
      <c r="CK13" s="124">
        <v>13.699999999999998</v>
      </c>
      <c r="CL13" s="124">
        <v>13.699999999999998</v>
      </c>
      <c r="CM13" s="124">
        <v>13.7</v>
      </c>
      <c r="CN13" s="124">
        <v>13.679838116261955</v>
      </c>
      <c r="CO13" s="124">
        <v>13.679838116261955</v>
      </c>
      <c r="CP13" s="124">
        <v>13.679838116261955</v>
      </c>
      <c r="CQ13" s="124">
        <v>13.679838116261955</v>
      </c>
      <c r="CR13" s="124">
        <v>13.679838116261955</v>
      </c>
      <c r="CS13" s="124">
        <v>13.679838116261955</v>
      </c>
      <c r="CT13" s="126">
        <v>14.87</v>
      </c>
      <c r="CU13" s="126">
        <v>14.87</v>
      </c>
      <c r="CV13" s="126">
        <v>14.87</v>
      </c>
      <c r="CW13" s="124">
        <v>14.87</v>
      </c>
      <c r="CX13" s="124">
        <v>14.87</v>
      </c>
      <c r="CY13" s="124">
        <v>14.87</v>
      </c>
      <c r="CZ13" s="124">
        <v>14.87</v>
      </c>
      <c r="DA13" s="124">
        <v>14.87</v>
      </c>
      <c r="DB13" s="124">
        <v>14.87</v>
      </c>
      <c r="DC13" s="124">
        <v>14.87</v>
      </c>
      <c r="DD13" s="124">
        <v>14.87</v>
      </c>
      <c r="DE13" s="124">
        <v>14.87</v>
      </c>
      <c r="DF13" s="124">
        <v>14.700000000000001</v>
      </c>
      <c r="DG13" s="124">
        <v>14.700000000000001</v>
      </c>
      <c r="DH13" s="124">
        <v>14.700000000000001</v>
      </c>
      <c r="DI13" s="124">
        <v>14.610054421768705</v>
      </c>
      <c r="DJ13" s="124">
        <v>14.610054421768705</v>
      </c>
      <c r="DK13" s="124">
        <v>14.610054421768705</v>
      </c>
    </row>
    <row r="14" spans="1:205" s="83" customFormat="1">
      <c r="A14" s="123" t="s">
        <v>131</v>
      </c>
      <c r="B14" s="124">
        <v>0.7</v>
      </c>
      <c r="C14" s="124">
        <v>0.7</v>
      </c>
      <c r="D14" s="124">
        <v>0.7</v>
      </c>
      <c r="E14" s="124">
        <v>0.7</v>
      </c>
      <c r="F14" s="124">
        <v>0.7</v>
      </c>
      <c r="G14" s="124">
        <v>0.7</v>
      </c>
      <c r="H14" s="124">
        <v>0.7</v>
      </c>
      <c r="I14" s="124">
        <v>0.7</v>
      </c>
      <c r="J14" s="124">
        <v>0.7</v>
      </c>
      <c r="K14" s="124">
        <v>0.7</v>
      </c>
      <c r="L14" s="124">
        <v>0.7</v>
      </c>
      <c r="M14" s="124">
        <v>0.7</v>
      </c>
      <c r="N14" s="124">
        <v>0.6</v>
      </c>
      <c r="O14" s="124">
        <v>0.6</v>
      </c>
      <c r="P14" s="124">
        <v>0.6</v>
      </c>
      <c r="Q14" s="124">
        <v>0.6</v>
      </c>
      <c r="R14" s="124">
        <v>0.6</v>
      </c>
      <c r="S14" s="124">
        <v>0.6</v>
      </c>
      <c r="T14" s="124">
        <v>0.59365079365079365</v>
      </c>
      <c r="U14" s="124">
        <v>0.59365079365079365</v>
      </c>
      <c r="V14" s="124">
        <v>0.59365079365079365</v>
      </c>
      <c r="W14" s="124">
        <v>0.59576719576719572</v>
      </c>
      <c r="X14" s="124">
        <v>0.59682539682539681</v>
      </c>
      <c r="Y14" s="124">
        <v>0.59682539682539681</v>
      </c>
      <c r="Z14" s="124">
        <v>0.61</v>
      </c>
      <c r="AA14" s="124">
        <v>0.61</v>
      </c>
      <c r="AB14" s="124">
        <v>0.61</v>
      </c>
      <c r="AC14" s="124">
        <v>0.61315517241379314</v>
      </c>
      <c r="AD14" s="124">
        <v>0.61315517241379314</v>
      </c>
      <c r="AE14" s="124">
        <v>0.61315517241379314</v>
      </c>
      <c r="AF14" s="124">
        <v>0.61420689655172411</v>
      </c>
      <c r="AG14" s="124">
        <v>0.61420689655172411</v>
      </c>
      <c r="AH14" s="124">
        <v>0.61631034482758629</v>
      </c>
      <c r="AI14" s="124">
        <v>0.61736206896551726</v>
      </c>
      <c r="AJ14" s="124">
        <v>0.61736206896551726</v>
      </c>
      <c r="AK14" s="124">
        <v>0.61736206896551726</v>
      </c>
      <c r="AL14" s="124">
        <v>0.75</v>
      </c>
      <c r="AM14" s="124">
        <v>0.75</v>
      </c>
      <c r="AN14" s="124">
        <v>0.75</v>
      </c>
      <c r="AO14" s="124">
        <v>0.75953389830508478</v>
      </c>
      <c r="AP14" s="124">
        <v>0.7722457627118644</v>
      </c>
      <c r="AQ14" s="124">
        <v>0.7722457627118644</v>
      </c>
      <c r="AR14" s="124">
        <v>0.7722457627118644</v>
      </c>
      <c r="AS14" s="124">
        <v>0.76800847457627119</v>
      </c>
      <c r="AT14" s="124">
        <v>0.76800847457627119</v>
      </c>
      <c r="AU14" s="124">
        <v>0.7701271186440678</v>
      </c>
      <c r="AV14" s="124">
        <v>0.7701271186440678</v>
      </c>
      <c r="AW14" s="124">
        <v>0.7701271186440678</v>
      </c>
      <c r="AX14" s="124">
        <v>0.83</v>
      </c>
      <c r="AY14" s="124">
        <v>0.83</v>
      </c>
      <c r="AZ14" s="124">
        <v>0.83</v>
      </c>
      <c r="BA14" s="124">
        <v>0.83971896955503533</v>
      </c>
      <c r="BB14" s="124">
        <v>0.83971896955503533</v>
      </c>
      <c r="BC14" s="124">
        <v>0.83971896955503533</v>
      </c>
      <c r="BD14" s="124">
        <v>0.83971896955503533</v>
      </c>
      <c r="BE14" s="124">
        <v>0.83971896955503533</v>
      </c>
      <c r="BF14" s="124">
        <v>0.83971896955503533</v>
      </c>
      <c r="BG14" s="124">
        <v>0.84166276346604207</v>
      </c>
      <c r="BH14" s="124">
        <v>0.84166276346604207</v>
      </c>
      <c r="BI14" s="124">
        <v>0.84166276346604207</v>
      </c>
      <c r="BJ14" s="124">
        <v>0.87999999999999901</v>
      </c>
      <c r="BK14" s="124">
        <v>0.87999999999999901</v>
      </c>
      <c r="BL14" s="124">
        <v>0.87999999999999901</v>
      </c>
      <c r="BM14" s="124">
        <v>0.87887611749680616</v>
      </c>
      <c r="BN14" s="124">
        <v>0.87887611749680616</v>
      </c>
      <c r="BO14" s="124">
        <v>0.87887611749680616</v>
      </c>
      <c r="BP14" s="124">
        <v>0.87887611749680616</v>
      </c>
      <c r="BQ14" s="124">
        <v>0.87887611749680616</v>
      </c>
      <c r="BR14" s="124">
        <v>0.87887611749680616</v>
      </c>
      <c r="BS14" s="124">
        <v>0.87662835249042048</v>
      </c>
      <c r="BT14" s="124">
        <v>0.87662835249042048</v>
      </c>
      <c r="BU14" s="124">
        <v>0.87662835249042048</v>
      </c>
      <c r="BV14" s="124">
        <v>0.89</v>
      </c>
      <c r="BW14" s="124">
        <v>0.89</v>
      </c>
      <c r="BX14" s="124">
        <v>0.89</v>
      </c>
      <c r="BY14" s="124">
        <v>0.89</v>
      </c>
      <c r="BZ14" s="124">
        <v>0.89</v>
      </c>
      <c r="CA14" s="124">
        <v>0.89</v>
      </c>
      <c r="CB14" s="124">
        <v>0.89</v>
      </c>
      <c r="CC14" s="124">
        <v>0.89</v>
      </c>
      <c r="CD14" s="124">
        <v>0.89</v>
      </c>
      <c r="CE14" s="124">
        <v>0.89110696517412957</v>
      </c>
      <c r="CF14" s="124">
        <v>0.89110696517412957</v>
      </c>
      <c r="CG14" s="124">
        <v>0.89110696517412957</v>
      </c>
      <c r="CH14" s="124">
        <v>0.65999999999999925</v>
      </c>
      <c r="CI14" s="124">
        <v>0.65999999999999925</v>
      </c>
      <c r="CJ14" s="124">
        <v>0.65999999999999925</v>
      </c>
      <c r="CK14" s="124">
        <v>0.65999999999999925</v>
      </c>
      <c r="CL14" s="124">
        <v>0.65999999999999925</v>
      </c>
      <c r="CM14" s="124">
        <v>0.65999999999999925</v>
      </c>
      <c r="CN14" s="124">
        <v>0.6608991825613072</v>
      </c>
      <c r="CO14" s="124">
        <v>0.6608991825613072</v>
      </c>
      <c r="CP14" s="124">
        <v>0.6608991825613072</v>
      </c>
      <c r="CQ14" s="124">
        <v>0.6608991825613072</v>
      </c>
      <c r="CR14" s="124">
        <v>0.6608991825613072</v>
      </c>
      <c r="CS14" s="124">
        <v>0.6608991825613072</v>
      </c>
      <c r="CT14" s="126">
        <v>0.69</v>
      </c>
      <c r="CU14" s="126">
        <v>0.69</v>
      </c>
      <c r="CV14" s="126">
        <v>0.69</v>
      </c>
      <c r="CW14" s="124">
        <v>0.69</v>
      </c>
      <c r="CX14" s="124">
        <v>0.69</v>
      </c>
      <c r="CY14" s="124">
        <v>0.69</v>
      </c>
      <c r="CZ14" s="124">
        <v>0.69094780219780216</v>
      </c>
      <c r="DA14" s="124">
        <v>0.69094780219780216</v>
      </c>
      <c r="DB14" s="124">
        <v>0.69094780219780216</v>
      </c>
      <c r="DC14" s="124">
        <v>0.69094780219780216</v>
      </c>
      <c r="DD14" s="124">
        <v>0.69094780219780216</v>
      </c>
      <c r="DE14" s="124">
        <v>0.69094780219780216</v>
      </c>
      <c r="DF14" s="124">
        <v>0.41999999999999993</v>
      </c>
      <c r="DG14" s="124">
        <v>0.43384615384615371</v>
      </c>
      <c r="DH14" s="124">
        <v>0.71274725274725259</v>
      </c>
      <c r="DI14" s="124">
        <v>0.69</v>
      </c>
      <c r="DJ14" s="124">
        <v>0.69</v>
      </c>
      <c r="DK14" s="124">
        <v>0.69</v>
      </c>
    </row>
    <row r="15" spans="1:205" s="83" customFormat="1">
      <c r="A15" s="123" t="s">
        <v>132</v>
      </c>
      <c r="B15" s="124">
        <v>4.0999999999999996</v>
      </c>
      <c r="C15" s="124">
        <v>4.0999999999999996</v>
      </c>
      <c r="D15" s="124">
        <v>4.0999999999999996</v>
      </c>
      <c r="E15" s="124">
        <v>4.0999999999999996</v>
      </c>
      <c r="F15" s="124">
        <v>4.0999999999999996</v>
      </c>
      <c r="G15" s="124">
        <v>4.0999999999999996</v>
      </c>
      <c r="H15" s="124">
        <v>4.0999999999999996</v>
      </c>
      <c r="I15" s="124">
        <v>4.0999999999999996</v>
      </c>
      <c r="J15" s="124">
        <v>4.0999999999999996</v>
      </c>
      <c r="K15" s="124">
        <v>4.0999999999999996</v>
      </c>
      <c r="L15" s="124">
        <v>4.0999999999999996</v>
      </c>
      <c r="M15" s="124">
        <v>4.0999999999999996</v>
      </c>
      <c r="N15" s="124">
        <v>5.3</v>
      </c>
      <c r="O15" s="124">
        <v>5.3</v>
      </c>
      <c r="P15" s="124">
        <v>5.3</v>
      </c>
      <c r="Q15" s="124">
        <v>5.3</v>
      </c>
      <c r="R15" s="124">
        <v>5.3</v>
      </c>
      <c r="S15" s="124">
        <v>5.3</v>
      </c>
      <c r="T15" s="124">
        <v>5.3</v>
      </c>
      <c r="U15" s="124">
        <v>5.3</v>
      </c>
      <c r="V15" s="124">
        <v>5.3</v>
      </c>
      <c r="W15" s="124">
        <v>5.3</v>
      </c>
      <c r="X15" s="124">
        <v>5.3</v>
      </c>
      <c r="Y15" s="124">
        <v>5.3</v>
      </c>
      <c r="Z15" s="124">
        <v>5.5</v>
      </c>
      <c r="AA15" s="124">
        <v>5.5</v>
      </c>
      <c r="AB15" s="124">
        <v>5.5</v>
      </c>
      <c r="AC15" s="124">
        <v>5.5</v>
      </c>
      <c r="AD15" s="124">
        <v>5.5</v>
      </c>
      <c r="AE15" s="124">
        <v>5.5</v>
      </c>
      <c r="AF15" s="124">
        <v>5.5</v>
      </c>
      <c r="AG15" s="124">
        <v>5.5</v>
      </c>
      <c r="AH15" s="124">
        <v>5.5</v>
      </c>
      <c r="AI15" s="124">
        <v>5.5</v>
      </c>
      <c r="AJ15" s="124">
        <v>5.5</v>
      </c>
      <c r="AK15" s="124">
        <v>5.5</v>
      </c>
      <c r="AL15" s="124">
        <v>6.8</v>
      </c>
      <c r="AM15" s="124">
        <v>6.8</v>
      </c>
      <c r="AN15" s="124">
        <v>6.8</v>
      </c>
      <c r="AO15" s="124">
        <v>6.8</v>
      </c>
      <c r="AP15" s="124">
        <v>6.8</v>
      </c>
      <c r="AQ15" s="124">
        <v>6.8</v>
      </c>
      <c r="AR15" s="124">
        <v>6.8</v>
      </c>
      <c r="AS15" s="124">
        <v>6.8</v>
      </c>
      <c r="AT15" s="124">
        <v>6.8</v>
      </c>
      <c r="AU15" s="124">
        <v>6.8</v>
      </c>
      <c r="AV15" s="124">
        <v>6.8</v>
      </c>
      <c r="AW15" s="124">
        <v>6.8</v>
      </c>
      <c r="AX15" s="124">
        <v>3.8</v>
      </c>
      <c r="AY15" s="124">
        <v>3.8</v>
      </c>
      <c r="AZ15" s="124">
        <v>3.8</v>
      </c>
      <c r="BA15" s="124">
        <v>3.8</v>
      </c>
      <c r="BB15" s="124">
        <v>3.8</v>
      </c>
      <c r="BC15" s="124">
        <v>3.8</v>
      </c>
      <c r="BD15" s="124">
        <v>3.8</v>
      </c>
      <c r="BE15" s="124">
        <v>3.8</v>
      </c>
      <c r="BF15" s="124">
        <v>3.8</v>
      </c>
      <c r="BG15" s="124">
        <v>3.8</v>
      </c>
      <c r="BH15" s="124">
        <v>3.8</v>
      </c>
      <c r="BI15" s="124">
        <v>3.8</v>
      </c>
      <c r="BJ15" s="124">
        <v>7.4</v>
      </c>
      <c r="BK15" s="124">
        <v>7.4</v>
      </c>
      <c r="BL15" s="124">
        <v>7.4</v>
      </c>
      <c r="BM15" s="124">
        <v>7.4</v>
      </c>
      <c r="BN15" s="124">
        <v>7.4</v>
      </c>
      <c r="BO15" s="124">
        <v>7.4</v>
      </c>
      <c r="BP15" s="124">
        <v>7.4</v>
      </c>
      <c r="BQ15" s="124">
        <v>7.4</v>
      </c>
      <c r="BR15" s="124">
        <v>7.4</v>
      </c>
      <c r="BS15" s="124">
        <v>7.4</v>
      </c>
      <c r="BT15" s="124">
        <v>7.4</v>
      </c>
      <c r="BU15" s="124">
        <v>7.4</v>
      </c>
      <c r="BV15" s="124">
        <v>7.6</v>
      </c>
      <c r="BW15" s="124">
        <v>7.6</v>
      </c>
      <c r="BX15" s="124">
        <v>7.6</v>
      </c>
      <c r="BY15" s="124">
        <v>7.6</v>
      </c>
      <c r="BZ15" s="124">
        <v>7.6</v>
      </c>
      <c r="CA15" s="124">
        <v>7.6</v>
      </c>
      <c r="CB15" s="124">
        <v>7.6</v>
      </c>
      <c r="CC15" s="124">
        <v>7.6</v>
      </c>
      <c r="CD15" s="124">
        <v>7.6</v>
      </c>
      <c r="CE15" s="124">
        <v>7.6</v>
      </c>
      <c r="CF15" s="124">
        <v>7.6</v>
      </c>
      <c r="CG15" s="124">
        <v>7.6</v>
      </c>
      <c r="CH15" s="124">
        <v>6.9</v>
      </c>
      <c r="CI15" s="124">
        <v>6.9</v>
      </c>
      <c r="CJ15" s="124">
        <v>6.9</v>
      </c>
      <c r="CK15" s="124">
        <v>6.9</v>
      </c>
      <c r="CL15" s="124">
        <v>6.9</v>
      </c>
      <c r="CM15" s="124">
        <v>6.9</v>
      </c>
      <c r="CN15" s="124">
        <v>6.9</v>
      </c>
      <c r="CO15" s="124">
        <v>6.9</v>
      </c>
      <c r="CP15" s="124">
        <v>6.9</v>
      </c>
      <c r="CQ15" s="124">
        <v>6.9</v>
      </c>
      <c r="CR15" s="124">
        <v>6.9</v>
      </c>
      <c r="CS15" s="124">
        <v>6.9</v>
      </c>
      <c r="CT15" s="126">
        <v>6.9</v>
      </c>
      <c r="CU15" s="126">
        <v>6.9</v>
      </c>
      <c r="CV15" s="126">
        <v>6.9</v>
      </c>
      <c r="CW15" s="124">
        <v>6.9</v>
      </c>
      <c r="CX15" s="124">
        <v>6.9</v>
      </c>
      <c r="CY15" s="124">
        <v>6.9</v>
      </c>
      <c r="CZ15" s="124">
        <v>6.9</v>
      </c>
      <c r="DA15" s="124">
        <v>6.9</v>
      </c>
      <c r="DB15" s="124">
        <v>6.9</v>
      </c>
      <c r="DC15" s="124">
        <v>6.9</v>
      </c>
      <c r="DD15" s="124">
        <v>6.9</v>
      </c>
      <c r="DE15" s="124">
        <v>6.9</v>
      </c>
      <c r="DF15" s="124">
        <v>7.1</v>
      </c>
      <c r="DG15" s="124">
        <v>7.1</v>
      </c>
      <c r="DH15" s="124">
        <v>7.1</v>
      </c>
      <c r="DI15" s="124">
        <v>7.1</v>
      </c>
      <c r="DJ15" s="124">
        <v>7.1</v>
      </c>
      <c r="DK15" s="124">
        <v>7.1</v>
      </c>
    </row>
    <row r="16" spans="1:205" s="83" customFormat="1">
      <c r="A16" s="123" t="s">
        <v>133</v>
      </c>
      <c r="B16" s="127">
        <v>4.8</v>
      </c>
      <c r="C16" s="127">
        <v>4.8</v>
      </c>
      <c r="D16" s="127">
        <v>4.8</v>
      </c>
      <c r="E16" s="127">
        <v>4</v>
      </c>
      <c r="F16" s="127">
        <v>4</v>
      </c>
      <c r="G16" s="127">
        <v>4</v>
      </c>
      <c r="H16" s="127">
        <v>6</v>
      </c>
      <c r="I16" s="127">
        <v>6</v>
      </c>
      <c r="J16" s="127">
        <v>6</v>
      </c>
      <c r="K16" s="127">
        <v>0.6</v>
      </c>
      <c r="L16" s="127">
        <v>0.6</v>
      </c>
      <c r="M16" s="127">
        <v>0.6</v>
      </c>
      <c r="N16" s="127">
        <v>9.4</v>
      </c>
      <c r="O16" s="127">
        <v>9.4</v>
      </c>
      <c r="P16" s="127">
        <v>9.4</v>
      </c>
      <c r="Q16" s="127">
        <v>16.8</v>
      </c>
      <c r="R16" s="127">
        <v>16.8</v>
      </c>
      <c r="S16" s="127">
        <v>16.8</v>
      </c>
      <c r="T16" s="127">
        <v>14.2</v>
      </c>
      <c r="U16" s="127">
        <v>14.2</v>
      </c>
      <c r="V16" s="127">
        <v>14.2</v>
      </c>
      <c r="W16" s="127">
        <v>12.4</v>
      </c>
      <c r="X16" s="127">
        <v>12.4</v>
      </c>
      <c r="Y16" s="127">
        <v>12.4</v>
      </c>
      <c r="Z16" s="127">
        <v>4.3</v>
      </c>
      <c r="AA16" s="127">
        <v>4.3</v>
      </c>
      <c r="AB16" s="127">
        <v>4.3</v>
      </c>
      <c r="AC16" s="127">
        <v>6.4</v>
      </c>
      <c r="AD16" s="127">
        <v>6.4</v>
      </c>
      <c r="AE16" s="127">
        <v>6.4</v>
      </c>
      <c r="AF16" s="127">
        <v>4.7</v>
      </c>
      <c r="AG16" s="127">
        <v>4.7</v>
      </c>
      <c r="AH16" s="127">
        <v>4.7</v>
      </c>
      <c r="AI16" s="127">
        <v>3.6</v>
      </c>
      <c r="AJ16" s="127">
        <v>3.6</v>
      </c>
      <c r="AK16" s="127">
        <v>3.6</v>
      </c>
      <c r="AL16" s="127">
        <v>5.2</v>
      </c>
      <c r="AM16" s="127">
        <v>5.2</v>
      </c>
      <c r="AN16" s="127">
        <v>5.2</v>
      </c>
      <c r="AO16" s="127">
        <v>14</v>
      </c>
      <c r="AP16" s="127">
        <v>14</v>
      </c>
      <c r="AQ16" s="127">
        <v>14</v>
      </c>
      <c r="AR16" s="127">
        <v>12.5</v>
      </c>
      <c r="AS16" s="127">
        <v>12.5</v>
      </c>
      <c r="AT16" s="127">
        <v>12.5</v>
      </c>
      <c r="AU16" s="127">
        <v>13.4</v>
      </c>
      <c r="AV16" s="127">
        <v>13.4</v>
      </c>
      <c r="AW16" s="127">
        <v>13.4</v>
      </c>
      <c r="AX16" s="127">
        <v>12.5</v>
      </c>
      <c r="AY16" s="127">
        <v>12.5</v>
      </c>
      <c r="AZ16" s="127">
        <v>12.5</v>
      </c>
      <c r="BA16" s="127">
        <v>8.6</v>
      </c>
      <c r="BB16" s="127">
        <v>8.6</v>
      </c>
      <c r="BC16" s="127">
        <v>8.6</v>
      </c>
      <c r="BD16" s="127">
        <v>8.5</v>
      </c>
      <c r="BE16" s="127">
        <v>8.5</v>
      </c>
      <c r="BF16" s="127">
        <v>8.5</v>
      </c>
      <c r="BG16" s="127">
        <v>7.4</v>
      </c>
      <c r="BH16" s="127">
        <v>7.4</v>
      </c>
      <c r="BI16" s="127">
        <v>7.4</v>
      </c>
      <c r="BJ16" s="127">
        <v>6</v>
      </c>
      <c r="BK16" s="127">
        <v>6</v>
      </c>
      <c r="BL16" s="127">
        <v>6</v>
      </c>
      <c r="BM16" s="127">
        <v>7.5</v>
      </c>
      <c r="BN16" s="127">
        <v>7.5</v>
      </c>
      <c r="BO16" s="127">
        <v>7.5</v>
      </c>
      <c r="BP16" s="127">
        <v>7</v>
      </c>
      <c r="BQ16" s="127">
        <v>7</v>
      </c>
      <c r="BR16" s="127">
        <v>7</v>
      </c>
      <c r="BS16" s="127">
        <v>10.1</v>
      </c>
      <c r="BT16" s="127">
        <v>10.1</v>
      </c>
      <c r="BU16" s="127">
        <v>10.1</v>
      </c>
      <c r="BV16" s="127">
        <v>11.3</v>
      </c>
      <c r="BW16" s="127">
        <v>11.3</v>
      </c>
      <c r="BX16" s="127">
        <v>11.3</v>
      </c>
      <c r="BY16" s="127">
        <v>16</v>
      </c>
      <c r="BZ16" s="127">
        <v>16</v>
      </c>
      <c r="CA16" s="127">
        <v>16</v>
      </c>
      <c r="CB16" s="127">
        <v>18.2</v>
      </c>
      <c r="CC16" s="127">
        <v>18.2</v>
      </c>
      <c r="CD16" s="127">
        <v>18.2</v>
      </c>
      <c r="CE16" s="127">
        <v>16.600000000000001</v>
      </c>
      <c r="CF16" s="127">
        <v>16.600000000000001</v>
      </c>
      <c r="CG16" s="127">
        <v>16.600000000000001</v>
      </c>
      <c r="CH16" s="124">
        <v>17.399999999999999</v>
      </c>
      <c r="CI16" s="124">
        <v>17.399999999999999</v>
      </c>
      <c r="CJ16" s="124">
        <v>17.399999999999999</v>
      </c>
      <c r="CK16" s="124">
        <v>17.899999999999999</v>
      </c>
      <c r="CL16" s="124">
        <v>17.899999999999999</v>
      </c>
      <c r="CM16" s="124">
        <v>17.899999999999999</v>
      </c>
      <c r="CN16" s="124">
        <v>16.100000000000001</v>
      </c>
      <c r="CO16" s="124">
        <v>16.100000000000001</v>
      </c>
      <c r="CP16" s="124">
        <v>16.100000000000001</v>
      </c>
      <c r="CQ16" s="124">
        <v>18.100000000000001</v>
      </c>
      <c r="CR16" s="124">
        <v>18.100000000000001</v>
      </c>
      <c r="CS16" s="124">
        <v>18.100000000000001</v>
      </c>
      <c r="CT16" s="126">
        <v>19</v>
      </c>
      <c r="CU16" s="126">
        <v>19</v>
      </c>
      <c r="CV16" s="126">
        <v>19</v>
      </c>
      <c r="CW16" s="124">
        <v>22.7</v>
      </c>
      <c r="CX16" s="124">
        <v>22.7</v>
      </c>
      <c r="CY16" s="124">
        <v>22.7</v>
      </c>
      <c r="CZ16" s="124">
        <v>21.7</v>
      </c>
      <c r="DA16" s="124">
        <v>21.7</v>
      </c>
      <c r="DB16" s="124">
        <v>21.7</v>
      </c>
      <c r="DC16" s="124">
        <v>23</v>
      </c>
      <c r="DD16" s="124">
        <v>23</v>
      </c>
      <c r="DE16" s="124">
        <v>23</v>
      </c>
      <c r="DF16" s="124">
        <v>21.1</v>
      </c>
      <c r="DG16" s="124">
        <v>21.1</v>
      </c>
      <c r="DH16" s="124">
        <v>21.1</v>
      </c>
      <c r="DI16" s="124">
        <v>21.4</v>
      </c>
      <c r="DJ16" s="124">
        <v>21.4</v>
      </c>
      <c r="DK16" s="124">
        <v>21.4</v>
      </c>
      <c r="DL16" s="115">
        <v>21.8</v>
      </c>
      <c r="DM16" s="115">
        <v>21.8</v>
      </c>
      <c r="DN16" s="115">
        <v>21.8</v>
      </c>
      <c r="DO16" s="115">
        <v>25.5</v>
      </c>
      <c r="DP16" s="115">
        <v>25.5</v>
      </c>
      <c r="DQ16" s="115">
        <v>25.5</v>
      </c>
      <c r="DR16" s="115">
        <v>26.1</v>
      </c>
      <c r="DS16" s="115">
        <v>26.1</v>
      </c>
      <c r="DT16" s="115">
        <v>26.1</v>
      </c>
      <c r="DU16" s="115">
        <v>24.7</v>
      </c>
      <c r="DV16" s="115">
        <v>24.7</v>
      </c>
      <c r="DW16" s="115">
        <v>24.7</v>
      </c>
      <c r="DX16" s="115">
        <v>20.3</v>
      </c>
      <c r="DY16" s="115">
        <v>20.3</v>
      </c>
      <c r="DZ16" s="115">
        <v>20.3</v>
      </c>
      <c r="EA16" s="115">
        <v>22.1</v>
      </c>
      <c r="EB16" s="115">
        <v>22.1</v>
      </c>
      <c r="EC16" s="115">
        <v>22.1</v>
      </c>
      <c r="ED16" s="115">
        <v>17.3</v>
      </c>
      <c r="EE16" s="115">
        <v>17.3</v>
      </c>
      <c r="EF16" s="115">
        <v>17.3</v>
      </c>
      <c r="EG16" s="115">
        <f>ED16-$ED$16/20</f>
        <v>16.435000000000002</v>
      </c>
      <c r="EH16" s="115">
        <f>EG16</f>
        <v>16.435000000000002</v>
      </c>
      <c r="EI16" s="115">
        <f>EH16</f>
        <v>16.435000000000002</v>
      </c>
      <c r="EJ16" s="115">
        <f>EG16-$ED$16/20</f>
        <v>15.570000000000002</v>
      </c>
      <c r="EK16" s="115">
        <f>EJ16</f>
        <v>15.570000000000002</v>
      </c>
      <c r="EL16" s="115">
        <f>EK16</f>
        <v>15.570000000000002</v>
      </c>
      <c r="EM16" s="115">
        <f t="shared" ref="EM16" si="4">EJ16-$ED$16/20</f>
        <v>14.705000000000002</v>
      </c>
      <c r="EN16" s="115">
        <f t="shared" ref="EN16:EO16" si="5">EM16</f>
        <v>14.705000000000002</v>
      </c>
      <c r="EO16" s="115">
        <f t="shared" si="5"/>
        <v>14.705000000000002</v>
      </c>
      <c r="EP16" s="115">
        <f t="shared" ref="EP16" si="6">EM16-$ED$16/20</f>
        <v>13.840000000000002</v>
      </c>
      <c r="EQ16" s="115">
        <f t="shared" ref="EQ16:ER16" si="7">EP16</f>
        <v>13.840000000000002</v>
      </c>
      <c r="ER16" s="115">
        <f t="shared" si="7"/>
        <v>13.840000000000002</v>
      </c>
      <c r="ES16" s="115">
        <f t="shared" ref="ES16" si="8">EP16-$ED$16/20</f>
        <v>12.975000000000001</v>
      </c>
      <c r="ET16" s="115">
        <f t="shared" ref="ET16:EU16" si="9">ES16</f>
        <v>12.975000000000001</v>
      </c>
      <c r="EU16" s="115">
        <f t="shared" si="9"/>
        <v>12.975000000000001</v>
      </c>
      <c r="EV16" s="115">
        <f t="shared" ref="EV16" si="10">ES16-$ED$16/20</f>
        <v>12.110000000000001</v>
      </c>
      <c r="EW16" s="115">
        <f t="shared" ref="EW16:EX16" si="11">EV16</f>
        <v>12.110000000000001</v>
      </c>
      <c r="EX16" s="115">
        <f t="shared" si="11"/>
        <v>12.110000000000001</v>
      </c>
      <c r="EY16" s="115">
        <f t="shared" ref="EY16" si="12">EV16-$ED$16/20</f>
        <v>11.245000000000001</v>
      </c>
      <c r="EZ16" s="115">
        <f t="shared" ref="EZ16:FA16" si="13">EY16</f>
        <v>11.245000000000001</v>
      </c>
      <c r="FA16" s="115">
        <f t="shared" si="13"/>
        <v>11.245000000000001</v>
      </c>
      <c r="FB16" s="115">
        <f t="shared" ref="FB16" si="14">EY16-$ED$16/20</f>
        <v>10.38</v>
      </c>
      <c r="FC16" s="115">
        <f t="shared" ref="FC16:FD16" si="15">FB16</f>
        <v>10.38</v>
      </c>
      <c r="FD16" s="115">
        <f t="shared" si="15"/>
        <v>10.38</v>
      </c>
      <c r="FE16" s="115">
        <f t="shared" ref="FE16" si="16">FB16-$ED$16/20</f>
        <v>9.5150000000000006</v>
      </c>
      <c r="FF16" s="115">
        <f t="shared" ref="FF16:FG16" si="17">FE16</f>
        <v>9.5150000000000006</v>
      </c>
      <c r="FG16" s="115">
        <f t="shared" si="17"/>
        <v>9.5150000000000006</v>
      </c>
      <c r="FH16" s="115">
        <f t="shared" ref="FH16" si="18">FE16-$ED$16/20</f>
        <v>8.65</v>
      </c>
      <c r="FI16" s="115">
        <f t="shared" ref="FI16:FJ16" si="19">FH16</f>
        <v>8.65</v>
      </c>
      <c r="FJ16" s="115">
        <f t="shared" si="19"/>
        <v>8.65</v>
      </c>
      <c r="FK16" s="115">
        <f t="shared" ref="FK16" si="20">FH16-$ED$16/20</f>
        <v>7.7850000000000001</v>
      </c>
      <c r="FL16" s="115">
        <f t="shared" ref="FL16:FM16" si="21">FK16</f>
        <v>7.7850000000000001</v>
      </c>
      <c r="FM16" s="115">
        <f t="shared" si="21"/>
        <v>7.7850000000000001</v>
      </c>
      <c r="FN16" s="115">
        <f t="shared" ref="FN16" si="22">FK16-$ED$16/20</f>
        <v>6.92</v>
      </c>
      <c r="FO16" s="115">
        <f t="shared" ref="FO16:FP16" si="23">FN16</f>
        <v>6.92</v>
      </c>
      <c r="FP16" s="115">
        <f t="shared" si="23"/>
        <v>6.92</v>
      </c>
      <c r="FQ16" s="115">
        <f t="shared" ref="FQ16" si="24">FN16-$ED$16/20</f>
        <v>6.0549999999999997</v>
      </c>
      <c r="FR16" s="115">
        <f t="shared" ref="FR16:FS16" si="25">FQ16</f>
        <v>6.0549999999999997</v>
      </c>
      <c r="FS16" s="115">
        <f t="shared" si="25"/>
        <v>6.0549999999999997</v>
      </c>
      <c r="FT16" s="115">
        <f t="shared" ref="FT16" si="26">FQ16-$ED$16/20</f>
        <v>5.1899999999999995</v>
      </c>
      <c r="FU16" s="115">
        <f t="shared" ref="FU16:FV16" si="27">FT16</f>
        <v>5.1899999999999995</v>
      </c>
      <c r="FV16" s="115">
        <f t="shared" si="27"/>
        <v>5.1899999999999995</v>
      </c>
      <c r="FW16" s="115">
        <f t="shared" ref="FW16" si="28">FT16-$ED$16/20</f>
        <v>4.3249999999999993</v>
      </c>
      <c r="FX16" s="115">
        <f t="shared" ref="FX16:FY16" si="29">FW16</f>
        <v>4.3249999999999993</v>
      </c>
      <c r="FY16" s="115">
        <f t="shared" si="29"/>
        <v>4.3249999999999993</v>
      </c>
      <c r="FZ16" s="115">
        <f t="shared" ref="FZ16" si="30">FW16-$ED$16/20</f>
        <v>3.4599999999999991</v>
      </c>
      <c r="GA16" s="115">
        <f t="shared" ref="GA16:GB16" si="31">FZ16</f>
        <v>3.4599999999999991</v>
      </c>
      <c r="GB16" s="115">
        <f t="shared" si="31"/>
        <v>3.4599999999999991</v>
      </c>
      <c r="GC16" s="115">
        <f t="shared" ref="GC16" si="32">FZ16-$ED$16/20</f>
        <v>2.5949999999999989</v>
      </c>
      <c r="GD16" s="115">
        <f t="shared" ref="GD16:GE16" si="33">GC16</f>
        <v>2.5949999999999989</v>
      </c>
      <c r="GE16" s="115">
        <f t="shared" si="33"/>
        <v>2.5949999999999989</v>
      </c>
      <c r="GF16" s="115">
        <f t="shared" ref="GF16" si="34">GC16-$ED$16/20</f>
        <v>1.7299999999999989</v>
      </c>
      <c r="GG16" s="115">
        <f t="shared" ref="GG16:GH16" si="35">GF16</f>
        <v>1.7299999999999989</v>
      </c>
      <c r="GH16" s="115">
        <f t="shared" si="35"/>
        <v>1.7299999999999989</v>
      </c>
      <c r="GI16" s="115">
        <f>GF16-$ED$16/20</f>
        <v>0.86499999999999888</v>
      </c>
      <c r="GJ16" s="115">
        <f t="shared" ref="GJ16:GK16" si="36">GI16</f>
        <v>0.86499999999999888</v>
      </c>
      <c r="GK16" s="115">
        <f t="shared" si="36"/>
        <v>0.86499999999999888</v>
      </c>
      <c r="GL16" s="115">
        <v>0</v>
      </c>
      <c r="GM16" s="115">
        <v>0</v>
      </c>
      <c r="GN16" s="115">
        <v>0</v>
      </c>
      <c r="GO16" s="115">
        <v>0</v>
      </c>
      <c r="GP16" s="115">
        <v>0</v>
      </c>
      <c r="GQ16" s="115">
        <v>0</v>
      </c>
      <c r="GR16" s="115">
        <v>0</v>
      </c>
      <c r="GS16" s="115">
        <v>0</v>
      </c>
      <c r="GT16" s="115">
        <v>0</v>
      </c>
      <c r="GU16" s="115">
        <v>0</v>
      </c>
      <c r="GV16" s="115">
        <v>0</v>
      </c>
      <c r="GW16" s="115">
        <v>0</v>
      </c>
    </row>
    <row r="17" spans="1:205" s="83" customFormat="1">
      <c r="A17" s="128" t="s">
        <v>134</v>
      </c>
      <c r="B17" s="129">
        <v>69.86</v>
      </c>
      <c r="C17" s="129">
        <v>69.771711409395976</v>
      </c>
      <c r="D17" s="129">
        <v>69.771711409395976</v>
      </c>
      <c r="E17" s="129">
        <v>73.720710557511225</v>
      </c>
      <c r="F17" s="129">
        <v>73.720710557511225</v>
      </c>
      <c r="G17" s="129">
        <v>73.42612282014413</v>
      </c>
      <c r="H17" s="129">
        <v>71.705726002617254</v>
      </c>
      <c r="I17" s="129">
        <v>71.526893039635922</v>
      </c>
      <c r="J17" s="129">
        <v>71.546512726436816</v>
      </c>
      <c r="K17" s="129">
        <v>76.67670288303637</v>
      </c>
      <c r="L17" s="129">
        <v>76.67670288303637</v>
      </c>
      <c r="M17" s="129">
        <v>76.67670288303637</v>
      </c>
      <c r="N17" s="129">
        <v>83.2</v>
      </c>
      <c r="O17" s="129">
        <v>83.2</v>
      </c>
      <c r="P17" s="129">
        <v>83.2</v>
      </c>
      <c r="Q17" s="129">
        <v>73.356735632183913</v>
      </c>
      <c r="R17" s="129">
        <v>73.356735632183913</v>
      </c>
      <c r="S17" s="129">
        <v>73.356735632183913</v>
      </c>
      <c r="T17" s="129">
        <v>72.789509080805772</v>
      </c>
      <c r="U17" s="129">
        <v>72.789509080805772</v>
      </c>
      <c r="V17" s="129">
        <v>72.789509080805772</v>
      </c>
      <c r="W17" s="129">
        <v>71.685050770278494</v>
      </c>
      <c r="X17" s="129">
        <v>71.686108971336694</v>
      </c>
      <c r="Y17" s="129">
        <v>71.686108971336694</v>
      </c>
      <c r="Z17" s="129">
        <v>82.61</v>
      </c>
      <c r="AA17" s="129">
        <v>82.61</v>
      </c>
      <c r="AB17" s="129">
        <v>82.61</v>
      </c>
      <c r="AC17" s="129">
        <v>83.423606039465824</v>
      </c>
      <c r="AD17" s="129">
        <v>83.423606039465824</v>
      </c>
      <c r="AE17" s="129">
        <v>83.423606039465824</v>
      </c>
      <c r="AF17" s="129">
        <v>85.515358464171129</v>
      </c>
      <c r="AG17" s="129">
        <v>85.515358464171129</v>
      </c>
      <c r="AH17" s="129">
        <v>85.51746191244699</v>
      </c>
      <c r="AI17" s="129">
        <v>99.668599702486205</v>
      </c>
      <c r="AJ17" s="129">
        <v>99.668599702486205</v>
      </c>
      <c r="AK17" s="129">
        <v>99.668599702486205</v>
      </c>
      <c r="AL17" s="129">
        <v>89.15</v>
      </c>
      <c r="AM17" s="129">
        <v>89.15</v>
      </c>
      <c r="AN17" s="129">
        <v>89.15</v>
      </c>
      <c r="AO17" s="129">
        <v>79.385096208335483</v>
      </c>
      <c r="AP17" s="129">
        <v>79.595893179125241</v>
      </c>
      <c r="AQ17" s="129">
        <v>79.595893179125241</v>
      </c>
      <c r="AR17" s="129">
        <v>76.255893179125223</v>
      </c>
      <c r="AS17" s="129">
        <v>76.251655890989639</v>
      </c>
      <c r="AT17" s="129">
        <v>76.231655890989643</v>
      </c>
      <c r="AU17" s="129">
        <v>80.149838364844683</v>
      </c>
      <c r="AV17" s="129">
        <v>80.149838364844683</v>
      </c>
      <c r="AW17" s="129">
        <v>80.149838364844683</v>
      </c>
      <c r="AX17" s="129">
        <v>79.040000000000006</v>
      </c>
      <c r="AY17" s="129">
        <v>79.040000000000006</v>
      </c>
      <c r="AZ17" s="129">
        <v>79.040000000000006</v>
      </c>
      <c r="BA17" s="129">
        <v>78.978452522186615</v>
      </c>
      <c r="BB17" s="129">
        <v>78.958682785344507</v>
      </c>
      <c r="BC17" s="129">
        <v>78.958682785344507</v>
      </c>
      <c r="BD17" s="129">
        <v>81.866954182844225</v>
      </c>
      <c r="BE17" s="129">
        <v>81.866954182844225</v>
      </c>
      <c r="BF17" s="129">
        <v>82.044881814423164</v>
      </c>
      <c r="BG17" s="129">
        <v>82.44682560833418</v>
      </c>
      <c r="BH17" s="129">
        <v>82.44682560833418</v>
      </c>
      <c r="BI17" s="129">
        <v>82.44682560833418</v>
      </c>
      <c r="BJ17" s="129">
        <v>86.22999999999999</v>
      </c>
      <c r="BK17" s="129">
        <v>86.22999999999999</v>
      </c>
      <c r="BL17" s="129">
        <v>86.22999999999999</v>
      </c>
      <c r="BM17" s="129">
        <v>89.384509920313704</v>
      </c>
      <c r="BN17" s="129">
        <v>89.384509920313704</v>
      </c>
      <c r="BO17" s="129">
        <v>89.384509920313704</v>
      </c>
      <c r="BP17" s="129">
        <v>93.454744662097752</v>
      </c>
      <c r="BQ17" s="129">
        <v>93.454744662097752</v>
      </c>
      <c r="BR17" s="129">
        <v>93.454744662097752</v>
      </c>
      <c r="BS17" s="129">
        <v>93.660631236899263</v>
      </c>
      <c r="BT17" s="129">
        <v>93.660631236899263</v>
      </c>
      <c r="BU17" s="129">
        <v>93.660631236899263</v>
      </c>
      <c r="BV17" s="129">
        <v>93.748999999999995</v>
      </c>
      <c r="BW17" s="129">
        <v>93.748999999999995</v>
      </c>
      <c r="BX17" s="129">
        <v>93.748999999999995</v>
      </c>
      <c r="BY17" s="129">
        <v>90.801222222222222</v>
      </c>
      <c r="BZ17" s="129">
        <v>90.830943865338583</v>
      </c>
      <c r="CA17" s="129">
        <v>90.830943865338583</v>
      </c>
      <c r="CB17" s="129">
        <v>90.989704578796989</v>
      </c>
      <c r="CC17" s="129">
        <v>90.989704578796989</v>
      </c>
      <c r="CD17" s="129">
        <v>90.989704578796989</v>
      </c>
      <c r="CE17" s="129">
        <v>92.381645456410325</v>
      </c>
      <c r="CF17" s="129">
        <v>92.381645456410325</v>
      </c>
      <c r="CG17" s="129">
        <v>92.381645456410325</v>
      </c>
      <c r="CH17" s="129">
        <v>93.613</v>
      </c>
      <c r="CI17" s="129">
        <v>93.613</v>
      </c>
      <c r="CJ17" s="129">
        <v>93.613</v>
      </c>
      <c r="CK17" s="129">
        <v>90.783593667546171</v>
      </c>
      <c r="CL17" s="129">
        <v>90.737637332025429</v>
      </c>
      <c r="CM17" s="129">
        <v>90.721593667546188</v>
      </c>
      <c r="CN17" s="129">
        <v>87.975924633915611</v>
      </c>
      <c r="CO17" s="129">
        <v>87.975924633915611</v>
      </c>
      <c r="CP17" s="129">
        <v>87.975924633915611</v>
      </c>
      <c r="CQ17" s="129">
        <v>90.095924633915615</v>
      </c>
      <c r="CR17" s="129">
        <v>90.095924633915615</v>
      </c>
      <c r="CS17" s="129">
        <v>90.095924633915615</v>
      </c>
      <c r="CT17" s="130">
        <v>93.910000000000011</v>
      </c>
      <c r="CU17" s="130">
        <v>93.910000000000011</v>
      </c>
      <c r="CV17" s="130">
        <v>93.919864773495604</v>
      </c>
      <c r="CW17" s="129">
        <v>92.68</v>
      </c>
      <c r="CX17" s="129">
        <v>92.7</v>
      </c>
      <c r="CY17" s="129">
        <v>92.7</v>
      </c>
      <c r="CZ17" s="129">
        <v>91.281542122684627</v>
      </c>
      <c r="DA17" s="129">
        <v>91.281542122684627</v>
      </c>
      <c r="DB17" s="129">
        <v>91.281542122684627</v>
      </c>
      <c r="DC17" s="129">
        <v>94.195542122684628</v>
      </c>
      <c r="DD17" s="129">
        <v>94.195542122684628</v>
      </c>
      <c r="DE17" s="129">
        <v>94.195542122684628</v>
      </c>
      <c r="DF17" s="129">
        <v>90.826999999999998</v>
      </c>
      <c r="DG17" s="129">
        <v>90.850859513899593</v>
      </c>
      <c r="DH17" s="129">
        <v>91.200760612800678</v>
      </c>
      <c r="DI17" s="129">
        <v>89.794934181287744</v>
      </c>
      <c r="DJ17" s="129">
        <v>89.804934181287734</v>
      </c>
      <c r="DK17" s="129">
        <v>89.814573459844837</v>
      </c>
    </row>
    <row r="18" spans="1:205" s="83" customFormat="1">
      <c r="A18" s="123" t="s">
        <v>135</v>
      </c>
      <c r="B18" s="124">
        <v>53</v>
      </c>
      <c r="C18" s="124">
        <v>53</v>
      </c>
      <c r="D18" s="124">
        <v>53</v>
      </c>
      <c r="E18" s="124">
        <v>53</v>
      </c>
      <c r="F18" s="124">
        <v>53</v>
      </c>
      <c r="G18" s="124">
        <v>53</v>
      </c>
      <c r="H18" s="124">
        <v>53</v>
      </c>
      <c r="I18" s="124">
        <v>53</v>
      </c>
      <c r="J18" s="124">
        <v>53</v>
      </c>
      <c r="K18" s="124">
        <v>53</v>
      </c>
      <c r="L18" s="124">
        <v>53</v>
      </c>
      <c r="M18" s="124">
        <v>53</v>
      </c>
      <c r="N18" s="124">
        <v>53</v>
      </c>
      <c r="O18" s="124">
        <v>53</v>
      </c>
      <c r="P18" s="124">
        <v>53</v>
      </c>
      <c r="Q18" s="124">
        <v>53</v>
      </c>
      <c r="R18" s="124">
        <v>53</v>
      </c>
      <c r="S18" s="124">
        <v>53</v>
      </c>
      <c r="T18" s="124">
        <v>53</v>
      </c>
      <c r="U18" s="124">
        <v>53</v>
      </c>
      <c r="V18" s="124">
        <v>53</v>
      </c>
      <c r="W18" s="124">
        <v>53</v>
      </c>
      <c r="X18" s="124">
        <v>53</v>
      </c>
      <c r="Y18" s="124">
        <v>53</v>
      </c>
      <c r="Z18" s="124">
        <v>54.1</v>
      </c>
      <c r="AA18" s="124">
        <v>54.1</v>
      </c>
      <c r="AB18" s="124">
        <v>54.1</v>
      </c>
      <c r="AC18" s="124">
        <v>54.1</v>
      </c>
      <c r="AD18" s="124">
        <v>54.1</v>
      </c>
      <c r="AE18" s="124">
        <v>54.1</v>
      </c>
      <c r="AF18" s="124">
        <v>54.1</v>
      </c>
      <c r="AG18" s="124">
        <v>54.1</v>
      </c>
      <c r="AH18" s="124">
        <v>54.1</v>
      </c>
      <c r="AI18" s="124">
        <v>54.1</v>
      </c>
      <c r="AJ18" s="124">
        <v>54.1</v>
      </c>
      <c r="AK18" s="124">
        <v>54.1</v>
      </c>
      <c r="AL18" s="124">
        <v>55</v>
      </c>
      <c r="AM18" s="124">
        <v>55</v>
      </c>
      <c r="AN18" s="124">
        <v>55</v>
      </c>
      <c r="AO18" s="124">
        <v>55</v>
      </c>
      <c r="AP18" s="124">
        <v>55</v>
      </c>
      <c r="AQ18" s="124">
        <v>55</v>
      </c>
      <c r="AR18" s="124">
        <v>55</v>
      </c>
      <c r="AS18" s="124">
        <v>55</v>
      </c>
      <c r="AT18" s="124">
        <v>55</v>
      </c>
      <c r="AU18" s="124">
        <v>55</v>
      </c>
      <c r="AV18" s="124">
        <v>55</v>
      </c>
      <c r="AW18" s="124">
        <v>55</v>
      </c>
      <c r="AX18" s="124">
        <v>61.3</v>
      </c>
      <c r="AY18" s="124">
        <v>61.3</v>
      </c>
      <c r="AZ18" s="124">
        <v>61.3</v>
      </c>
      <c r="BA18" s="124">
        <v>61.3</v>
      </c>
      <c r="BB18" s="124">
        <v>61.3</v>
      </c>
      <c r="BC18" s="124">
        <v>61.3</v>
      </c>
      <c r="BD18" s="124">
        <v>61.3</v>
      </c>
      <c r="BE18" s="124">
        <v>61.3</v>
      </c>
      <c r="BF18" s="124">
        <v>61.3</v>
      </c>
      <c r="BG18" s="124">
        <v>61.3</v>
      </c>
      <c r="BH18" s="124">
        <v>61.3</v>
      </c>
      <c r="BI18" s="124">
        <v>61.3</v>
      </c>
      <c r="BJ18" s="124">
        <v>68.400000000000006</v>
      </c>
      <c r="BK18" s="124">
        <v>68.400000000000006</v>
      </c>
      <c r="BL18" s="124">
        <v>68.400000000000006</v>
      </c>
      <c r="BM18" s="124">
        <v>68.400000000000006</v>
      </c>
      <c r="BN18" s="124">
        <v>68.400000000000006</v>
      </c>
      <c r="BO18" s="124">
        <v>68.400000000000006</v>
      </c>
      <c r="BP18" s="124">
        <v>68.400000000000006</v>
      </c>
      <c r="BQ18" s="124">
        <v>68.400000000000006</v>
      </c>
      <c r="BR18" s="124">
        <v>68.400000000000006</v>
      </c>
      <c r="BS18" s="124">
        <v>68.400000000000006</v>
      </c>
      <c r="BT18" s="124">
        <v>68.400000000000006</v>
      </c>
      <c r="BU18" s="124">
        <v>68.400000000000006</v>
      </c>
      <c r="BV18" s="124">
        <v>69.599999999999994</v>
      </c>
      <c r="BW18" s="124">
        <v>69.599999999999994</v>
      </c>
      <c r="BX18" s="124">
        <v>69.599999999999994</v>
      </c>
      <c r="BY18" s="124">
        <v>69.599999999999994</v>
      </c>
      <c r="BZ18" s="124">
        <v>69.599999999999994</v>
      </c>
      <c r="CA18" s="124">
        <v>69.599999999999994</v>
      </c>
      <c r="CB18" s="124">
        <v>69.599999999999994</v>
      </c>
      <c r="CC18" s="124">
        <v>69.599999999999994</v>
      </c>
      <c r="CD18" s="124">
        <v>69.599999999999994</v>
      </c>
      <c r="CE18" s="124">
        <v>69.599999999999994</v>
      </c>
      <c r="CF18" s="124">
        <v>69.599999999999994</v>
      </c>
      <c r="CG18" s="124">
        <v>69.599999999999994</v>
      </c>
      <c r="CH18" s="124">
        <v>70.900000000000006</v>
      </c>
      <c r="CI18" s="124">
        <v>70.900000000000006</v>
      </c>
      <c r="CJ18" s="124">
        <v>70.900000000000006</v>
      </c>
      <c r="CK18" s="124">
        <v>70.900000000000006</v>
      </c>
      <c r="CL18" s="124">
        <v>70.900000000000006</v>
      </c>
      <c r="CM18" s="124">
        <v>70.900000000000006</v>
      </c>
      <c r="CN18" s="124">
        <v>70.900000000000006</v>
      </c>
      <c r="CO18" s="124">
        <v>70.900000000000006</v>
      </c>
      <c r="CP18" s="124">
        <v>70.900000000000006</v>
      </c>
      <c r="CQ18" s="124">
        <v>70.900000000000006</v>
      </c>
      <c r="CR18" s="124">
        <v>70.900000000000006</v>
      </c>
      <c r="CS18" s="124">
        <v>70.900000000000006</v>
      </c>
      <c r="CT18" s="126">
        <v>83.3</v>
      </c>
      <c r="CU18" s="126">
        <v>83.3</v>
      </c>
      <c r="CV18" s="126">
        <v>83.3</v>
      </c>
      <c r="CW18" s="124">
        <v>83.3</v>
      </c>
      <c r="CX18" s="124">
        <v>83.3</v>
      </c>
      <c r="CY18" s="124">
        <v>83.3</v>
      </c>
      <c r="CZ18" s="124">
        <v>83.3</v>
      </c>
      <c r="DA18" s="124">
        <v>83.3</v>
      </c>
      <c r="DB18" s="124">
        <v>83.3</v>
      </c>
      <c r="DC18" s="124">
        <v>83.3</v>
      </c>
      <c r="DD18" s="124">
        <v>83.3</v>
      </c>
      <c r="DE18" s="124">
        <v>83.3</v>
      </c>
      <c r="DF18" s="124">
        <v>87.8</v>
      </c>
      <c r="DG18" s="124">
        <v>87.8</v>
      </c>
      <c r="DH18" s="124">
        <v>87.8</v>
      </c>
      <c r="DI18" s="124">
        <v>87.8</v>
      </c>
      <c r="DJ18" s="124">
        <v>87.8</v>
      </c>
      <c r="DK18" s="124">
        <v>87.8</v>
      </c>
    </row>
    <row r="19" spans="1:205" s="83" customFormat="1">
      <c r="A19" s="123" t="s">
        <v>136</v>
      </c>
      <c r="B19" s="124">
        <v>4</v>
      </c>
      <c r="C19" s="124">
        <v>4</v>
      </c>
      <c r="D19" s="124">
        <v>4</v>
      </c>
      <c r="E19" s="124">
        <v>4</v>
      </c>
      <c r="F19" s="124">
        <v>4</v>
      </c>
      <c r="G19" s="124">
        <v>4</v>
      </c>
      <c r="H19" s="124">
        <v>4</v>
      </c>
      <c r="I19" s="124">
        <v>4</v>
      </c>
      <c r="J19" s="124">
        <v>4</v>
      </c>
      <c r="K19" s="124">
        <v>4</v>
      </c>
      <c r="L19" s="124">
        <v>4</v>
      </c>
      <c r="M19" s="124">
        <v>4</v>
      </c>
      <c r="N19" s="124">
        <v>4</v>
      </c>
      <c r="O19" s="124">
        <v>4</v>
      </c>
      <c r="P19" s="124">
        <v>4</v>
      </c>
      <c r="Q19" s="124">
        <v>4</v>
      </c>
      <c r="R19" s="124">
        <v>4</v>
      </c>
      <c r="S19" s="124">
        <v>4</v>
      </c>
      <c r="T19" s="124">
        <v>4</v>
      </c>
      <c r="U19" s="124">
        <v>4</v>
      </c>
      <c r="V19" s="124">
        <v>4</v>
      </c>
      <c r="W19" s="124">
        <v>4</v>
      </c>
      <c r="X19" s="124">
        <v>4</v>
      </c>
      <c r="Y19" s="124">
        <v>4</v>
      </c>
      <c r="Z19" s="124">
        <v>4</v>
      </c>
      <c r="AA19" s="124">
        <v>4</v>
      </c>
      <c r="AB19" s="124">
        <v>4</v>
      </c>
      <c r="AC19" s="124">
        <v>4</v>
      </c>
      <c r="AD19" s="124">
        <v>4</v>
      </c>
      <c r="AE19" s="124">
        <v>4</v>
      </c>
      <c r="AF19" s="124">
        <v>4</v>
      </c>
      <c r="AG19" s="124">
        <v>4</v>
      </c>
      <c r="AH19" s="124">
        <v>4</v>
      </c>
      <c r="AI19" s="124">
        <v>4</v>
      </c>
      <c r="AJ19" s="124">
        <v>4</v>
      </c>
      <c r="AK19" s="124">
        <v>4</v>
      </c>
      <c r="AL19" s="124">
        <v>4</v>
      </c>
      <c r="AM19" s="124">
        <v>4</v>
      </c>
      <c r="AN19" s="124">
        <v>4</v>
      </c>
      <c r="AO19" s="124">
        <v>4</v>
      </c>
      <c r="AP19" s="124">
        <v>4</v>
      </c>
      <c r="AQ19" s="124">
        <v>4</v>
      </c>
      <c r="AR19" s="124">
        <v>4</v>
      </c>
      <c r="AS19" s="124">
        <v>4</v>
      </c>
      <c r="AT19" s="124">
        <v>4</v>
      </c>
      <c r="AU19" s="124">
        <v>4</v>
      </c>
      <c r="AV19" s="124">
        <v>4</v>
      </c>
      <c r="AW19" s="124">
        <v>4</v>
      </c>
      <c r="AX19" s="124">
        <v>4</v>
      </c>
      <c r="AY19" s="124">
        <v>4</v>
      </c>
      <c r="AZ19" s="124">
        <v>4</v>
      </c>
      <c r="BA19" s="124">
        <v>4</v>
      </c>
      <c r="BB19" s="124">
        <v>4</v>
      </c>
      <c r="BC19" s="124">
        <v>4</v>
      </c>
      <c r="BD19" s="124">
        <v>4</v>
      </c>
      <c r="BE19" s="124">
        <v>4</v>
      </c>
      <c r="BF19" s="124">
        <v>4</v>
      </c>
      <c r="BG19" s="124">
        <v>4</v>
      </c>
      <c r="BH19" s="124">
        <v>4</v>
      </c>
      <c r="BI19" s="124">
        <v>4</v>
      </c>
      <c r="BJ19" s="124">
        <v>4</v>
      </c>
      <c r="BK19" s="124">
        <v>4</v>
      </c>
      <c r="BL19" s="124">
        <v>4</v>
      </c>
      <c r="BM19" s="124">
        <v>4</v>
      </c>
      <c r="BN19" s="124">
        <v>4</v>
      </c>
      <c r="BO19" s="124">
        <v>4</v>
      </c>
      <c r="BP19" s="124">
        <v>4</v>
      </c>
      <c r="BQ19" s="124">
        <v>4</v>
      </c>
      <c r="BR19" s="124">
        <v>4</v>
      </c>
      <c r="BS19" s="124">
        <v>4</v>
      </c>
      <c r="BT19" s="124">
        <v>4</v>
      </c>
      <c r="BU19" s="124">
        <v>4</v>
      </c>
      <c r="BV19" s="124">
        <v>4</v>
      </c>
      <c r="BW19" s="124">
        <v>4</v>
      </c>
      <c r="BX19" s="124">
        <v>4</v>
      </c>
      <c r="BY19" s="124">
        <v>4</v>
      </c>
      <c r="BZ19" s="124">
        <v>4</v>
      </c>
      <c r="CA19" s="124">
        <v>4</v>
      </c>
      <c r="CB19" s="124">
        <v>4</v>
      </c>
      <c r="CC19" s="124">
        <v>4</v>
      </c>
      <c r="CD19" s="124">
        <v>4</v>
      </c>
      <c r="CE19" s="124">
        <v>4</v>
      </c>
      <c r="CF19" s="124">
        <v>4</v>
      </c>
      <c r="CG19" s="124">
        <v>4</v>
      </c>
      <c r="CH19" s="124">
        <v>4</v>
      </c>
      <c r="CI19" s="124">
        <v>4</v>
      </c>
      <c r="CJ19" s="124">
        <v>4</v>
      </c>
      <c r="CK19" s="124">
        <v>4</v>
      </c>
      <c r="CL19" s="124">
        <v>4</v>
      </c>
      <c r="CM19" s="124">
        <v>4</v>
      </c>
      <c r="CN19" s="124">
        <v>4</v>
      </c>
      <c r="CO19" s="124">
        <v>4</v>
      </c>
      <c r="CP19" s="124">
        <v>4</v>
      </c>
      <c r="CQ19" s="124">
        <v>4</v>
      </c>
      <c r="CR19" s="124">
        <v>4</v>
      </c>
      <c r="CS19" s="124">
        <v>4</v>
      </c>
      <c r="CT19" s="126">
        <v>0</v>
      </c>
      <c r="CU19" s="126">
        <v>0</v>
      </c>
      <c r="CV19" s="126">
        <v>0</v>
      </c>
      <c r="CW19" s="124">
        <v>0</v>
      </c>
      <c r="CX19" s="124">
        <v>0</v>
      </c>
      <c r="CY19" s="124">
        <v>0</v>
      </c>
      <c r="CZ19" s="124">
        <v>0</v>
      </c>
      <c r="DA19" s="124">
        <v>0</v>
      </c>
      <c r="DB19" s="124">
        <v>0</v>
      </c>
      <c r="DC19" s="124">
        <v>0</v>
      </c>
      <c r="DD19" s="124">
        <v>0</v>
      </c>
      <c r="DE19" s="124">
        <v>0</v>
      </c>
      <c r="DF19" s="124">
        <v>0</v>
      </c>
      <c r="DG19" s="124">
        <v>0</v>
      </c>
      <c r="DH19" s="124">
        <v>0</v>
      </c>
      <c r="DI19" s="124">
        <v>0</v>
      </c>
      <c r="DJ19" s="124">
        <v>0</v>
      </c>
      <c r="DK19" s="124">
        <v>0</v>
      </c>
    </row>
    <row r="20" spans="1:205" s="83" customFormat="1">
      <c r="A20" s="123" t="s">
        <v>137</v>
      </c>
      <c r="B20" s="124">
        <v>0.6</v>
      </c>
      <c r="C20" s="124">
        <v>0.6</v>
      </c>
      <c r="D20" s="124">
        <v>0.6</v>
      </c>
      <c r="E20" s="124">
        <v>0.6</v>
      </c>
      <c r="F20" s="124">
        <v>0.6</v>
      </c>
      <c r="G20" s="124">
        <v>0.6</v>
      </c>
      <c r="H20" s="124">
        <v>0.6</v>
      </c>
      <c r="I20" s="124">
        <v>0.6</v>
      </c>
      <c r="J20" s="124">
        <v>0.6</v>
      </c>
      <c r="K20" s="124">
        <v>0.6</v>
      </c>
      <c r="L20" s="124">
        <v>0.6</v>
      </c>
      <c r="M20" s="124">
        <v>0.6</v>
      </c>
      <c r="N20" s="124">
        <v>0.6</v>
      </c>
      <c r="O20" s="124">
        <v>0.6</v>
      </c>
      <c r="P20" s="124">
        <v>0.6</v>
      </c>
      <c r="Q20" s="124">
        <v>0.6</v>
      </c>
      <c r="R20" s="124">
        <v>0.6</v>
      </c>
      <c r="S20" s="124">
        <v>0.6</v>
      </c>
      <c r="T20" s="124">
        <v>0.6</v>
      </c>
      <c r="U20" s="124">
        <v>0.6</v>
      </c>
      <c r="V20" s="124">
        <v>0.6</v>
      </c>
      <c r="W20" s="124">
        <v>0.6</v>
      </c>
      <c r="X20" s="124">
        <v>0.6</v>
      </c>
      <c r="Y20" s="124">
        <v>0.6</v>
      </c>
      <c r="Z20" s="124">
        <v>0.6</v>
      </c>
      <c r="AA20" s="124">
        <v>0.6</v>
      </c>
      <c r="AB20" s="124">
        <v>0.6</v>
      </c>
      <c r="AC20" s="124">
        <v>0.6</v>
      </c>
      <c r="AD20" s="124">
        <v>0.6</v>
      </c>
      <c r="AE20" s="124">
        <v>0.6</v>
      </c>
      <c r="AF20" s="124">
        <v>0.6</v>
      </c>
      <c r="AG20" s="124">
        <v>0.6</v>
      </c>
      <c r="AH20" s="124">
        <v>0.6</v>
      </c>
      <c r="AI20" s="124">
        <v>0.6</v>
      </c>
      <c r="AJ20" s="124">
        <v>0.6</v>
      </c>
      <c r="AK20" s="124">
        <v>0.6</v>
      </c>
      <c r="AL20" s="124">
        <v>0.6</v>
      </c>
      <c r="AM20" s="124">
        <v>0.6</v>
      </c>
      <c r="AN20" s="124">
        <v>0.6</v>
      </c>
      <c r="AO20" s="124">
        <v>0.6</v>
      </c>
      <c r="AP20" s="124">
        <v>0.6</v>
      </c>
      <c r="AQ20" s="124">
        <v>0.6</v>
      </c>
      <c r="AR20" s="124">
        <v>0.6</v>
      </c>
      <c r="AS20" s="124">
        <v>0.6</v>
      </c>
      <c r="AT20" s="124">
        <v>0.6</v>
      </c>
      <c r="AU20" s="124">
        <v>0.6</v>
      </c>
      <c r="AV20" s="124">
        <v>0.6</v>
      </c>
      <c r="AW20" s="124">
        <v>0.6</v>
      </c>
      <c r="AX20" s="124">
        <v>0.6</v>
      </c>
      <c r="AY20" s="124">
        <v>0.6</v>
      </c>
      <c r="AZ20" s="124">
        <v>0.6</v>
      </c>
      <c r="BA20" s="124">
        <v>0.6</v>
      </c>
      <c r="BB20" s="124">
        <v>0.6</v>
      </c>
      <c r="BC20" s="124">
        <v>0.6</v>
      </c>
      <c r="BD20" s="124">
        <v>0.6</v>
      </c>
      <c r="BE20" s="124">
        <v>0.6</v>
      </c>
      <c r="BF20" s="124">
        <v>0.6</v>
      </c>
      <c r="BG20" s="124">
        <v>0.6</v>
      </c>
      <c r="BH20" s="124">
        <v>0.6</v>
      </c>
      <c r="BI20" s="124">
        <v>0.6</v>
      </c>
      <c r="BJ20" s="124">
        <v>0.6</v>
      </c>
      <c r="BK20" s="124">
        <v>0.6</v>
      </c>
      <c r="BL20" s="124">
        <v>0.6</v>
      </c>
      <c r="BM20" s="124">
        <v>0.6</v>
      </c>
      <c r="BN20" s="124">
        <v>0.6</v>
      </c>
      <c r="BO20" s="124">
        <v>0.6</v>
      </c>
      <c r="BP20" s="124">
        <v>0.6</v>
      </c>
      <c r="BQ20" s="124">
        <v>0.6</v>
      </c>
      <c r="BR20" s="124">
        <v>0.6</v>
      </c>
      <c r="BS20" s="124">
        <v>0.6</v>
      </c>
      <c r="BT20" s="124">
        <v>0.6</v>
      </c>
      <c r="BU20" s="124">
        <v>0.6</v>
      </c>
      <c r="BV20" s="124">
        <v>0.6</v>
      </c>
      <c r="BW20" s="124">
        <v>0.6</v>
      </c>
      <c r="BX20" s="124">
        <v>0.6</v>
      </c>
      <c r="BY20" s="124">
        <v>0.6</v>
      </c>
      <c r="BZ20" s="124">
        <v>0.6</v>
      </c>
      <c r="CA20" s="124">
        <v>0.6</v>
      </c>
      <c r="CB20" s="124">
        <v>0.6</v>
      </c>
      <c r="CC20" s="124">
        <v>0.6</v>
      </c>
      <c r="CD20" s="124">
        <v>0.6</v>
      </c>
      <c r="CE20" s="124">
        <v>0.6</v>
      </c>
      <c r="CF20" s="124">
        <v>0.6</v>
      </c>
      <c r="CG20" s="124">
        <v>0.6</v>
      </c>
      <c r="CH20" s="124">
        <v>0.6</v>
      </c>
      <c r="CI20" s="124">
        <v>0.6</v>
      </c>
      <c r="CJ20" s="124">
        <v>0.6</v>
      </c>
      <c r="CK20" s="124">
        <v>0.6</v>
      </c>
      <c r="CL20" s="124">
        <v>0.6</v>
      </c>
      <c r="CM20" s="124">
        <v>0.6</v>
      </c>
      <c r="CN20" s="124">
        <v>0.6</v>
      </c>
      <c r="CO20" s="124">
        <v>0.6</v>
      </c>
      <c r="CP20" s="124">
        <v>0.6</v>
      </c>
      <c r="CQ20" s="124">
        <v>0.6</v>
      </c>
      <c r="CR20" s="124">
        <v>0.6</v>
      </c>
      <c r="CS20" s="124">
        <v>0.6</v>
      </c>
      <c r="CT20" s="126">
        <v>0</v>
      </c>
      <c r="CU20" s="126">
        <v>0</v>
      </c>
      <c r="CV20" s="126">
        <v>0</v>
      </c>
      <c r="CW20" s="124">
        <v>0</v>
      </c>
      <c r="CX20" s="124">
        <v>0</v>
      </c>
      <c r="CY20" s="124">
        <v>0</v>
      </c>
      <c r="CZ20" s="124">
        <v>0</v>
      </c>
      <c r="DA20" s="124">
        <v>0</v>
      </c>
      <c r="DB20" s="124">
        <v>0</v>
      </c>
      <c r="DC20" s="124">
        <v>0</v>
      </c>
      <c r="DD20" s="124">
        <v>0</v>
      </c>
      <c r="DE20" s="124">
        <v>0</v>
      </c>
      <c r="DF20" s="124">
        <v>0</v>
      </c>
      <c r="DG20" s="124">
        <v>0</v>
      </c>
      <c r="DH20" s="124">
        <v>0</v>
      </c>
      <c r="DI20" s="124">
        <v>0</v>
      </c>
      <c r="DJ20" s="124">
        <v>0</v>
      </c>
      <c r="DK20" s="124">
        <v>0</v>
      </c>
    </row>
    <row r="21" spans="1:205" s="83" customFormat="1">
      <c r="A21" s="123" t="s">
        <v>138</v>
      </c>
      <c r="B21" s="124">
        <v>9</v>
      </c>
      <c r="C21" s="124">
        <v>9</v>
      </c>
      <c r="D21" s="124">
        <v>9</v>
      </c>
      <c r="E21" s="124">
        <v>9</v>
      </c>
      <c r="F21" s="124">
        <v>9</v>
      </c>
      <c r="G21" s="124">
        <v>9</v>
      </c>
      <c r="H21" s="124">
        <v>9</v>
      </c>
      <c r="I21" s="124">
        <v>9</v>
      </c>
      <c r="J21" s="124">
        <v>9</v>
      </c>
      <c r="K21" s="124">
        <v>9</v>
      </c>
      <c r="L21" s="124">
        <v>9</v>
      </c>
      <c r="M21" s="124">
        <v>9</v>
      </c>
      <c r="N21" s="124">
        <v>9</v>
      </c>
      <c r="O21" s="124">
        <v>9</v>
      </c>
      <c r="P21" s="124">
        <v>9</v>
      </c>
      <c r="Q21" s="124">
        <v>9</v>
      </c>
      <c r="R21" s="124">
        <v>9</v>
      </c>
      <c r="S21" s="124">
        <v>9</v>
      </c>
      <c r="T21" s="124">
        <v>9</v>
      </c>
      <c r="U21" s="124">
        <v>9</v>
      </c>
      <c r="V21" s="124">
        <v>9</v>
      </c>
      <c r="W21" s="124">
        <v>9</v>
      </c>
      <c r="X21" s="124">
        <v>9</v>
      </c>
      <c r="Y21" s="124">
        <v>9</v>
      </c>
      <c r="Z21" s="124">
        <v>8.8000000000000007</v>
      </c>
      <c r="AA21" s="124">
        <v>8.8000000000000007</v>
      </c>
      <c r="AB21" s="124">
        <v>8.8000000000000007</v>
      </c>
      <c r="AC21" s="124">
        <v>8.8000000000000007</v>
      </c>
      <c r="AD21" s="124">
        <v>8.8000000000000007</v>
      </c>
      <c r="AE21" s="124">
        <v>8.8000000000000007</v>
      </c>
      <c r="AF21" s="124">
        <v>8.8000000000000007</v>
      </c>
      <c r="AG21" s="124">
        <v>8.8000000000000007</v>
      </c>
      <c r="AH21" s="124">
        <v>8.8000000000000007</v>
      </c>
      <c r="AI21" s="124">
        <v>8.8000000000000007</v>
      </c>
      <c r="AJ21" s="124">
        <v>8.8000000000000007</v>
      </c>
      <c r="AK21" s="124">
        <v>8.8000000000000007</v>
      </c>
      <c r="AL21" s="124">
        <v>8.9</v>
      </c>
      <c r="AM21" s="124">
        <v>8.9</v>
      </c>
      <c r="AN21" s="124">
        <v>8.9</v>
      </c>
      <c r="AO21" s="124">
        <v>8.9</v>
      </c>
      <c r="AP21" s="124">
        <v>8.9</v>
      </c>
      <c r="AQ21" s="124">
        <v>8.9</v>
      </c>
      <c r="AR21" s="124">
        <v>8.9</v>
      </c>
      <c r="AS21" s="124">
        <v>8.9</v>
      </c>
      <c r="AT21" s="124">
        <v>8.9</v>
      </c>
      <c r="AU21" s="124">
        <v>8.9</v>
      </c>
      <c r="AV21" s="124">
        <v>8.9</v>
      </c>
      <c r="AW21" s="124">
        <v>8.9</v>
      </c>
      <c r="AX21" s="124">
        <v>6.2</v>
      </c>
      <c r="AY21" s="124">
        <v>6.2</v>
      </c>
      <c r="AZ21" s="124">
        <v>6.2</v>
      </c>
      <c r="BA21" s="124">
        <v>6.2</v>
      </c>
      <c r="BB21" s="124">
        <v>6.2</v>
      </c>
      <c r="BC21" s="124">
        <v>6.2</v>
      </c>
      <c r="BD21" s="124">
        <v>6.2</v>
      </c>
      <c r="BE21" s="124">
        <v>6.2</v>
      </c>
      <c r="BF21" s="124">
        <v>6.2</v>
      </c>
      <c r="BG21" s="124">
        <v>6.2</v>
      </c>
      <c r="BH21" s="124">
        <v>6.2</v>
      </c>
      <c r="BI21" s="124">
        <v>6.2</v>
      </c>
      <c r="BJ21" s="124">
        <v>6.3</v>
      </c>
      <c r="BK21" s="124">
        <v>6.3</v>
      </c>
      <c r="BL21" s="124">
        <v>6.3</v>
      </c>
      <c r="BM21" s="124">
        <v>6.3</v>
      </c>
      <c r="BN21" s="124">
        <v>6.3</v>
      </c>
      <c r="BO21" s="124">
        <v>6.3</v>
      </c>
      <c r="BP21" s="124">
        <v>6.3</v>
      </c>
      <c r="BQ21" s="124">
        <v>6.3</v>
      </c>
      <c r="BR21" s="124">
        <v>6.3</v>
      </c>
      <c r="BS21" s="124">
        <v>6.3</v>
      </c>
      <c r="BT21" s="124">
        <v>6.3</v>
      </c>
      <c r="BU21" s="124">
        <v>6.3</v>
      </c>
      <c r="BV21" s="124">
        <v>6.4</v>
      </c>
      <c r="BW21" s="124">
        <v>6.4</v>
      </c>
      <c r="BX21" s="124">
        <v>6.4</v>
      </c>
      <c r="BY21" s="124">
        <v>6.4</v>
      </c>
      <c r="BZ21" s="124">
        <v>6.4</v>
      </c>
      <c r="CA21" s="124">
        <v>6.4</v>
      </c>
      <c r="CB21" s="124">
        <v>6.4</v>
      </c>
      <c r="CC21" s="124">
        <v>6.4</v>
      </c>
      <c r="CD21" s="124">
        <v>6.4</v>
      </c>
      <c r="CE21" s="124">
        <v>6.4</v>
      </c>
      <c r="CF21" s="124">
        <v>6.4</v>
      </c>
      <c r="CG21" s="124">
        <v>6.4</v>
      </c>
      <c r="CH21" s="124">
        <v>6.5</v>
      </c>
      <c r="CI21" s="124">
        <v>6.5</v>
      </c>
      <c r="CJ21" s="124">
        <v>6.5</v>
      </c>
      <c r="CK21" s="124">
        <v>6.5</v>
      </c>
      <c r="CL21" s="124">
        <v>6.5</v>
      </c>
      <c r="CM21" s="124">
        <v>6.5</v>
      </c>
      <c r="CN21" s="124">
        <v>6.5</v>
      </c>
      <c r="CO21" s="124">
        <v>6.5</v>
      </c>
      <c r="CP21" s="124">
        <v>6.5</v>
      </c>
      <c r="CQ21" s="124">
        <v>6.5</v>
      </c>
      <c r="CR21" s="124">
        <v>6.5</v>
      </c>
      <c r="CS21" s="124">
        <v>6.5</v>
      </c>
      <c r="CT21" s="126">
        <v>0</v>
      </c>
      <c r="CU21" s="126">
        <v>0</v>
      </c>
      <c r="CV21" s="126">
        <v>0</v>
      </c>
      <c r="CW21" s="124">
        <v>0</v>
      </c>
      <c r="CX21" s="124">
        <v>0</v>
      </c>
      <c r="CY21" s="124">
        <v>0</v>
      </c>
      <c r="CZ21" s="124">
        <v>0</v>
      </c>
      <c r="DA21" s="124">
        <v>0</v>
      </c>
      <c r="DB21" s="124">
        <v>0</v>
      </c>
      <c r="DC21" s="124">
        <v>0</v>
      </c>
      <c r="DD21" s="124">
        <v>0</v>
      </c>
      <c r="DE21" s="124">
        <v>0</v>
      </c>
      <c r="DF21" s="124">
        <v>0</v>
      </c>
      <c r="DG21" s="124">
        <v>0</v>
      </c>
      <c r="DH21" s="124">
        <v>0</v>
      </c>
      <c r="DI21" s="124">
        <v>0</v>
      </c>
      <c r="DJ21" s="124">
        <v>0</v>
      </c>
      <c r="DK21" s="124">
        <v>0</v>
      </c>
    </row>
    <row r="22" spans="1:205" s="83" customFormat="1">
      <c r="A22" s="123" t="s">
        <v>139</v>
      </c>
      <c r="B22" s="127">
        <v>34.114999999999995</v>
      </c>
      <c r="C22" s="127">
        <v>34.092927852348993</v>
      </c>
      <c r="D22" s="127">
        <v>34.092927852348993</v>
      </c>
      <c r="E22" s="127">
        <v>35.080177639377801</v>
      </c>
      <c r="F22" s="127">
        <v>35.080177639377801</v>
      </c>
      <c r="G22" s="127">
        <v>35.006530705036035</v>
      </c>
      <c r="H22" s="127">
        <v>34.576431500654316</v>
      </c>
      <c r="I22" s="127">
        <v>34.531723259908979</v>
      </c>
      <c r="J22" s="127">
        <v>34.536628181609203</v>
      </c>
      <c r="K22" s="127">
        <v>35.819175720759091</v>
      </c>
      <c r="L22" s="127">
        <v>35.819175720759091</v>
      </c>
      <c r="M22" s="127">
        <v>35.819175720759091</v>
      </c>
      <c r="N22" s="127">
        <v>37.449999999999996</v>
      </c>
      <c r="O22" s="127">
        <v>37.449999999999996</v>
      </c>
      <c r="P22" s="127">
        <v>37.449999999999996</v>
      </c>
      <c r="Q22" s="127">
        <v>34.98918390804598</v>
      </c>
      <c r="R22" s="127">
        <v>34.98918390804598</v>
      </c>
      <c r="S22" s="127">
        <v>34.98918390804598</v>
      </c>
      <c r="T22" s="127">
        <v>34.847377270201441</v>
      </c>
      <c r="U22" s="127">
        <v>34.847377270201441</v>
      </c>
      <c r="V22" s="127">
        <v>34.847377270201441</v>
      </c>
      <c r="W22" s="127">
        <v>34.571262692569626</v>
      </c>
      <c r="X22" s="127">
        <v>34.571527242834172</v>
      </c>
      <c r="Y22" s="127">
        <v>34.571527242834172</v>
      </c>
      <c r="Z22" s="127">
        <v>37.527500000000003</v>
      </c>
      <c r="AA22" s="127">
        <v>37.527500000000003</v>
      </c>
      <c r="AB22" s="127">
        <v>37.527500000000003</v>
      </c>
      <c r="AC22" s="127">
        <v>37.730901509866456</v>
      </c>
      <c r="AD22" s="127">
        <v>37.730901509866456</v>
      </c>
      <c r="AE22" s="127">
        <v>37.730901509866456</v>
      </c>
      <c r="AF22" s="127">
        <v>38.253839616042782</v>
      </c>
      <c r="AG22" s="127">
        <v>38.253839616042782</v>
      </c>
      <c r="AH22" s="127">
        <v>38.254365478111751</v>
      </c>
      <c r="AI22" s="127">
        <v>41.792149925621551</v>
      </c>
      <c r="AJ22" s="127">
        <v>41.792149925621551</v>
      </c>
      <c r="AK22" s="127">
        <v>41.792149925621551</v>
      </c>
      <c r="AL22" s="127">
        <v>39.412500000000001</v>
      </c>
      <c r="AM22" s="127">
        <v>39.412500000000001</v>
      </c>
      <c r="AN22" s="127">
        <v>39.412500000000001</v>
      </c>
      <c r="AO22" s="127">
        <v>36.971274052083871</v>
      </c>
      <c r="AP22" s="127">
        <v>37.023973294781314</v>
      </c>
      <c r="AQ22" s="127">
        <v>37.023973294781314</v>
      </c>
      <c r="AR22" s="127">
        <v>36.188973294781306</v>
      </c>
      <c r="AS22" s="127">
        <v>36.18791397274741</v>
      </c>
      <c r="AT22" s="127">
        <v>36.182913972747414</v>
      </c>
      <c r="AU22" s="127">
        <v>37.162459591211174</v>
      </c>
      <c r="AV22" s="127">
        <v>37.162459591211174</v>
      </c>
      <c r="AW22" s="127">
        <v>37.162459591211174</v>
      </c>
      <c r="AX22" s="127">
        <v>37.784999999999997</v>
      </c>
      <c r="AY22" s="127">
        <v>37.784999999999997</v>
      </c>
      <c r="AZ22" s="127">
        <v>37.784999999999997</v>
      </c>
      <c r="BA22" s="127">
        <v>37.769613130546652</v>
      </c>
      <c r="BB22" s="127">
        <v>37.764670696336118</v>
      </c>
      <c r="BC22" s="127">
        <v>37.764670696336118</v>
      </c>
      <c r="BD22" s="127">
        <v>38.491738545711051</v>
      </c>
      <c r="BE22" s="127">
        <v>38.491738545711051</v>
      </c>
      <c r="BF22" s="127">
        <v>38.536220453605786</v>
      </c>
      <c r="BG22" s="127">
        <v>38.63670640208354</v>
      </c>
      <c r="BH22" s="127">
        <v>38.63670640208354</v>
      </c>
      <c r="BI22" s="127">
        <v>38.63670640208354</v>
      </c>
      <c r="BJ22" s="127">
        <v>41.3825</v>
      </c>
      <c r="BK22" s="127">
        <v>41.3825</v>
      </c>
      <c r="BL22" s="127">
        <v>41.3825</v>
      </c>
      <c r="BM22" s="127">
        <v>42.171127480078432</v>
      </c>
      <c r="BN22" s="127">
        <v>42.171127480078432</v>
      </c>
      <c r="BO22" s="127">
        <v>42.171127480078432</v>
      </c>
      <c r="BP22" s="127">
        <v>43.188686165524437</v>
      </c>
      <c r="BQ22" s="127">
        <v>43.188686165524437</v>
      </c>
      <c r="BR22" s="127">
        <v>43.188686165524437</v>
      </c>
      <c r="BS22" s="127">
        <v>43.240157809224819</v>
      </c>
      <c r="BT22" s="127">
        <v>43.240157809224819</v>
      </c>
      <c r="BU22" s="127">
        <v>43.240157809224819</v>
      </c>
      <c r="BV22" s="127">
        <v>43.587249999999997</v>
      </c>
      <c r="BW22" s="127">
        <v>43.587249999999997</v>
      </c>
      <c r="BX22" s="127">
        <v>43.587249999999997</v>
      </c>
      <c r="BY22" s="127">
        <v>42.850305555555551</v>
      </c>
      <c r="BZ22" s="127">
        <v>42.857735966334644</v>
      </c>
      <c r="CA22" s="127">
        <v>42.857735966334644</v>
      </c>
      <c r="CB22" s="127">
        <v>42.897426144699246</v>
      </c>
      <c r="CC22" s="127">
        <v>42.897426144699246</v>
      </c>
      <c r="CD22" s="127">
        <v>42.897426144699246</v>
      </c>
      <c r="CE22" s="127">
        <v>43.24541136410258</v>
      </c>
      <c r="CF22" s="127">
        <v>43.24541136410258</v>
      </c>
      <c r="CG22" s="127">
        <v>43.24541136410258</v>
      </c>
      <c r="CH22" s="124">
        <v>43.90325</v>
      </c>
      <c r="CI22" s="124">
        <v>43.90325</v>
      </c>
      <c r="CJ22" s="124">
        <v>43.90325</v>
      </c>
      <c r="CK22" s="124">
        <v>43.195898416886543</v>
      </c>
      <c r="CL22" s="124">
        <v>43.184409333006357</v>
      </c>
      <c r="CM22" s="124">
        <v>43.180398416886547</v>
      </c>
      <c r="CN22" s="124">
        <v>42.493981158478903</v>
      </c>
      <c r="CO22" s="124">
        <v>42.493981158478903</v>
      </c>
      <c r="CP22" s="124">
        <v>42.493981158478903</v>
      </c>
      <c r="CQ22" s="124">
        <v>43.023981158478904</v>
      </c>
      <c r="CR22" s="124">
        <v>43.023981158478904</v>
      </c>
      <c r="CS22" s="124">
        <v>43.023981158478904</v>
      </c>
      <c r="CT22" s="126">
        <v>44.302500000000002</v>
      </c>
      <c r="CU22" s="126">
        <v>44.302500000000002</v>
      </c>
      <c r="CV22" s="126">
        <v>44.3049661933739</v>
      </c>
      <c r="CW22" s="124">
        <v>43.99</v>
      </c>
      <c r="CX22" s="124">
        <v>44</v>
      </c>
      <c r="CY22" s="124">
        <v>44</v>
      </c>
      <c r="CZ22" s="124">
        <v>43.645385530671156</v>
      </c>
      <c r="DA22" s="124">
        <v>43.645385530671156</v>
      </c>
      <c r="DB22" s="124">
        <v>43.645385530671156</v>
      </c>
      <c r="DC22" s="124">
        <v>44.37388553067116</v>
      </c>
      <c r="DD22" s="124">
        <v>44.37388553067116</v>
      </c>
      <c r="DE22" s="124">
        <v>44.37388553067116</v>
      </c>
      <c r="DF22" s="124">
        <v>44.656750000000002</v>
      </c>
      <c r="DG22" s="124">
        <v>44.662714878474901</v>
      </c>
      <c r="DH22" s="124">
        <v>44.750190153200165</v>
      </c>
      <c r="DI22" s="124">
        <v>44.398733545321932</v>
      </c>
      <c r="DJ22" s="124">
        <v>44.401233545321929</v>
      </c>
      <c r="DK22" s="124">
        <v>44.403643364961212</v>
      </c>
    </row>
    <row r="23" spans="1:205" s="83" customFormat="1">
      <c r="A23" s="128" t="s">
        <v>140</v>
      </c>
      <c r="B23" s="129">
        <v>170.57499999999999</v>
      </c>
      <c r="C23" s="129">
        <v>170.46463926174496</v>
      </c>
      <c r="D23" s="129">
        <v>170.46463926174496</v>
      </c>
      <c r="E23" s="129">
        <v>175.40088819688901</v>
      </c>
      <c r="F23" s="129">
        <v>175.40088819688901</v>
      </c>
      <c r="G23" s="129">
        <v>175.03265352518017</v>
      </c>
      <c r="H23" s="129">
        <v>172.88215750327157</v>
      </c>
      <c r="I23" s="129">
        <v>172.65861629954489</v>
      </c>
      <c r="J23" s="129">
        <v>172.68314090804603</v>
      </c>
      <c r="K23" s="129">
        <v>179.09587860379546</v>
      </c>
      <c r="L23" s="129">
        <v>179.09587860379546</v>
      </c>
      <c r="M23" s="129">
        <v>179.09587860379546</v>
      </c>
      <c r="N23" s="129">
        <v>187.24999999999997</v>
      </c>
      <c r="O23" s="129">
        <v>187.24999999999997</v>
      </c>
      <c r="P23" s="129">
        <v>187.24999999999997</v>
      </c>
      <c r="Q23" s="129">
        <v>174.94591954022991</v>
      </c>
      <c r="R23" s="129">
        <v>174.94591954022991</v>
      </c>
      <c r="S23" s="129">
        <v>174.94591954022991</v>
      </c>
      <c r="T23" s="129">
        <v>174.2368863510072</v>
      </c>
      <c r="U23" s="129">
        <v>174.2368863510072</v>
      </c>
      <c r="V23" s="129">
        <v>174.2368863510072</v>
      </c>
      <c r="W23" s="129">
        <v>172.85631346284814</v>
      </c>
      <c r="X23" s="129">
        <v>172.85763621417087</v>
      </c>
      <c r="Y23" s="129">
        <v>172.85763621417087</v>
      </c>
      <c r="Z23" s="129">
        <v>187.63750000000002</v>
      </c>
      <c r="AA23" s="129">
        <v>187.63750000000002</v>
      </c>
      <c r="AB23" s="129">
        <v>187.63750000000002</v>
      </c>
      <c r="AC23" s="129">
        <v>188.65450754933227</v>
      </c>
      <c r="AD23" s="129">
        <v>188.65450754933227</v>
      </c>
      <c r="AE23" s="129">
        <v>188.65450754933227</v>
      </c>
      <c r="AF23" s="129">
        <v>191.26919808021393</v>
      </c>
      <c r="AG23" s="129">
        <v>191.26919808021393</v>
      </c>
      <c r="AH23" s="129">
        <v>191.27182739055877</v>
      </c>
      <c r="AI23" s="129">
        <v>208.96074962810775</v>
      </c>
      <c r="AJ23" s="129">
        <v>208.96074962810775</v>
      </c>
      <c r="AK23" s="129">
        <v>208.96074962810775</v>
      </c>
      <c r="AL23" s="129">
        <v>197.0625</v>
      </c>
      <c r="AM23" s="129">
        <v>197.0625</v>
      </c>
      <c r="AN23" s="129">
        <v>197.0625</v>
      </c>
      <c r="AO23" s="129">
        <v>184.85637026041934</v>
      </c>
      <c r="AP23" s="129">
        <v>185.11986647390657</v>
      </c>
      <c r="AQ23" s="129">
        <v>185.11986647390657</v>
      </c>
      <c r="AR23" s="129">
        <v>180.94486647390653</v>
      </c>
      <c r="AS23" s="129">
        <v>180.93956986373706</v>
      </c>
      <c r="AT23" s="129">
        <v>180.91456986373709</v>
      </c>
      <c r="AU23" s="129">
        <v>185.81229795605589</v>
      </c>
      <c r="AV23" s="129">
        <v>185.81229795605589</v>
      </c>
      <c r="AW23" s="129">
        <v>185.81229795605589</v>
      </c>
      <c r="AX23" s="129">
        <v>188.92499999999998</v>
      </c>
      <c r="AY23" s="129">
        <v>188.92499999999998</v>
      </c>
      <c r="AZ23" s="129">
        <v>188.92499999999998</v>
      </c>
      <c r="BA23" s="129">
        <v>188.84806565273325</v>
      </c>
      <c r="BB23" s="129">
        <v>188.82335348168058</v>
      </c>
      <c r="BC23" s="129">
        <v>188.82335348168058</v>
      </c>
      <c r="BD23" s="129">
        <v>192.45869272855526</v>
      </c>
      <c r="BE23" s="129">
        <v>192.45869272855526</v>
      </c>
      <c r="BF23" s="129">
        <v>192.68110226802892</v>
      </c>
      <c r="BG23" s="129">
        <v>193.18353201041771</v>
      </c>
      <c r="BH23" s="129">
        <v>193.18353201041771</v>
      </c>
      <c r="BI23" s="129">
        <v>193.18353201041771</v>
      </c>
      <c r="BJ23" s="129">
        <v>206.91249999999999</v>
      </c>
      <c r="BK23" s="129">
        <v>206.91249999999999</v>
      </c>
      <c r="BL23" s="129">
        <v>206.91249999999999</v>
      </c>
      <c r="BM23" s="129">
        <v>210.85563740039217</v>
      </c>
      <c r="BN23" s="129">
        <v>210.85563740039217</v>
      </c>
      <c r="BO23" s="129">
        <v>210.85563740039217</v>
      </c>
      <c r="BP23" s="129">
        <v>215.94343082762219</v>
      </c>
      <c r="BQ23" s="129">
        <v>215.94343082762219</v>
      </c>
      <c r="BR23" s="129">
        <v>215.94343082762219</v>
      </c>
      <c r="BS23" s="129">
        <v>216.2007890461241</v>
      </c>
      <c r="BT23" s="129">
        <v>216.2007890461241</v>
      </c>
      <c r="BU23" s="129">
        <v>216.2007890461241</v>
      </c>
      <c r="BV23" s="129">
        <v>217.93624999999997</v>
      </c>
      <c r="BW23" s="129">
        <v>217.93624999999997</v>
      </c>
      <c r="BX23" s="129">
        <v>217.93624999999997</v>
      </c>
      <c r="BY23" s="129">
        <v>214.25152777777777</v>
      </c>
      <c r="BZ23" s="129">
        <v>214.28867983167322</v>
      </c>
      <c r="CA23" s="129">
        <v>214.28867983167322</v>
      </c>
      <c r="CB23" s="129">
        <v>214.48713072349622</v>
      </c>
      <c r="CC23" s="129">
        <v>214.48713072349622</v>
      </c>
      <c r="CD23" s="129">
        <v>214.48713072349622</v>
      </c>
      <c r="CE23" s="129">
        <v>216.2270568205129</v>
      </c>
      <c r="CF23" s="129">
        <v>216.2270568205129</v>
      </c>
      <c r="CG23" s="129">
        <v>216.2270568205129</v>
      </c>
      <c r="CH23" s="129">
        <v>219.51625000000001</v>
      </c>
      <c r="CI23" s="129">
        <v>219.51625000000001</v>
      </c>
      <c r="CJ23" s="129">
        <v>219.51625000000001</v>
      </c>
      <c r="CK23" s="129">
        <v>215.97949208443271</v>
      </c>
      <c r="CL23" s="129">
        <v>215.92204666503179</v>
      </c>
      <c r="CM23" s="129">
        <v>215.90199208443272</v>
      </c>
      <c r="CN23" s="129">
        <v>212.46990579239451</v>
      </c>
      <c r="CO23" s="129">
        <v>212.46990579239451</v>
      </c>
      <c r="CP23" s="129">
        <v>212.46990579239451</v>
      </c>
      <c r="CQ23" s="129">
        <v>215.11990579239452</v>
      </c>
      <c r="CR23" s="129">
        <v>215.11990579239452</v>
      </c>
      <c r="CS23" s="129">
        <v>215.11990579239452</v>
      </c>
      <c r="CT23" s="130">
        <v>221.51250000000002</v>
      </c>
      <c r="CU23" s="130">
        <v>221.51250000000002</v>
      </c>
      <c r="CV23" s="130">
        <v>221.5248309668695</v>
      </c>
      <c r="CW23" s="129">
        <v>219.97</v>
      </c>
      <c r="CX23" s="129">
        <v>220</v>
      </c>
      <c r="CY23" s="129">
        <v>220</v>
      </c>
      <c r="CZ23" s="129">
        <v>218.22692765335577</v>
      </c>
      <c r="DA23" s="129">
        <v>218.22692765335577</v>
      </c>
      <c r="DB23" s="129">
        <v>218.22692765335577</v>
      </c>
      <c r="DC23" s="129">
        <v>221.86942765335579</v>
      </c>
      <c r="DD23" s="129">
        <v>221.86942765335579</v>
      </c>
      <c r="DE23" s="129">
        <v>221.86942765335579</v>
      </c>
      <c r="DF23" s="129">
        <v>223.28375</v>
      </c>
      <c r="DG23" s="129">
        <v>223.31357439237451</v>
      </c>
      <c r="DH23" s="129">
        <v>223.75095076600081</v>
      </c>
      <c r="DI23" s="129">
        <v>221.99366772660966</v>
      </c>
      <c r="DJ23" s="129">
        <v>222.00616772660965</v>
      </c>
      <c r="DK23" s="129">
        <v>222.01821682480607</v>
      </c>
    </row>
    <row r="24" spans="1:205" s="78" customFormat="1">
      <c r="CV24" s="84"/>
    </row>
    <row r="25" spans="1:205" s="82" customFormat="1">
      <c r="A25" s="119" t="s">
        <v>141</v>
      </c>
      <c r="B25" s="81">
        <f t="shared" ref="B25:BM25" si="37">YEAR(B26)</f>
        <v>2006</v>
      </c>
      <c r="C25" s="81">
        <f t="shared" si="37"/>
        <v>2006</v>
      </c>
      <c r="D25" s="81">
        <f t="shared" si="37"/>
        <v>2006</v>
      </c>
      <c r="E25" s="81">
        <f t="shared" si="37"/>
        <v>2006</v>
      </c>
      <c r="F25" s="81">
        <f t="shared" si="37"/>
        <v>2006</v>
      </c>
      <c r="G25" s="81">
        <f t="shared" si="37"/>
        <v>2006</v>
      </c>
      <c r="H25" s="81">
        <f t="shared" si="37"/>
        <v>2006</v>
      </c>
      <c r="I25" s="81">
        <f t="shared" si="37"/>
        <v>2006</v>
      </c>
      <c r="J25" s="81">
        <f t="shared" si="37"/>
        <v>2006</v>
      </c>
      <c r="K25" s="81">
        <f t="shared" si="37"/>
        <v>2006</v>
      </c>
      <c r="L25" s="81">
        <f t="shared" si="37"/>
        <v>2006</v>
      </c>
      <c r="M25" s="81">
        <f t="shared" si="37"/>
        <v>2006</v>
      </c>
      <c r="N25" s="81">
        <f t="shared" si="37"/>
        <v>2007</v>
      </c>
      <c r="O25" s="81">
        <f t="shared" si="37"/>
        <v>2007</v>
      </c>
      <c r="P25" s="81">
        <f t="shared" si="37"/>
        <v>2007</v>
      </c>
      <c r="Q25" s="81">
        <f t="shared" si="37"/>
        <v>2007</v>
      </c>
      <c r="R25" s="81">
        <f t="shared" si="37"/>
        <v>2007</v>
      </c>
      <c r="S25" s="81">
        <f t="shared" si="37"/>
        <v>2007</v>
      </c>
      <c r="T25" s="81">
        <f t="shared" si="37"/>
        <v>2007</v>
      </c>
      <c r="U25" s="81">
        <f t="shared" si="37"/>
        <v>2007</v>
      </c>
      <c r="V25" s="81">
        <f t="shared" si="37"/>
        <v>2007</v>
      </c>
      <c r="W25" s="81">
        <f t="shared" si="37"/>
        <v>2007</v>
      </c>
      <c r="X25" s="81">
        <f t="shared" si="37"/>
        <v>2007</v>
      </c>
      <c r="Y25" s="81">
        <f t="shared" si="37"/>
        <v>2007</v>
      </c>
      <c r="Z25" s="81">
        <f t="shared" si="37"/>
        <v>2008</v>
      </c>
      <c r="AA25" s="81">
        <f t="shared" si="37"/>
        <v>2008</v>
      </c>
      <c r="AB25" s="81">
        <f t="shared" si="37"/>
        <v>2008</v>
      </c>
      <c r="AC25" s="81">
        <f t="shared" si="37"/>
        <v>2008</v>
      </c>
      <c r="AD25" s="81">
        <f t="shared" si="37"/>
        <v>2008</v>
      </c>
      <c r="AE25" s="81">
        <f t="shared" si="37"/>
        <v>2008</v>
      </c>
      <c r="AF25" s="81">
        <f t="shared" si="37"/>
        <v>2008</v>
      </c>
      <c r="AG25" s="81">
        <f t="shared" si="37"/>
        <v>2008</v>
      </c>
      <c r="AH25" s="81">
        <f t="shared" si="37"/>
        <v>2008</v>
      </c>
      <c r="AI25" s="81">
        <f t="shared" si="37"/>
        <v>2008</v>
      </c>
      <c r="AJ25" s="81">
        <f t="shared" si="37"/>
        <v>2008</v>
      </c>
      <c r="AK25" s="81">
        <f t="shared" si="37"/>
        <v>2008</v>
      </c>
      <c r="AL25" s="81">
        <f t="shared" si="37"/>
        <v>2009</v>
      </c>
      <c r="AM25" s="81">
        <f t="shared" si="37"/>
        <v>2009</v>
      </c>
      <c r="AN25" s="81">
        <f t="shared" si="37"/>
        <v>2009</v>
      </c>
      <c r="AO25" s="81">
        <f t="shared" si="37"/>
        <v>2009</v>
      </c>
      <c r="AP25" s="81">
        <f t="shared" si="37"/>
        <v>2009</v>
      </c>
      <c r="AQ25" s="81">
        <f t="shared" si="37"/>
        <v>2009</v>
      </c>
      <c r="AR25" s="81">
        <f t="shared" si="37"/>
        <v>2009</v>
      </c>
      <c r="AS25" s="81">
        <f t="shared" si="37"/>
        <v>2009</v>
      </c>
      <c r="AT25" s="81">
        <f t="shared" si="37"/>
        <v>2009</v>
      </c>
      <c r="AU25" s="81">
        <f t="shared" si="37"/>
        <v>2009</v>
      </c>
      <c r="AV25" s="81">
        <f t="shared" si="37"/>
        <v>2009</v>
      </c>
      <c r="AW25" s="81">
        <f t="shared" si="37"/>
        <v>2009</v>
      </c>
      <c r="AX25" s="81">
        <f t="shared" si="37"/>
        <v>2010</v>
      </c>
      <c r="AY25" s="81">
        <f t="shared" si="37"/>
        <v>2010</v>
      </c>
      <c r="AZ25" s="81">
        <f t="shared" si="37"/>
        <v>2010</v>
      </c>
      <c r="BA25" s="81">
        <f t="shared" si="37"/>
        <v>2010</v>
      </c>
      <c r="BB25" s="81">
        <f t="shared" si="37"/>
        <v>2010</v>
      </c>
      <c r="BC25" s="81">
        <f t="shared" si="37"/>
        <v>2010</v>
      </c>
      <c r="BD25" s="81">
        <f t="shared" si="37"/>
        <v>2010</v>
      </c>
      <c r="BE25" s="81">
        <f t="shared" si="37"/>
        <v>2010</v>
      </c>
      <c r="BF25" s="81">
        <f t="shared" si="37"/>
        <v>2010</v>
      </c>
      <c r="BG25" s="81">
        <f t="shared" si="37"/>
        <v>2010</v>
      </c>
      <c r="BH25" s="81">
        <f t="shared" si="37"/>
        <v>2010</v>
      </c>
      <c r="BI25" s="81">
        <f t="shared" si="37"/>
        <v>2010</v>
      </c>
      <c r="BJ25" s="81">
        <f t="shared" si="37"/>
        <v>2011</v>
      </c>
      <c r="BK25" s="81">
        <f t="shared" si="37"/>
        <v>2011</v>
      </c>
      <c r="BL25" s="81">
        <f t="shared" si="37"/>
        <v>2011</v>
      </c>
      <c r="BM25" s="81">
        <f t="shared" si="37"/>
        <v>2011</v>
      </c>
      <c r="BN25" s="81">
        <f t="shared" ref="BN25:DY25" si="38">YEAR(BN26)</f>
        <v>2011</v>
      </c>
      <c r="BO25" s="81">
        <f t="shared" si="38"/>
        <v>2011</v>
      </c>
      <c r="BP25" s="81">
        <f t="shared" si="38"/>
        <v>2011</v>
      </c>
      <c r="BQ25" s="81">
        <f t="shared" si="38"/>
        <v>2011</v>
      </c>
      <c r="BR25" s="81">
        <f t="shared" si="38"/>
        <v>2011</v>
      </c>
      <c r="BS25" s="81">
        <f t="shared" si="38"/>
        <v>2011</v>
      </c>
      <c r="BT25" s="81">
        <f t="shared" si="38"/>
        <v>2011</v>
      </c>
      <c r="BU25" s="81">
        <f t="shared" si="38"/>
        <v>2011</v>
      </c>
      <c r="BV25" s="81">
        <f t="shared" si="38"/>
        <v>2012</v>
      </c>
      <c r="BW25" s="81">
        <f t="shared" si="38"/>
        <v>2012</v>
      </c>
      <c r="BX25" s="81">
        <f t="shared" si="38"/>
        <v>2012</v>
      </c>
      <c r="BY25" s="81">
        <f t="shared" si="38"/>
        <v>2012</v>
      </c>
      <c r="BZ25" s="81">
        <f t="shared" si="38"/>
        <v>2012</v>
      </c>
      <c r="CA25" s="81">
        <f t="shared" si="38"/>
        <v>2012</v>
      </c>
      <c r="CB25" s="81">
        <f t="shared" si="38"/>
        <v>2012</v>
      </c>
      <c r="CC25" s="81">
        <f t="shared" si="38"/>
        <v>2012</v>
      </c>
      <c r="CD25" s="81">
        <f t="shared" si="38"/>
        <v>2012</v>
      </c>
      <c r="CE25" s="81">
        <f t="shared" si="38"/>
        <v>2012</v>
      </c>
      <c r="CF25" s="81">
        <f t="shared" si="38"/>
        <v>2012</v>
      </c>
      <c r="CG25" s="81">
        <f t="shared" si="38"/>
        <v>2012</v>
      </c>
      <c r="CH25" s="81">
        <f t="shared" si="38"/>
        <v>2013</v>
      </c>
      <c r="CI25" s="81">
        <f t="shared" si="38"/>
        <v>2013</v>
      </c>
      <c r="CJ25" s="81">
        <f t="shared" si="38"/>
        <v>2013</v>
      </c>
      <c r="CK25" s="81">
        <f t="shared" si="38"/>
        <v>2013</v>
      </c>
      <c r="CL25" s="81">
        <f t="shared" si="38"/>
        <v>2013</v>
      </c>
      <c r="CM25" s="81">
        <f t="shared" si="38"/>
        <v>2013</v>
      </c>
      <c r="CN25" s="81">
        <f t="shared" si="38"/>
        <v>2013</v>
      </c>
      <c r="CO25" s="81">
        <f t="shared" si="38"/>
        <v>2013</v>
      </c>
      <c r="CP25" s="81">
        <f t="shared" si="38"/>
        <v>2013</v>
      </c>
      <c r="CQ25" s="81">
        <f t="shared" si="38"/>
        <v>2013</v>
      </c>
      <c r="CR25" s="81">
        <f t="shared" si="38"/>
        <v>2013</v>
      </c>
      <c r="CS25" s="81">
        <f t="shared" si="38"/>
        <v>2013</v>
      </c>
      <c r="CT25" s="81">
        <f t="shared" si="38"/>
        <v>2014</v>
      </c>
      <c r="CU25" s="81">
        <f t="shared" si="38"/>
        <v>2014</v>
      </c>
      <c r="CV25" s="81">
        <f t="shared" si="38"/>
        <v>2014</v>
      </c>
      <c r="CW25" s="81">
        <f t="shared" si="38"/>
        <v>2014</v>
      </c>
      <c r="CX25" s="81">
        <f t="shared" si="38"/>
        <v>2014</v>
      </c>
      <c r="CY25" s="81">
        <f t="shared" si="38"/>
        <v>2014</v>
      </c>
      <c r="CZ25" s="81">
        <f t="shared" si="38"/>
        <v>2014</v>
      </c>
      <c r="DA25" s="81">
        <f t="shared" si="38"/>
        <v>2014</v>
      </c>
      <c r="DB25" s="81">
        <f t="shared" si="38"/>
        <v>2014</v>
      </c>
      <c r="DC25" s="81">
        <f t="shared" si="38"/>
        <v>2014</v>
      </c>
      <c r="DD25" s="81">
        <f t="shared" si="38"/>
        <v>2014</v>
      </c>
      <c r="DE25" s="81">
        <f t="shared" si="38"/>
        <v>2014</v>
      </c>
      <c r="DF25" s="81">
        <f t="shared" si="38"/>
        <v>2015</v>
      </c>
      <c r="DG25" s="81">
        <f t="shared" si="38"/>
        <v>2015</v>
      </c>
      <c r="DH25" s="81">
        <f t="shared" si="38"/>
        <v>2015</v>
      </c>
      <c r="DI25" s="81">
        <f t="shared" si="38"/>
        <v>2015</v>
      </c>
      <c r="DJ25" s="81">
        <f t="shared" si="38"/>
        <v>2015</v>
      </c>
      <c r="DK25" s="81">
        <f t="shared" si="38"/>
        <v>2015</v>
      </c>
      <c r="DL25" s="81">
        <f t="shared" si="38"/>
        <v>2015</v>
      </c>
      <c r="DM25" s="81">
        <f t="shared" si="38"/>
        <v>2015</v>
      </c>
      <c r="DN25" s="81">
        <f t="shared" si="38"/>
        <v>2015</v>
      </c>
      <c r="DO25" s="81">
        <f t="shared" si="38"/>
        <v>2015</v>
      </c>
      <c r="DP25" s="81">
        <f t="shared" si="38"/>
        <v>2015</v>
      </c>
      <c r="DQ25" s="81">
        <f t="shared" si="38"/>
        <v>2015</v>
      </c>
      <c r="DR25" s="81">
        <f t="shared" si="38"/>
        <v>2016</v>
      </c>
      <c r="DS25" s="81">
        <f t="shared" si="38"/>
        <v>2016</v>
      </c>
      <c r="DT25" s="81">
        <f t="shared" si="38"/>
        <v>2016</v>
      </c>
      <c r="DU25" s="81">
        <f t="shared" si="38"/>
        <v>2016</v>
      </c>
      <c r="DV25" s="81">
        <f t="shared" si="38"/>
        <v>2016</v>
      </c>
      <c r="DW25" s="81">
        <f t="shared" si="38"/>
        <v>2016</v>
      </c>
      <c r="DX25" s="81">
        <f t="shared" si="38"/>
        <v>2016</v>
      </c>
      <c r="DY25" s="81">
        <f t="shared" si="38"/>
        <v>2016</v>
      </c>
      <c r="DZ25" s="81">
        <f t="shared" ref="DZ25:GK25" si="39">YEAR(DZ26)</f>
        <v>2016</v>
      </c>
      <c r="EA25" s="81">
        <f t="shared" si="39"/>
        <v>2016</v>
      </c>
      <c r="EB25" s="81">
        <f t="shared" si="39"/>
        <v>2016</v>
      </c>
      <c r="EC25" s="81">
        <f t="shared" si="39"/>
        <v>2016</v>
      </c>
      <c r="ED25" s="81">
        <f t="shared" si="39"/>
        <v>2017</v>
      </c>
      <c r="EE25" s="81">
        <f t="shared" si="39"/>
        <v>2017</v>
      </c>
      <c r="EF25" s="81">
        <f t="shared" si="39"/>
        <v>2017</v>
      </c>
      <c r="EG25" s="81">
        <f t="shared" si="39"/>
        <v>2017</v>
      </c>
      <c r="EH25" s="81">
        <f t="shared" si="39"/>
        <v>2017</v>
      </c>
      <c r="EI25" s="81">
        <f t="shared" si="39"/>
        <v>2017</v>
      </c>
      <c r="EJ25" s="81">
        <f t="shared" si="39"/>
        <v>2017</v>
      </c>
      <c r="EK25" s="81">
        <f t="shared" si="39"/>
        <v>2017</v>
      </c>
      <c r="EL25" s="81">
        <f t="shared" si="39"/>
        <v>2017</v>
      </c>
      <c r="EM25" s="81">
        <f t="shared" si="39"/>
        <v>2017</v>
      </c>
      <c r="EN25" s="81">
        <f t="shared" si="39"/>
        <v>2017</v>
      </c>
      <c r="EO25" s="81">
        <f t="shared" si="39"/>
        <v>2017</v>
      </c>
      <c r="EP25" s="81">
        <f t="shared" si="39"/>
        <v>2018</v>
      </c>
      <c r="EQ25" s="81">
        <f t="shared" si="39"/>
        <v>2018</v>
      </c>
      <c r="ER25" s="81">
        <f t="shared" si="39"/>
        <v>2018</v>
      </c>
      <c r="ES25" s="81">
        <f t="shared" si="39"/>
        <v>2018</v>
      </c>
      <c r="ET25" s="81">
        <f t="shared" si="39"/>
        <v>2018</v>
      </c>
      <c r="EU25" s="81">
        <f t="shared" si="39"/>
        <v>2018</v>
      </c>
      <c r="EV25" s="81">
        <f t="shared" si="39"/>
        <v>2018</v>
      </c>
      <c r="EW25" s="81">
        <f t="shared" si="39"/>
        <v>2018</v>
      </c>
      <c r="EX25" s="81">
        <f t="shared" si="39"/>
        <v>2018</v>
      </c>
      <c r="EY25" s="81">
        <f t="shared" si="39"/>
        <v>2018</v>
      </c>
      <c r="EZ25" s="81">
        <f t="shared" si="39"/>
        <v>2018</v>
      </c>
      <c r="FA25" s="81">
        <f t="shared" si="39"/>
        <v>2018</v>
      </c>
      <c r="FB25" s="81">
        <f t="shared" si="39"/>
        <v>2019</v>
      </c>
      <c r="FC25" s="81">
        <f t="shared" si="39"/>
        <v>2019</v>
      </c>
      <c r="FD25" s="81">
        <f t="shared" si="39"/>
        <v>2019</v>
      </c>
      <c r="FE25" s="81">
        <f t="shared" si="39"/>
        <v>2019</v>
      </c>
      <c r="FF25" s="81">
        <f t="shared" si="39"/>
        <v>2019</v>
      </c>
      <c r="FG25" s="81">
        <f t="shared" si="39"/>
        <v>2019</v>
      </c>
      <c r="FH25" s="81">
        <f t="shared" si="39"/>
        <v>2019</v>
      </c>
      <c r="FI25" s="81">
        <f t="shared" si="39"/>
        <v>2019</v>
      </c>
      <c r="FJ25" s="81">
        <f t="shared" si="39"/>
        <v>2019</v>
      </c>
      <c r="FK25" s="81">
        <f t="shared" si="39"/>
        <v>2019</v>
      </c>
      <c r="FL25" s="81">
        <f t="shared" si="39"/>
        <v>2019</v>
      </c>
      <c r="FM25" s="81">
        <f t="shared" si="39"/>
        <v>2019</v>
      </c>
      <c r="FN25" s="81">
        <f t="shared" si="39"/>
        <v>2020</v>
      </c>
      <c r="FO25" s="81">
        <f t="shared" si="39"/>
        <v>2020</v>
      </c>
      <c r="FP25" s="81">
        <f t="shared" si="39"/>
        <v>2020</v>
      </c>
      <c r="FQ25" s="81">
        <f t="shared" si="39"/>
        <v>2020</v>
      </c>
      <c r="FR25" s="81">
        <f t="shared" si="39"/>
        <v>2020</v>
      </c>
      <c r="FS25" s="81">
        <f t="shared" si="39"/>
        <v>2020</v>
      </c>
      <c r="FT25" s="81">
        <f t="shared" si="39"/>
        <v>2020</v>
      </c>
      <c r="FU25" s="81">
        <f t="shared" si="39"/>
        <v>2020</v>
      </c>
      <c r="FV25" s="81">
        <f t="shared" si="39"/>
        <v>2020</v>
      </c>
      <c r="FW25" s="81">
        <f t="shared" si="39"/>
        <v>2020</v>
      </c>
      <c r="FX25" s="81">
        <f t="shared" si="39"/>
        <v>2020</v>
      </c>
      <c r="FY25" s="81">
        <f t="shared" si="39"/>
        <v>2020</v>
      </c>
      <c r="FZ25" s="81">
        <f t="shared" si="39"/>
        <v>2021</v>
      </c>
      <c r="GA25" s="81">
        <f t="shared" si="39"/>
        <v>2021</v>
      </c>
      <c r="GB25" s="81">
        <f t="shared" si="39"/>
        <v>2021</v>
      </c>
      <c r="GC25" s="81">
        <f t="shared" si="39"/>
        <v>2021</v>
      </c>
      <c r="GD25" s="81">
        <f t="shared" si="39"/>
        <v>2021</v>
      </c>
      <c r="GE25" s="81">
        <f t="shared" si="39"/>
        <v>2021</v>
      </c>
      <c r="GF25" s="81">
        <f t="shared" si="39"/>
        <v>2021</v>
      </c>
      <c r="GG25" s="81">
        <f t="shared" si="39"/>
        <v>2021</v>
      </c>
      <c r="GH25" s="81">
        <f t="shared" si="39"/>
        <v>2021</v>
      </c>
      <c r="GI25" s="81">
        <f t="shared" si="39"/>
        <v>2021</v>
      </c>
      <c r="GJ25" s="81">
        <f t="shared" si="39"/>
        <v>2021</v>
      </c>
      <c r="GK25" s="81">
        <f t="shared" si="39"/>
        <v>2021</v>
      </c>
      <c r="GL25" s="81">
        <f t="shared" ref="GL25:GW25" si="40">YEAR(GL26)</f>
        <v>2022</v>
      </c>
      <c r="GM25" s="81">
        <f t="shared" si="40"/>
        <v>2022</v>
      </c>
      <c r="GN25" s="81">
        <f t="shared" si="40"/>
        <v>2022</v>
      </c>
      <c r="GO25" s="81">
        <f t="shared" si="40"/>
        <v>2022</v>
      </c>
      <c r="GP25" s="81">
        <f t="shared" si="40"/>
        <v>2022</v>
      </c>
      <c r="GQ25" s="81">
        <f t="shared" si="40"/>
        <v>2022</v>
      </c>
      <c r="GR25" s="81">
        <f t="shared" si="40"/>
        <v>2022</v>
      </c>
      <c r="GS25" s="81">
        <f t="shared" si="40"/>
        <v>2022</v>
      </c>
      <c r="GT25" s="81">
        <f t="shared" si="40"/>
        <v>2022</v>
      </c>
      <c r="GU25" s="81">
        <f t="shared" si="40"/>
        <v>2022</v>
      </c>
      <c r="GV25" s="81">
        <f t="shared" si="40"/>
        <v>2022</v>
      </c>
      <c r="GW25" s="81">
        <f t="shared" si="40"/>
        <v>2022</v>
      </c>
    </row>
    <row r="26" spans="1:205" s="78" customFormat="1">
      <c r="A26" s="120" t="s">
        <v>126</v>
      </c>
      <c r="B26" s="121">
        <v>38718</v>
      </c>
      <c r="C26" s="121">
        <v>38749</v>
      </c>
      <c r="D26" s="121">
        <v>38777</v>
      </c>
      <c r="E26" s="121">
        <v>38808</v>
      </c>
      <c r="F26" s="121">
        <v>38838</v>
      </c>
      <c r="G26" s="121">
        <v>38869</v>
      </c>
      <c r="H26" s="121">
        <v>38899</v>
      </c>
      <c r="I26" s="121">
        <v>38930</v>
      </c>
      <c r="J26" s="121">
        <v>38961</v>
      </c>
      <c r="K26" s="121">
        <v>38991</v>
      </c>
      <c r="L26" s="121">
        <v>39022</v>
      </c>
      <c r="M26" s="121">
        <v>39052</v>
      </c>
      <c r="N26" s="121">
        <v>39083</v>
      </c>
      <c r="O26" s="121">
        <v>39114</v>
      </c>
      <c r="P26" s="121">
        <v>39142</v>
      </c>
      <c r="Q26" s="121">
        <v>39173</v>
      </c>
      <c r="R26" s="121">
        <v>39203</v>
      </c>
      <c r="S26" s="121">
        <v>39234</v>
      </c>
      <c r="T26" s="121">
        <v>39264</v>
      </c>
      <c r="U26" s="121">
        <v>39295</v>
      </c>
      <c r="V26" s="121">
        <v>39326</v>
      </c>
      <c r="W26" s="121">
        <v>39356</v>
      </c>
      <c r="X26" s="121">
        <v>39387</v>
      </c>
      <c r="Y26" s="121">
        <v>39417</v>
      </c>
      <c r="Z26" s="121">
        <v>39448</v>
      </c>
      <c r="AA26" s="121">
        <v>39479</v>
      </c>
      <c r="AB26" s="121">
        <v>39508</v>
      </c>
      <c r="AC26" s="121">
        <v>39539</v>
      </c>
      <c r="AD26" s="121">
        <v>39569</v>
      </c>
      <c r="AE26" s="121">
        <v>39600</v>
      </c>
      <c r="AF26" s="121">
        <v>39630</v>
      </c>
      <c r="AG26" s="121">
        <v>39661</v>
      </c>
      <c r="AH26" s="121">
        <v>39692</v>
      </c>
      <c r="AI26" s="121">
        <v>39722</v>
      </c>
      <c r="AJ26" s="121">
        <v>39753</v>
      </c>
      <c r="AK26" s="121">
        <v>39783</v>
      </c>
      <c r="AL26" s="121">
        <v>39814</v>
      </c>
      <c r="AM26" s="121">
        <v>39845</v>
      </c>
      <c r="AN26" s="121">
        <v>39873</v>
      </c>
      <c r="AO26" s="121">
        <v>39904</v>
      </c>
      <c r="AP26" s="121">
        <v>39934</v>
      </c>
      <c r="AQ26" s="121">
        <v>39965</v>
      </c>
      <c r="AR26" s="121">
        <v>39995</v>
      </c>
      <c r="AS26" s="121">
        <v>40026</v>
      </c>
      <c r="AT26" s="121">
        <v>40057</v>
      </c>
      <c r="AU26" s="121">
        <v>40087</v>
      </c>
      <c r="AV26" s="121">
        <v>40118</v>
      </c>
      <c r="AW26" s="121">
        <v>40148</v>
      </c>
      <c r="AX26" s="121">
        <v>40179</v>
      </c>
      <c r="AY26" s="121">
        <v>40210</v>
      </c>
      <c r="AZ26" s="121">
        <v>40238</v>
      </c>
      <c r="BA26" s="121">
        <v>40269</v>
      </c>
      <c r="BB26" s="121">
        <v>40299</v>
      </c>
      <c r="BC26" s="121">
        <v>40330</v>
      </c>
      <c r="BD26" s="121">
        <v>40360</v>
      </c>
      <c r="BE26" s="121">
        <v>40391</v>
      </c>
      <c r="BF26" s="121">
        <v>40422</v>
      </c>
      <c r="BG26" s="121">
        <v>40452</v>
      </c>
      <c r="BH26" s="121">
        <v>40483</v>
      </c>
      <c r="BI26" s="121">
        <v>40513</v>
      </c>
      <c r="BJ26" s="121">
        <v>40544</v>
      </c>
      <c r="BK26" s="121">
        <v>40575</v>
      </c>
      <c r="BL26" s="121">
        <v>40603</v>
      </c>
      <c r="BM26" s="121">
        <v>40634</v>
      </c>
      <c r="BN26" s="121">
        <v>40664</v>
      </c>
      <c r="BO26" s="121">
        <v>40695</v>
      </c>
      <c r="BP26" s="121">
        <v>40725</v>
      </c>
      <c r="BQ26" s="121">
        <v>40756</v>
      </c>
      <c r="BR26" s="121">
        <v>40787</v>
      </c>
      <c r="BS26" s="121">
        <v>40817</v>
      </c>
      <c r="BT26" s="121">
        <v>40848</v>
      </c>
      <c r="BU26" s="121">
        <v>40878</v>
      </c>
      <c r="BV26" s="121">
        <v>40909</v>
      </c>
      <c r="BW26" s="121">
        <v>40940</v>
      </c>
      <c r="BX26" s="121">
        <v>40969</v>
      </c>
      <c r="BY26" s="121">
        <v>41000</v>
      </c>
      <c r="BZ26" s="121">
        <v>41030</v>
      </c>
      <c r="CA26" s="121">
        <v>41061</v>
      </c>
      <c r="CB26" s="121">
        <v>41091</v>
      </c>
      <c r="CC26" s="121">
        <v>41122</v>
      </c>
      <c r="CD26" s="121">
        <v>41153</v>
      </c>
      <c r="CE26" s="121">
        <v>41183</v>
      </c>
      <c r="CF26" s="121">
        <v>41214</v>
      </c>
      <c r="CG26" s="121">
        <v>41244</v>
      </c>
      <c r="CH26" s="121">
        <v>41275</v>
      </c>
      <c r="CI26" s="121">
        <v>41306</v>
      </c>
      <c r="CJ26" s="121">
        <v>41334</v>
      </c>
      <c r="CK26" s="121">
        <v>41365</v>
      </c>
      <c r="CL26" s="121">
        <v>41395</v>
      </c>
      <c r="CM26" s="121">
        <v>41426</v>
      </c>
      <c r="CN26" s="121">
        <v>41456</v>
      </c>
      <c r="CO26" s="121">
        <v>41487</v>
      </c>
      <c r="CP26" s="121">
        <v>41518</v>
      </c>
      <c r="CQ26" s="121">
        <v>41548</v>
      </c>
      <c r="CR26" s="121">
        <v>41579</v>
      </c>
      <c r="CS26" s="121">
        <v>41609</v>
      </c>
      <c r="CT26" s="122">
        <v>41640</v>
      </c>
      <c r="CU26" s="122">
        <v>41671</v>
      </c>
      <c r="CV26" s="122">
        <v>41699</v>
      </c>
      <c r="CW26" s="122">
        <v>41730</v>
      </c>
      <c r="CX26" s="122">
        <v>41760</v>
      </c>
      <c r="CY26" s="122">
        <v>41791</v>
      </c>
      <c r="CZ26" s="122">
        <v>41821</v>
      </c>
      <c r="DA26" s="122">
        <v>41852</v>
      </c>
      <c r="DB26" s="122">
        <v>41883</v>
      </c>
      <c r="DC26" s="122">
        <v>41913</v>
      </c>
      <c r="DD26" s="122">
        <v>41944</v>
      </c>
      <c r="DE26" s="122">
        <v>41974</v>
      </c>
      <c r="DF26" s="122">
        <v>42005</v>
      </c>
      <c r="DG26" s="122">
        <v>42036</v>
      </c>
      <c r="DH26" s="122">
        <v>42064</v>
      </c>
      <c r="DI26" s="122">
        <v>42095</v>
      </c>
      <c r="DJ26" s="122">
        <v>42125</v>
      </c>
      <c r="DK26" s="122">
        <v>42156</v>
      </c>
      <c r="DL26" s="122">
        <v>42186</v>
      </c>
      <c r="DM26" s="122">
        <v>42217</v>
      </c>
      <c r="DN26" s="122">
        <v>42248</v>
      </c>
      <c r="DO26" s="122">
        <v>42278</v>
      </c>
      <c r="DP26" s="122">
        <v>42309</v>
      </c>
      <c r="DQ26" s="122">
        <v>42339</v>
      </c>
      <c r="DR26" s="122">
        <v>42370</v>
      </c>
      <c r="DS26" s="122">
        <v>42401</v>
      </c>
      <c r="DT26" s="122">
        <v>42430</v>
      </c>
      <c r="DU26" s="122">
        <v>42461</v>
      </c>
      <c r="DV26" s="122">
        <v>42491</v>
      </c>
      <c r="DW26" s="122">
        <v>42522</v>
      </c>
      <c r="DX26" s="122">
        <v>42552</v>
      </c>
      <c r="DY26" s="122">
        <v>42583</v>
      </c>
      <c r="DZ26" s="122">
        <v>42614</v>
      </c>
      <c r="EA26" s="122">
        <v>42644</v>
      </c>
      <c r="EB26" s="122">
        <v>42675</v>
      </c>
      <c r="EC26" s="122">
        <v>42705</v>
      </c>
      <c r="ED26" s="122">
        <v>42736</v>
      </c>
      <c r="EE26" s="122">
        <v>42767</v>
      </c>
      <c r="EF26" s="122">
        <v>42795</v>
      </c>
      <c r="EG26" s="122">
        <v>42826</v>
      </c>
      <c r="EH26" s="122">
        <v>42856</v>
      </c>
      <c r="EI26" s="122">
        <v>42887</v>
      </c>
      <c r="EJ26" s="122">
        <v>42917</v>
      </c>
      <c r="EK26" s="122">
        <v>42948</v>
      </c>
      <c r="EL26" s="122">
        <v>42979</v>
      </c>
      <c r="EM26" s="122">
        <v>43009</v>
      </c>
      <c r="EN26" s="122">
        <v>43040</v>
      </c>
      <c r="EO26" s="122">
        <v>43070</v>
      </c>
      <c r="EP26" s="122">
        <v>43101</v>
      </c>
      <c r="EQ26" s="122">
        <v>43132</v>
      </c>
      <c r="ER26" s="122">
        <v>43160</v>
      </c>
      <c r="ES26" s="122">
        <v>43191</v>
      </c>
      <c r="ET26" s="122">
        <v>43221</v>
      </c>
      <c r="EU26" s="122">
        <v>43252</v>
      </c>
      <c r="EV26" s="122">
        <v>43282</v>
      </c>
      <c r="EW26" s="122">
        <v>43313</v>
      </c>
      <c r="EX26" s="122">
        <v>43344</v>
      </c>
      <c r="EY26" s="122">
        <v>43374</v>
      </c>
      <c r="EZ26" s="122">
        <v>43405</v>
      </c>
      <c r="FA26" s="122">
        <v>43435</v>
      </c>
      <c r="FB26" s="122">
        <v>43466</v>
      </c>
      <c r="FC26" s="122">
        <v>43497</v>
      </c>
      <c r="FD26" s="122">
        <v>43525</v>
      </c>
      <c r="FE26" s="122">
        <v>43556</v>
      </c>
      <c r="FF26" s="122">
        <v>43586</v>
      </c>
      <c r="FG26" s="122">
        <v>43617</v>
      </c>
      <c r="FH26" s="122">
        <v>43647</v>
      </c>
      <c r="FI26" s="122">
        <v>43678</v>
      </c>
      <c r="FJ26" s="122">
        <v>43709</v>
      </c>
      <c r="FK26" s="122">
        <v>43739</v>
      </c>
      <c r="FL26" s="122">
        <v>43770</v>
      </c>
      <c r="FM26" s="122">
        <v>43800</v>
      </c>
      <c r="FN26" s="122">
        <v>43831</v>
      </c>
      <c r="FO26" s="122">
        <v>43862</v>
      </c>
      <c r="FP26" s="122">
        <v>43891</v>
      </c>
      <c r="FQ26" s="122">
        <v>43922</v>
      </c>
      <c r="FR26" s="122">
        <v>43952</v>
      </c>
      <c r="FS26" s="122">
        <v>43983</v>
      </c>
      <c r="FT26" s="122">
        <v>44013</v>
      </c>
      <c r="FU26" s="122">
        <v>44044</v>
      </c>
      <c r="FV26" s="122">
        <v>44075</v>
      </c>
      <c r="FW26" s="122">
        <v>44105</v>
      </c>
      <c r="FX26" s="122">
        <v>44136</v>
      </c>
      <c r="FY26" s="122">
        <v>44166</v>
      </c>
      <c r="FZ26" s="122">
        <v>44197</v>
      </c>
      <c r="GA26" s="122">
        <v>44228</v>
      </c>
      <c r="GB26" s="122">
        <v>44256</v>
      </c>
      <c r="GC26" s="122">
        <v>44287</v>
      </c>
      <c r="GD26" s="122">
        <v>44317</v>
      </c>
      <c r="GE26" s="122">
        <v>44348</v>
      </c>
      <c r="GF26" s="122">
        <v>44378</v>
      </c>
      <c r="GG26" s="122">
        <v>44409</v>
      </c>
      <c r="GH26" s="122">
        <v>44440</v>
      </c>
      <c r="GI26" s="122">
        <v>44470</v>
      </c>
      <c r="GJ26" s="122">
        <v>44501</v>
      </c>
      <c r="GK26" s="122">
        <v>44531</v>
      </c>
      <c r="GL26" s="122">
        <v>44562</v>
      </c>
      <c r="GM26" s="122">
        <v>44593</v>
      </c>
      <c r="GN26" s="122">
        <v>44621</v>
      </c>
      <c r="GO26" s="122">
        <v>44652</v>
      </c>
      <c r="GP26" s="122">
        <v>44682</v>
      </c>
      <c r="GQ26" s="122">
        <v>44713</v>
      </c>
      <c r="GR26" s="122">
        <v>44743</v>
      </c>
      <c r="GS26" s="122">
        <v>44774</v>
      </c>
      <c r="GT26" s="122">
        <v>44805</v>
      </c>
      <c r="GU26" s="122">
        <v>44835</v>
      </c>
      <c r="GV26" s="122">
        <v>44866</v>
      </c>
      <c r="GW26" s="122">
        <v>44896</v>
      </c>
    </row>
    <row r="27" spans="1:205" s="78" customFormat="1">
      <c r="A27" s="123" t="s">
        <v>127</v>
      </c>
      <c r="B27" s="124">
        <v>37.44</v>
      </c>
      <c r="C27" s="124">
        <v>37.44</v>
      </c>
      <c r="D27" s="124">
        <v>37.44</v>
      </c>
      <c r="E27" s="124">
        <v>47.92</v>
      </c>
      <c r="F27" s="124">
        <v>47.92</v>
      </c>
      <c r="G27" s="124">
        <v>47.92</v>
      </c>
      <c r="H27" s="124">
        <v>43.14</v>
      </c>
      <c r="I27" s="124">
        <v>43.14</v>
      </c>
      <c r="J27" s="124">
        <v>43.14</v>
      </c>
      <c r="K27" s="124">
        <v>52.58</v>
      </c>
      <c r="L27" s="124">
        <v>52.58</v>
      </c>
      <c r="M27" s="124">
        <v>52.58</v>
      </c>
      <c r="N27" s="124">
        <v>41.19</v>
      </c>
      <c r="O27" s="124">
        <v>41.19</v>
      </c>
      <c r="P27" s="124">
        <v>41.19</v>
      </c>
      <c r="Q27" s="124">
        <v>23.94</v>
      </c>
      <c r="R27" s="124">
        <v>23.94</v>
      </c>
      <c r="S27" s="124">
        <v>23.94</v>
      </c>
      <c r="T27" s="124">
        <v>24.78</v>
      </c>
      <c r="U27" s="124">
        <v>24.78</v>
      </c>
      <c r="V27" s="124">
        <v>24.78</v>
      </c>
      <c r="W27" s="124">
        <v>27.02</v>
      </c>
      <c r="X27" s="124">
        <v>27.02</v>
      </c>
      <c r="Y27" s="124">
        <v>27.02</v>
      </c>
      <c r="Z27" s="124">
        <v>49.45</v>
      </c>
      <c r="AA27" s="124">
        <v>49.45</v>
      </c>
      <c r="AB27" s="124">
        <v>49.45</v>
      </c>
      <c r="AC27" s="124">
        <v>44.03</v>
      </c>
      <c r="AD27" s="124">
        <v>44.03</v>
      </c>
      <c r="AE27" s="124">
        <v>44.03</v>
      </c>
      <c r="AF27" s="124">
        <v>47.96</v>
      </c>
      <c r="AG27" s="124">
        <v>47.96</v>
      </c>
      <c r="AH27" s="124">
        <v>47.96</v>
      </c>
      <c r="AI27" s="124">
        <v>64.84</v>
      </c>
      <c r="AJ27" s="124">
        <v>64.84</v>
      </c>
      <c r="AK27" s="124">
        <v>64.84</v>
      </c>
      <c r="AL27" s="124">
        <v>55.94</v>
      </c>
      <c r="AM27" s="124">
        <v>55.94</v>
      </c>
      <c r="AN27" s="124">
        <v>55.94</v>
      </c>
      <c r="AO27" s="124">
        <v>35.049999999999997</v>
      </c>
      <c r="AP27" s="124">
        <v>35.049999999999997</v>
      </c>
      <c r="AQ27" s="124">
        <v>35.049999999999997</v>
      </c>
      <c r="AR27" s="124">
        <v>30.86</v>
      </c>
      <c r="AS27" s="124">
        <v>30.86</v>
      </c>
      <c r="AT27" s="124">
        <v>30.86</v>
      </c>
      <c r="AU27" s="124">
        <v>33.56</v>
      </c>
      <c r="AV27" s="124">
        <v>33.56</v>
      </c>
      <c r="AW27" s="124">
        <v>33.56</v>
      </c>
      <c r="AX27" s="124">
        <v>36.479999999999997</v>
      </c>
      <c r="AY27" s="124">
        <v>36.479999999999997</v>
      </c>
      <c r="AZ27" s="124">
        <v>36.479999999999997</v>
      </c>
      <c r="BA27" s="124">
        <v>44.62</v>
      </c>
      <c r="BB27" s="124">
        <v>44.62</v>
      </c>
      <c r="BC27" s="124">
        <v>44.62</v>
      </c>
      <c r="BD27" s="124">
        <v>43.98</v>
      </c>
      <c r="BE27" s="124">
        <v>43.98</v>
      </c>
      <c r="BF27" s="124">
        <v>43.98</v>
      </c>
      <c r="BG27" s="124">
        <v>41.88</v>
      </c>
      <c r="BH27" s="124">
        <v>41.88</v>
      </c>
      <c r="BI27" s="124">
        <v>41.88</v>
      </c>
      <c r="BJ27" s="124">
        <v>48.27</v>
      </c>
      <c r="BK27" s="124">
        <v>48.27</v>
      </c>
      <c r="BL27" s="124">
        <v>48.27</v>
      </c>
      <c r="BM27" s="124">
        <v>48.99</v>
      </c>
      <c r="BN27" s="124">
        <v>48.99</v>
      </c>
      <c r="BO27" s="124">
        <v>48.99</v>
      </c>
      <c r="BP27" s="124">
        <v>49.19</v>
      </c>
      <c r="BQ27" s="124">
        <v>49.19</v>
      </c>
      <c r="BR27" s="124">
        <v>49.19</v>
      </c>
      <c r="BS27" s="124">
        <v>46.63</v>
      </c>
      <c r="BT27" s="124">
        <v>46.63</v>
      </c>
      <c r="BU27" s="124">
        <v>46.63</v>
      </c>
      <c r="BV27" s="124">
        <v>47.35</v>
      </c>
      <c r="BW27" s="124">
        <v>47.35</v>
      </c>
      <c r="BX27" s="124">
        <v>47.35</v>
      </c>
      <c r="BY27" s="124">
        <v>36.799999999999997</v>
      </c>
      <c r="BZ27" s="124">
        <v>36.799999999999997</v>
      </c>
      <c r="CA27" s="124">
        <v>36.799999999999997</v>
      </c>
      <c r="CB27" s="124">
        <v>35.96</v>
      </c>
      <c r="CC27" s="124">
        <v>35.96</v>
      </c>
      <c r="CD27" s="124">
        <v>35.96</v>
      </c>
      <c r="CE27" s="124">
        <v>39.46</v>
      </c>
      <c r="CF27" s="124">
        <v>39.46</v>
      </c>
      <c r="CG27" s="124">
        <v>39.46</v>
      </c>
      <c r="CH27" s="124">
        <v>39.6</v>
      </c>
      <c r="CI27" s="124">
        <v>39.6</v>
      </c>
      <c r="CJ27" s="124">
        <v>39.6</v>
      </c>
      <c r="CK27" s="124">
        <v>33.979999999999997</v>
      </c>
      <c r="CL27" s="124">
        <v>33.794532028670858</v>
      </c>
      <c r="CM27" s="124">
        <v>33.79</v>
      </c>
      <c r="CN27" s="124">
        <v>32.369999999999997</v>
      </c>
      <c r="CO27" s="124">
        <v>32.369999999999997</v>
      </c>
      <c r="CP27" s="124">
        <v>32.369999999999997</v>
      </c>
      <c r="CQ27" s="124">
        <v>34.119999999999997</v>
      </c>
      <c r="CR27" s="124">
        <v>34.119999999999997</v>
      </c>
      <c r="CS27" s="124">
        <v>34.119999999999997</v>
      </c>
      <c r="CT27" s="126">
        <v>38.68</v>
      </c>
      <c r="CU27" s="126">
        <v>38.68</v>
      </c>
      <c r="CV27" s="126">
        <v>38.68</v>
      </c>
      <c r="CW27" s="131">
        <v>31.98</v>
      </c>
      <c r="CX27" s="131">
        <v>31.98</v>
      </c>
      <c r="CY27" s="131">
        <v>31.98</v>
      </c>
      <c r="CZ27" s="124">
        <v>31.82</v>
      </c>
      <c r="DA27" s="124">
        <v>31.82</v>
      </c>
      <c r="DB27" s="124">
        <v>31.82</v>
      </c>
      <c r="DC27" s="124">
        <v>34.47</v>
      </c>
      <c r="DD27" s="124">
        <v>34.47</v>
      </c>
      <c r="DE27" s="124">
        <v>34.47</v>
      </c>
      <c r="DF27" s="124">
        <v>32.94</v>
      </c>
      <c r="DG27" s="124">
        <v>32.94</v>
      </c>
      <c r="DH27" s="124">
        <v>32.94</v>
      </c>
      <c r="DI27" s="124">
        <v>29.63</v>
      </c>
      <c r="DJ27" s="124">
        <v>29.63</v>
      </c>
      <c r="DK27" s="124">
        <v>29.63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</row>
    <row r="28" spans="1:205" s="78" customFormat="1">
      <c r="A28" s="123" t="s">
        <v>128</v>
      </c>
      <c r="B28" s="124">
        <v>2.730000000000004</v>
      </c>
      <c r="C28" s="124">
        <v>2.730000000000004</v>
      </c>
      <c r="D28" s="124">
        <v>2.730000000000004</v>
      </c>
      <c r="E28" s="124">
        <v>2.7299999999999969</v>
      </c>
      <c r="F28" s="124">
        <v>2.7299999999999969</v>
      </c>
      <c r="G28" s="124">
        <v>2.7299999999999969</v>
      </c>
      <c r="H28" s="124">
        <v>2.7299999999999969</v>
      </c>
      <c r="I28" s="124">
        <v>2.7299999999999969</v>
      </c>
      <c r="J28" s="124">
        <v>2.7299999999999969</v>
      </c>
      <c r="K28" s="124">
        <v>2.9299999999999997</v>
      </c>
      <c r="L28" s="124">
        <v>2.9299999999999997</v>
      </c>
      <c r="M28" s="124">
        <v>2.9299999999999997</v>
      </c>
      <c r="N28" s="124">
        <v>2.6200000000000045</v>
      </c>
      <c r="O28" s="124">
        <v>2.6200000000000045</v>
      </c>
      <c r="P28" s="124">
        <v>2.6200000000000045</v>
      </c>
      <c r="Q28" s="124">
        <v>2.6200000000000045</v>
      </c>
      <c r="R28" s="124">
        <v>2.6200000000000045</v>
      </c>
      <c r="S28" s="124">
        <v>2.6200000000000045</v>
      </c>
      <c r="T28" s="124">
        <v>2.6199999999999974</v>
      </c>
      <c r="U28" s="124">
        <v>2.6200000000000045</v>
      </c>
      <c r="V28" s="124">
        <v>2.6199999999999974</v>
      </c>
      <c r="W28" s="124">
        <v>2.6400000000000006</v>
      </c>
      <c r="X28" s="124">
        <v>2.6400000000000006</v>
      </c>
      <c r="Y28" s="124">
        <v>2.6400000000000006</v>
      </c>
      <c r="Z28" s="124">
        <v>2.96</v>
      </c>
      <c r="AA28" s="124">
        <v>2.96</v>
      </c>
      <c r="AB28" s="124">
        <v>2.96</v>
      </c>
      <c r="AC28" s="124">
        <v>2.96</v>
      </c>
      <c r="AD28" s="124">
        <v>2.96</v>
      </c>
      <c r="AE28" s="124">
        <v>2.96</v>
      </c>
      <c r="AF28" s="124">
        <v>2.956</v>
      </c>
      <c r="AG28" s="124">
        <v>2.956</v>
      </c>
      <c r="AH28" s="124">
        <v>2.956</v>
      </c>
      <c r="AI28" s="124">
        <v>2.96</v>
      </c>
      <c r="AJ28" s="124">
        <v>2.96</v>
      </c>
      <c r="AK28" s="124">
        <v>2.96</v>
      </c>
      <c r="AL28" s="124">
        <v>3</v>
      </c>
      <c r="AM28" s="124">
        <v>3</v>
      </c>
      <c r="AN28" s="124">
        <v>3</v>
      </c>
      <c r="AO28" s="124">
        <v>3</v>
      </c>
      <c r="AP28" s="124">
        <v>3</v>
      </c>
      <c r="AQ28" s="124">
        <v>3</v>
      </c>
      <c r="AR28" s="124">
        <v>3</v>
      </c>
      <c r="AS28" s="124">
        <v>3</v>
      </c>
      <c r="AT28" s="124">
        <v>3</v>
      </c>
      <c r="AU28" s="124">
        <v>3</v>
      </c>
      <c r="AV28" s="124">
        <v>3</v>
      </c>
      <c r="AW28" s="124">
        <v>3</v>
      </c>
      <c r="AX28" s="124">
        <v>3</v>
      </c>
      <c r="AY28" s="124">
        <v>3</v>
      </c>
      <c r="AZ28" s="124">
        <v>3</v>
      </c>
      <c r="BA28" s="124">
        <v>3</v>
      </c>
      <c r="BB28" s="124">
        <v>3</v>
      </c>
      <c r="BC28" s="124">
        <v>3</v>
      </c>
      <c r="BD28" s="124">
        <v>3</v>
      </c>
      <c r="BE28" s="124">
        <v>3</v>
      </c>
      <c r="BF28" s="124">
        <v>3</v>
      </c>
      <c r="BG28" s="124">
        <v>3</v>
      </c>
      <c r="BH28" s="124">
        <v>3</v>
      </c>
      <c r="BI28" s="124">
        <v>3</v>
      </c>
      <c r="BJ28" s="124">
        <v>3</v>
      </c>
      <c r="BK28" s="124">
        <v>3</v>
      </c>
      <c r="BL28" s="124">
        <v>3</v>
      </c>
      <c r="BM28" s="124">
        <v>3</v>
      </c>
      <c r="BN28" s="124">
        <v>3</v>
      </c>
      <c r="BO28" s="124">
        <v>3</v>
      </c>
      <c r="BP28" s="124">
        <v>3</v>
      </c>
      <c r="BQ28" s="124">
        <v>3</v>
      </c>
      <c r="BR28" s="124">
        <v>3</v>
      </c>
      <c r="BS28" s="124">
        <v>3</v>
      </c>
      <c r="BT28" s="124">
        <v>3</v>
      </c>
      <c r="BU28" s="124">
        <v>3</v>
      </c>
      <c r="BV28" s="124">
        <v>3</v>
      </c>
      <c r="BW28" s="124">
        <v>3</v>
      </c>
      <c r="BX28" s="124">
        <v>3</v>
      </c>
      <c r="BY28" s="124">
        <v>3</v>
      </c>
      <c r="BZ28" s="124">
        <v>3</v>
      </c>
      <c r="CA28" s="124">
        <v>3</v>
      </c>
      <c r="CB28" s="124">
        <v>3</v>
      </c>
      <c r="CC28" s="124">
        <v>3</v>
      </c>
      <c r="CD28" s="124">
        <v>3</v>
      </c>
      <c r="CE28" s="124">
        <v>3</v>
      </c>
      <c r="CF28" s="124">
        <v>3</v>
      </c>
      <c r="CG28" s="124">
        <v>3</v>
      </c>
      <c r="CH28" s="124">
        <v>3</v>
      </c>
      <c r="CI28" s="124">
        <v>3</v>
      </c>
      <c r="CJ28" s="124">
        <v>3</v>
      </c>
      <c r="CK28" s="124">
        <v>3</v>
      </c>
      <c r="CL28" s="124">
        <v>3</v>
      </c>
      <c r="CM28" s="124">
        <v>3</v>
      </c>
      <c r="CN28" s="124">
        <v>3</v>
      </c>
      <c r="CO28" s="124">
        <v>3</v>
      </c>
      <c r="CP28" s="124">
        <v>3</v>
      </c>
      <c r="CQ28" s="124">
        <v>3</v>
      </c>
      <c r="CR28" s="124">
        <v>3</v>
      </c>
      <c r="CS28" s="124">
        <v>3</v>
      </c>
      <c r="CT28" s="126">
        <v>3</v>
      </c>
      <c r="CU28" s="126">
        <v>3</v>
      </c>
      <c r="CV28" s="126">
        <v>3</v>
      </c>
      <c r="CW28" s="131">
        <v>3</v>
      </c>
      <c r="CX28" s="131">
        <v>3</v>
      </c>
      <c r="CY28" s="131">
        <v>3</v>
      </c>
      <c r="CZ28" s="124">
        <v>3</v>
      </c>
      <c r="DA28" s="124">
        <v>3</v>
      </c>
      <c r="DB28" s="124">
        <v>3</v>
      </c>
      <c r="DC28" s="124">
        <v>3</v>
      </c>
      <c r="DD28" s="124">
        <v>3</v>
      </c>
      <c r="DE28" s="124">
        <v>3</v>
      </c>
      <c r="DF28" s="124">
        <v>3</v>
      </c>
      <c r="DG28" s="124">
        <v>3</v>
      </c>
      <c r="DH28" s="124">
        <v>3</v>
      </c>
      <c r="DI28" s="124">
        <v>3</v>
      </c>
      <c r="DJ28" s="124">
        <v>3</v>
      </c>
      <c r="DK28" s="124">
        <v>3</v>
      </c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</row>
    <row r="29" spans="1:205" s="78" customFormat="1">
      <c r="A29" s="132" t="s">
        <v>129</v>
      </c>
      <c r="B29" s="124">
        <v>17.59</v>
      </c>
      <c r="C29" s="124">
        <v>17.59</v>
      </c>
      <c r="D29" s="124">
        <v>17.59</v>
      </c>
      <c r="E29" s="124">
        <v>17.59</v>
      </c>
      <c r="F29" s="124">
        <v>17.59</v>
      </c>
      <c r="G29" s="124">
        <v>17.59</v>
      </c>
      <c r="H29" s="124">
        <v>18.417436575052854</v>
      </c>
      <c r="I29" s="124">
        <v>18.40813953488372</v>
      </c>
      <c r="J29" s="124">
        <v>18.40813953488372</v>
      </c>
      <c r="K29" s="124">
        <v>18.40813953488372</v>
      </c>
      <c r="L29" s="124">
        <v>18.40813953488372</v>
      </c>
      <c r="M29" s="124">
        <v>18.40813953488372</v>
      </c>
      <c r="N29" s="124">
        <v>19.329999999999998</v>
      </c>
      <c r="O29" s="124">
        <v>19.329999999999998</v>
      </c>
      <c r="P29" s="124">
        <v>19.329999999999998</v>
      </c>
      <c r="Q29" s="124">
        <v>19.386028985507245</v>
      </c>
      <c r="R29" s="124">
        <v>19.386028985507245</v>
      </c>
      <c r="S29" s="124">
        <v>19.386028985507245</v>
      </c>
      <c r="T29" s="124">
        <v>19.554115942028982</v>
      </c>
      <c r="U29" s="124">
        <v>19.554115942028982</v>
      </c>
      <c r="V29" s="124">
        <v>19.554115942028982</v>
      </c>
      <c r="W29" s="124">
        <v>19.554115942028982</v>
      </c>
      <c r="X29" s="124">
        <v>19.554115942028982</v>
      </c>
      <c r="Y29" s="124">
        <v>19.554115942028982</v>
      </c>
      <c r="Z29" s="124">
        <v>19.59</v>
      </c>
      <c r="AA29" s="124">
        <v>19.59</v>
      </c>
      <c r="AB29" s="124">
        <v>19.59</v>
      </c>
      <c r="AC29" s="124">
        <v>19.59</v>
      </c>
      <c r="AD29" s="124">
        <v>19.59</v>
      </c>
      <c r="AE29" s="124">
        <v>19.59</v>
      </c>
      <c r="AF29" s="124">
        <v>19.59</v>
      </c>
      <c r="AG29" s="124">
        <v>19.59</v>
      </c>
      <c r="AH29" s="124">
        <v>19.59</v>
      </c>
      <c r="AI29" s="124">
        <v>19.59</v>
      </c>
      <c r="AJ29" s="124">
        <v>19.59</v>
      </c>
      <c r="AK29" s="124">
        <v>19.59</v>
      </c>
      <c r="AL29" s="124">
        <v>20.04</v>
      </c>
      <c r="AM29" s="124">
        <v>20.04</v>
      </c>
      <c r="AN29" s="124">
        <v>20.04</v>
      </c>
      <c r="AO29" s="124">
        <v>20.107333053338934</v>
      </c>
      <c r="AP29" s="124">
        <v>19.442419151616967</v>
      </c>
      <c r="AQ29" s="124">
        <v>19.442419151616967</v>
      </c>
      <c r="AR29" s="124">
        <v>19.442419151616967</v>
      </c>
      <c r="AS29" s="124">
        <v>19.442419151616967</v>
      </c>
      <c r="AT29" s="124">
        <v>19.442419151616967</v>
      </c>
      <c r="AU29" s="124">
        <v>19.442419151616967</v>
      </c>
      <c r="AV29" s="124">
        <v>19.442419151616967</v>
      </c>
      <c r="AW29" s="124">
        <v>19.442419151616967</v>
      </c>
      <c r="AX29" s="124">
        <v>17.670000000000002</v>
      </c>
      <c r="AY29" s="124">
        <v>17.670000000000002</v>
      </c>
      <c r="AZ29" s="124">
        <v>17.670000000000002</v>
      </c>
      <c r="BA29" s="124">
        <v>17.670000000000002</v>
      </c>
      <c r="BB29" s="124">
        <v>17.670000000000002</v>
      </c>
      <c r="BC29" s="124">
        <v>17.670000000000002</v>
      </c>
      <c r="BD29" s="124">
        <v>17.670000000000002</v>
      </c>
      <c r="BE29" s="124">
        <v>17.670000000000002</v>
      </c>
      <c r="BF29" s="124">
        <v>17.670000000000002</v>
      </c>
      <c r="BG29" s="124">
        <v>17.670000000000002</v>
      </c>
      <c r="BH29" s="124">
        <v>17.670000000000002</v>
      </c>
      <c r="BI29" s="124">
        <v>16.984356984478936</v>
      </c>
      <c r="BJ29" s="124">
        <v>18.62</v>
      </c>
      <c r="BK29" s="124">
        <v>18.62</v>
      </c>
      <c r="BL29" s="124">
        <v>18.62</v>
      </c>
      <c r="BM29" s="124">
        <v>18.590460074034901</v>
      </c>
      <c r="BN29" s="124">
        <v>18.590460074034901</v>
      </c>
      <c r="BO29" s="124">
        <v>18.590460074034901</v>
      </c>
      <c r="BP29" s="124">
        <v>18.590460074034901</v>
      </c>
      <c r="BQ29" s="124">
        <v>18.590460074034901</v>
      </c>
      <c r="BR29" s="124">
        <v>18.590460074034901</v>
      </c>
      <c r="BS29" s="124">
        <v>18.590460074034901</v>
      </c>
      <c r="BT29" s="124">
        <v>18.590460074034901</v>
      </c>
      <c r="BU29" s="124">
        <v>18.590460074034901</v>
      </c>
      <c r="BV29" s="124">
        <v>19.809999999999999</v>
      </c>
      <c r="BW29" s="124">
        <v>19.809999999999999</v>
      </c>
      <c r="BX29" s="124">
        <v>19.809999999999999</v>
      </c>
      <c r="BY29" s="124">
        <v>19.809999999999999</v>
      </c>
      <c r="BZ29" s="124">
        <v>19.809999999999999</v>
      </c>
      <c r="CA29" s="124">
        <v>19.809999999999999</v>
      </c>
      <c r="CB29" s="124">
        <v>19.809999999999999</v>
      </c>
      <c r="CC29" s="124">
        <v>19.809999999999999</v>
      </c>
      <c r="CD29" s="124">
        <v>19.809999999999999</v>
      </c>
      <c r="CE29" s="124">
        <v>20.476871287128713</v>
      </c>
      <c r="CF29" s="124">
        <v>20.476871287128713</v>
      </c>
      <c r="CG29" s="124">
        <v>13.111866336633662</v>
      </c>
      <c r="CH29" s="124">
        <v>21.36</v>
      </c>
      <c r="CI29" s="124">
        <v>21.36</v>
      </c>
      <c r="CJ29" s="124">
        <v>21.36</v>
      </c>
      <c r="CK29" s="124">
        <v>21.38059787849566</v>
      </c>
      <c r="CL29" s="124">
        <v>21.38059787849566</v>
      </c>
      <c r="CM29" s="124">
        <v>21.38059787849566</v>
      </c>
      <c r="CN29" s="124">
        <v>21.339402121504339</v>
      </c>
      <c r="CO29" s="124">
        <v>21.339402121504339</v>
      </c>
      <c r="CP29" s="124">
        <v>25.386885245901642</v>
      </c>
      <c r="CQ29" s="124">
        <v>25.386885245901642</v>
      </c>
      <c r="CR29" s="124">
        <v>25.386885245901642</v>
      </c>
      <c r="CS29" s="124">
        <v>25.386885245901642</v>
      </c>
      <c r="CT29" s="126">
        <v>26.03</v>
      </c>
      <c r="CU29" s="126">
        <v>26.03</v>
      </c>
      <c r="CV29" s="126">
        <v>26.047599729546995</v>
      </c>
      <c r="CW29" s="131">
        <v>26.03</v>
      </c>
      <c r="CX29" s="131">
        <v>26.03</v>
      </c>
      <c r="CY29" s="131">
        <v>26.42</v>
      </c>
      <c r="CZ29" s="124">
        <v>26.416987480438188</v>
      </c>
      <c r="DA29" s="124">
        <v>26.416987480438188</v>
      </c>
      <c r="DB29" s="124">
        <v>26.416987480438188</v>
      </c>
      <c r="DC29" s="124">
        <v>26.406803599374022</v>
      </c>
      <c r="DD29" s="124">
        <v>26.406803599374022</v>
      </c>
      <c r="DE29" s="124">
        <v>26.406803599374022</v>
      </c>
      <c r="DF29" s="124">
        <v>28.07</v>
      </c>
      <c r="DG29" s="124">
        <v>28.07</v>
      </c>
      <c r="DH29" s="124">
        <v>28.07</v>
      </c>
      <c r="DI29" s="124">
        <v>28.313815461346632</v>
      </c>
      <c r="DJ29" s="124">
        <v>28.294036337727114</v>
      </c>
      <c r="DK29" s="124">
        <v>28.294036337727114</v>
      </c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</row>
    <row r="30" spans="1:205" s="78" customFormat="1">
      <c r="A30" s="123" t="s">
        <v>130</v>
      </c>
      <c r="B30" s="124">
        <v>13.11</v>
      </c>
      <c r="C30" s="124">
        <v>13.11</v>
      </c>
      <c r="D30" s="124">
        <v>13.11</v>
      </c>
      <c r="E30" s="124">
        <v>13.11</v>
      </c>
      <c r="F30" s="124">
        <v>13.11</v>
      </c>
      <c r="G30" s="124">
        <v>13.11</v>
      </c>
      <c r="H30" s="124">
        <v>16.136926605504588</v>
      </c>
      <c r="I30" s="124">
        <v>16.136926605504588</v>
      </c>
      <c r="J30" s="124">
        <v>16.136926605504588</v>
      </c>
      <c r="K30" s="124">
        <v>16.136926605504588</v>
      </c>
      <c r="L30" s="124">
        <v>16.136926605504588</v>
      </c>
      <c r="M30" s="124">
        <v>16.136926605504588</v>
      </c>
      <c r="N30" s="124">
        <v>16.21</v>
      </c>
      <c r="O30" s="124">
        <v>16.21</v>
      </c>
      <c r="P30" s="124">
        <v>16.21</v>
      </c>
      <c r="Q30" s="124">
        <v>16.21</v>
      </c>
      <c r="R30" s="124">
        <v>16.21</v>
      </c>
      <c r="S30" s="124">
        <v>16.21</v>
      </c>
      <c r="T30" s="124">
        <v>16.21</v>
      </c>
      <c r="U30" s="124">
        <v>16.21</v>
      </c>
      <c r="V30" s="124">
        <v>16.21</v>
      </c>
      <c r="W30" s="124">
        <v>16.21</v>
      </c>
      <c r="X30" s="124">
        <v>16.21</v>
      </c>
      <c r="Y30" s="124">
        <v>16.21</v>
      </c>
      <c r="Z30" s="124">
        <v>16.54</v>
      </c>
      <c r="AA30" s="124">
        <v>16.54</v>
      </c>
      <c r="AB30" s="124">
        <v>16.54</v>
      </c>
      <c r="AC30" s="124">
        <v>16.54</v>
      </c>
      <c r="AD30" s="124">
        <v>16.54</v>
      </c>
      <c r="AE30" s="124">
        <v>16.54</v>
      </c>
      <c r="AF30" s="124">
        <v>16.54</v>
      </c>
      <c r="AG30" s="124">
        <v>16.54</v>
      </c>
      <c r="AH30" s="124">
        <v>16.54</v>
      </c>
      <c r="AI30" s="124">
        <v>16.54</v>
      </c>
      <c r="AJ30" s="124">
        <v>16.54</v>
      </c>
      <c r="AK30" s="124">
        <v>16.54</v>
      </c>
      <c r="AL30" s="124">
        <v>17.23</v>
      </c>
      <c r="AM30" s="124">
        <v>17.23</v>
      </c>
      <c r="AN30" s="124">
        <v>17.23</v>
      </c>
      <c r="AO30" s="124">
        <v>17.23</v>
      </c>
      <c r="AP30" s="124">
        <v>17.056782968657597</v>
      </c>
      <c r="AQ30" s="124">
        <v>17.056782968657597</v>
      </c>
      <c r="AR30" s="124">
        <v>17.056782968657597</v>
      </c>
      <c r="AS30" s="124">
        <v>17.056782968657597</v>
      </c>
      <c r="AT30" s="124">
        <v>17.056782968657597</v>
      </c>
      <c r="AU30" s="124">
        <v>17.128107628622118</v>
      </c>
      <c r="AV30" s="124">
        <v>17.128107628622118</v>
      </c>
      <c r="AW30" s="124">
        <v>17.128107628622118</v>
      </c>
      <c r="AX30" s="124">
        <v>17.989999999999998</v>
      </c>
      <c r="AY30" s="124">
        <v>18.151345291479821</v>
      </c>
      <c r="AZ30" s="124">
        <v>18.151345291479821</v>
      </c>
      <c r="BA30" s="124">
        <v>18.151345291479821</v>
      </c>
      <c r="BB30" s="124">
        <v>18.151345291479821</v>
      </c>
      <c r="BC30" s="124">
        <v>18.151345291479821</v>
      </c>
      <c r="BD30" s="124">
        <v>18.090840807174889</v>
      </c>
      <c r="BE30" s="124">
        <v>18.090840807174889</v>
      </c>
      <c r="BF30" s="124">
        <v>18.090840807174889</v>
      </c>
      <c r="BG30" s="124">
        <v>18.090840807174889</v>
      </c>
      <c r="BH30" s="124">
        <v>18.090840807174889</v>
      </c>
      <c r="BI30" s="124">
        <v>18.090840807174889</v>
      </c>
      <c r="BJ30" s="124">
        <v>17.97</v>
      </c>
      <c r="BK30" s="124">
        <v>17.97</v>
      </c>
      <c r="BL30" s="124">
        <v>17.97</v>
      </c>
      <c r="BM30" s="124">
        <v>17.949966555183945</v>
      </c>
      <c r="BN30" s="124">
        <v>17.949966555183945</v>
      </c>
      <c r="BO30" s="124">
        <v>17.949966555183945</v>
      </c>
      <c r="BP30" s="124">
        <v>17.949966555183945</v>
      </c>
      <c r="BQ30" s="124">
        <v>17.949966555183945</v>
      </c>
      <c r="BR30" s="124">
        <v>17.949966555183945</v>
      </c>
      <c r="BS30" s="124">
        <v>17.949966555183945</v>
      </c>
      <c r="BT30" s="124">
        <v>17.949966555183945</v>
      </c>
      <c r="BU30" s="124">
        <v>17.949966555183945</v>
      </c>
      <c r="BV30" s="124">
        <v>18.05</v>
      </c>
      <c r="BW30" s="124">
        <v>18.05</v>
      </c>
      <c r="BX30" s="124">
        <v>18.05</v>
      </c>
      <c r="BY30" s="124">
        <v>18.05</v>
      </c>
      <c r="BZ30" s="124">
        <v>18.05</v>
      </c>
      <c r="CA30" s="124">
        <v>18.05</v>
      </c>
      <c r="CB30" s="124">
        <v>18.05</v>
      </c>
      <c r="CC30" s="124">
        <v>18.05</v>
      </c>
      <c r="CD30" s="124">
        <v>18.05</v>
      </c>
      <c r="CE30" s="124">
        <v>18.05</v>
      </c>
      <c r="CF30" s="124">
        <v>18.05</v>
      </c>
      <c r="CG30" s="124">
        <v>17.309179145867997</v>
      </c>
      <c r="CH30" s="124">
        <v>18.02</v>
      </c>
      <c r="CI30" s="124">
        <v>18.02</v>
      </c>
      <c r="CJ30" s="124">
        <v>18.02</v>
      </c>
      <c r="CK30" s="124">
        <v>18.02</v>
      </c>
      <c r="CL30" s="124">
        <v>18.02</v>
      </c>
      <c r="CM30" s="124">
        <v>18.02</v>
      </c>
      <c r="CN30" s="124">
        <v>18.02</v>
      </c>
      <c r="CO30" s="124">
        <v>18.02</v>
      </c>
      <c r="CP30" s="124">
        <v>12.948443213296398</v>
      </c>
      <c r="CQ30" s="124">
        <v>12.948443213296398</v>
      </c>
      <c r="CR30" s="124">
        <v>12.948443213296398</v>
      </c>
      <c r="CS30" s="124">
        <v>12.948443213296398</v>
      </c>
      <c r="CT30" s="126">
        <v>13.08</v>
      </c>
      <c r="CU30" s="126">
        <v>13.08</v>
      </c>
      <c r="CV30" s="126">
        <v>13.08</v>
      </c>
      <c r="CW30" s="131">
        <v>13.14</v>
      </c>
      <c r="CX30" s="131">
        <v>13.14</v>
      </c>
      <c r="CY30" s="131">
        <v>13.14</v>
      </c>
      <c r="CZ30" s="124">
        <v>12.525762711864408</v>
      </c>
      <c r="DA30" s="124">
        <v>12.515685670261941</v>
      </c>
      <c r="DB30" s="124">
        <v>12.515685670261941</v>
      </c>
      <c r="DC30" s="124">
        <v>12.435069337442219</v>
      </c>
      <c r="DD30" s="124">
        <v>12.435069337442219</v>
      </c>
      <c r="DE30" s="124">
        <v>12.435069337442219</v>
      </c>
      <c r="DF30" s="124">
        <v>10.86</v>
      </c>
      <c r="DG30" s="124">
        <v>10.86</v>
      </c>
      <c r="DH30" s="124">
        <v>10.86</v>
      </c>
      <c r="DI30" s="124">
        <v>12.830497237569062</v>
      </c>
      <c r="DJ30" s="124">
        <v>11.714364640883977</v>
      </c>
      <c r="DK30" s="124">
        <v>11.714364640883977</v>
      </c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</row>
    <row r="31" spans="1:205" s="78" customFormat="1">
      <c r="A31" s="123" t="s">
        <v>131</v>
      </c>
      <c r="B31" s="124">
        <v>0.66</v>
      </c>
      <c r="C31" s="124">
        <v>0.66</v>
      </c>
      <c r="D31" s="124">
        <v>0.66</v>
      </c>
      <c r="E31" s="124">
        <v>0.6568892380204242</v>
      </c>
      <c r="F31" s="124">
        <v>0.6568892380204242</v>
      </c>
      <c r="G31" s="124">
        <v>0.6568892380204242</v>
      </c>
      <c r="H31" s="124">
        <v>0.6568892380204242</v>
      </c>
      <c r="I31" s="124">
        <v>0.6568892380204242</v>
      </c>
      <c r="J31" s="124">
        <v>0.6568892380204242</v>
      </c>
      <c r="K31" s="124">
        <v>0.6568892380204242</v>
      </c>
      <c r="L31" s="124">
        <v>0.6568892380204242</v>
      </c>
      <c r="M31" s="124">
        <v>0.6568892380204242</v>
      </c>
      <c r="N31" s="124">
        <v>0.72</v>
      </c>
      <c r="O31" s="124">
        <v>0.72</v>
      </c>
      <c r="P31" s="124">
        <v>0.72</v>
      </c>
      <c r="Q31" s="124">
        <v>0.72</v>
      </c>
      <c r="R31" s="124">
        <v>0.72</v>
      </c>
      <c r="S31" s="124">
        <v>0.72</v>
      </c>
      <c r="T31" s="124">
        <v>0.72</v>
      </c>
      <c r="U31" s="124">
        <v>0.72</v>
      </c>
      <c r="V31" s="124">
        <v>0.72</v>
      </c>
      <c r="W31" s="124">
        <v>0.7212521739130433</v>
      </c>
      <c r="X31" s="124">
        <v>0.7212521739130433</v>
      </c>
      <c r="Y31" s="124">
        <v>0.7212521739130433</v>
      </c>
      <c r="Z31" s="124">
        <v>0.85</v>
      </c>
      <c r="AA31" s="124">
        <v>0.85</v>
      </c>
      <c r="AB31" s="124">
        <v>0.85</v>
      </c>
      <c r="AC31" s="124">
        <v>0.85</v>
      </c>
      <c r="AD31" s="124">
        <v>0.85</v>
      </c>
      <c r="AE31" s="124">
        <v>0.85</v>
      </c>
      <c r="AF31" s="124">
        <v>0.85</v>
      </c>
      <c r="AG31" s="124">
        <v>0.85</v>
      </c>
      <c r="AH31" s="124">
        <v>0.85</v>
      </c>
      <c r="AI31" s="124">
        <v>0.85</v>
      </c>
      <c r="AJ31" s="124">
        <v>0.85</v>
      </c>
      <c r="AK31" s="124">
        <v>0.85</v>
      </c>
      <c r="AL31" s="124">
        <v>0.88</v>
      </c>
      <c r="AM31" s="124">
        <v>0.88</v>
      </c>
      <c r="AN31" s="124">
        <v>0.88</v>
      </c>
      <c r="AO31" s="124">
        <v>0.8810438908659548</v>
      </c>
      <c r="AP31" s="124">
        <v>0.96559905100830379</v>
      </c>
      <c r="AQ31" s="124">
        <v>0.96559905100830379</v>
      </c>
      <c r="AR31" s="124">
        <v>0.96559905100830379</v>
      </c>
      <c r="AS31" s="124">
        <v>0.96559905100830379</v>
      </c>
      <c r="AT31" s="124">
        <v>0.96559905100830379</v>
      </c>
      <c r="AU31" s="124">
        <v>0.96559905100830379</v>
      </c>
      <c r="AV31" s="124">
        <v>0.96559905100830379</v>
      </c>
      <c r="AW31" s="124">
        <v>0.96559905100830379</v>
      </c>
      <c r="AX31" s="124">
        <v>1</v>
      </c>
      <c r="AY31" s="124">
        <v>1</v>
      </c>
      <c r="AZ31" s="124">
        <v>1</v>
      </c>
      <c r="BA31" s="124">
        <v>1</v>
      </c>
      <c r="BB31" s="124">
        <v>1</v>
      </c>
      <c r="BC31" s="124">
        <v>1</v>
      </c>
      <c r="BD31" s="124">
        <v>1</v>
      </c>
      <c r="BE31" s="124">
        <v>1</v>
      </c>
      <c r="BF31" s="124">
        <v>1</v>
      </c>
      <c r="BG31" s="124">
        <v>1</v>
      </c>
      <c r="BH31" s="124">
        <v>1</v>
      </c>
      <c r="BI31" s="124">
        <v>1</v>
      </c>
      <c r="BJ31" s="124">
        <v>0.91000000000000014</v>
      </c>
      <c r="BK31" s="124">
        <v>0.91000000000000014</v>
      </c>
      <c r="BL31" s="124">
        <v>0.91000000000000014</v>
      </c>
      <c r="BM31" s="124">
        <v>0.91000000000000014</v>
      </c>
      <c r="BN31" s="124">
        <v>0.91000000000000014</v>
      </c>
      <c r="BO31" s="124">
        <v>0.91000000000000014</v>
      </c>
      <c r="BP31" s="124">
        <v>0.91000000000000014</v>
      </c>
      <c r="BQ31" s="124">
        <v>0.91000000000000014</v>
      </c>
      <c r="BR31" s="124">
        <v>0.91000000000000014</v>
      </c>
      <c r="BS31" s="124">
        <v>0.91000000000000014</v>
      </c>
      <c r="BT31" s="124">
        <v>0.91000000000000014</v>
      </c>
      <c r="BU31" s="124">
        <v>0.91000000000000014</v>
      </c>
      <c r="BV31" s="124">
        <v>1.04</v>
      </c>
      <c r="BW31" s="124">
        <v>1.04</v>
      </c>
      <c r="BX31" s="124">
        <v>1.04</v>
      </c>
      <c r="BY31" s="124">
        <v>1.04</v>
      </c>
      <c r="BZ31" s="124">
        <v>1.04</v>
      </c>
      <c r="CA31" s="124">
        <v>1.04</v>
      </c>
      <c r="CB31" s="124">
        <v>1.04</v>
      </c>
      <c r="CC31" s="124">
        <v>1.04</v>
      </c>
      <c r="CD31" s="124">
        <v>1.04</v>
      </c>
      <c r="CE31" s="124">
        <v>1.04</v>
      </c>
      <c r="CF31" s="124">
        <v>1.04</v>
      </c>
      <c r="CG31" s="124">
        <v>1.0461538461538462</v>
      </c>
      <c r="CH31" s="124">
        <v>0.16999999999999993</v>
      </c>
      <c r="CI31" s="124">
        <v>0.16999999999999993</v>
      </c>
      <c r="CJ31" s="124">
        <v>0.16999999999999993</v>
      </c>
      <c r="CK31" s="124">
        <v>0.16999999999999993</v>
      </c>
      <c r="CL31" s="124">
        <v>0.16999999999999993</v>
      </c>
      <c r="CM31" s="124">
        <v>0.16999999999999993</v>
      </c>
      <c r="CN31" s="124">
        <v>0.16999999999999993</v>
      </c>
      <c r="CO31" s="124">
        <v>0.16999999999999993</v>
      </c>
      <c r="CP31" s="124">
        <v>0.16999999999999993</v>
      </c>
      <c r="CQ31" s="124">
        <v>0.16999999999999993</v>
      </c>
      <c r="CR31" s="124">
        <v>0.16999999999999993</v>
      </c>
      <c r="CS31" s="124">
        <v>0.16999999999999993</v>
      </c>
      <c r="CT31" s="126">
        <v>0.18</v>
      </c>
      <c r="CU31" s="126">
        <v>0.18</v>
      </c>
      <c r="CV31" s="126">
        <v>0.18</v>
      </c>
      <c r="CW31" s="131">
        <v>0.18</v>
      </c>
      <c r="CX31" s="131">
        <v>0.18</v>
      </c>
      <c r="CY31" s="131">
        <v>0.18</v>
      </c>
      <c r="CZ31" s="124">
        <v>0.18</v>
      </c>
      <c r="DA31" s="124">
        <v>0.18</v>
      </c>
      <c r="DB31" s="124">
        <v>0.18</v>
      </c>
      <c r="DC31" s="124">
        <v>0.18</v>
      </c>
      <c r="DD31" s="124">
        <v>0.18</v>
      </c>
      <c r="DE31" s="124">
        <v>0.18</v>
      </c>
      <c r="DF31" s="124">
        <v>0.13000000000000078</v>
      </c>
      <c r="DG31" s="124">
        <v>0.11807788944723691</v>
      </c>
      <c r="DH31" s="124">
        <v>0.16349246231155778</v>
      </c>
      <c r="DI31" s="124">
        <v>0.18</v>
      </c>
      <c r="DJ31" s="124">
        <v>0.18</v>
      </c>
      <c r="DK31" s="124">
        <v>0.18</v>
      </c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</row>
    <row r="32" spans="1:205" s="78" customFormat="1">
      <c r="A32" s="123" t="s">
        <v>132</v>
      </c>
      <c r="B32" s="124">
        <v>6.35</v>
      </c>
      <c r="C32" s="124">
        <v>6.35</v>
      </c>
      <c r="D32" s="124">
        <v>6.35</v>
      </c>
      <c r="E32" s="124">
        <v>6.3</v>
      </c>
      <c r="F32" s="124">
        <v>6.3</v>
      </c>
      <c r="G32" s="124">
        <v>6.3</v>
      </c>
      <c r="H32" s="124">
        <v>6.3</v>
      </c>
      <c r="I32" s="124">
        <v>6.3</v>
      </c>
      <c r="J32" s="124">
        <v>6.3</v>
      </c>
      <c r="K32" s="124">
        <v>6.3</v>
      </c>
      <c r="L32" s="124">
        <v>6.3</v>
      </c>
      <c r="M32" s="124">
        <v>6.3</v>
      </c>
      <c r="N32" s="124">
        <v>5.7</v>
      </c>
      <c r="O32" s="124">
        <v>5.7</v>
      </c>
      <c r="P32" s="124">
        <v>5.7</v>
      </c>
      <c r="Q32" s="124">
        <v>5.7</v>
      </c>
      <c r="R32" s="124">
        <v>5.7</v>
      </c>
      <c r="S32" s="124">
        <v>5.7</v>
      </c>
      <c r="T32" s="124">
        <v>5.7</v>
      </c>
      <c r="U32" s="124">
        <v>5.7</v>
      </c>
      <c r="V32" s="124">
        <v>5.7</v>
      </c>
      <c r="W32" s="124">
        <v>5.7</v>
      </c>
      <c r="X32" s="124">
        <v>5.7</v>
      </c>
      <c r="Y32" s="124">
        <v>5.7</v>
      </c>
      <c r="Z32" s="124">
        <v>6.2</v>
      </c>
      <c r="AA32" s="124">
        <v>6.2</v>
      </c>
      <c r="AB32" s="124">
        <v>6.2</v>
      </c>
      <c r="AC32" s="124">
        <v>6.2</v>
      </c>
      <c r="AD32" s="124">
        <v>6.2</v>
      </c>
      <c r="AE32" s="124">
        <v>6.2</v>
      </c>
      <c r="AF32" s="124">
        <v>6.2</v>
      </c>
      <c r="AG32" s="124">
        <v>6.2</v>
      </c>
      <c r="AH32" s="124">
        <v>6.2</v>
      </c>
      <c r="AI32" s="124">
        <v>6.2</v>
      </c>
      <c r="AJ32" s="124">
        <v>6.2</v>
      </c>
      <c r="AK32" s="124">
        <v>6.2</v>
      </c>
      <c r="AL32" s="124">
        <v>8.4</v>
      </c>
      <c r="AM32" s="124">
        <v>8.4</v>
      </c>
      <c r="AN32" s="124">
        <v>8.4</v>
      </c>
      <c r="AO32" s="124">
        <v>8.4</v>
      </c>
      <c r="AP32" s="124">
        <v>8.4</v>
      </c>
      <c r="AQ32" s="124">
        <v>8.4</v>
      </c>
      <c r="AR32" s="124">
        <v>8.4</v>
      </c>
      <c r="AS32" s="124">
        <v>8.4</v>
      </c>
      <c r="AT32" s="124">
        <v>8.4</v>
      </c>
      <c r="AU32" s="124">
        <v>8.4</v>
      </c>
      <c r="AV32" s="124">
        <v>8.4</v>
      </c>
      <c r="AW32" s="124">
        <v>8.4</v>
      </c>
      <c r="AX32" s="124">
        <v>9.9</v>
      </c>
      <c r="AY32" s="124">
        <v>9.9</v>
      </c>
      <c r="AZ32" s="124">
        <v>9.9</v>
      </c>
      <c r="BA32" s="124">
        <v>9.9</v>
      </c>
      <c r="BB32" s="124">
        <v>9.9</v>
      </c>
      <c r="BC32" s="124">
        <v>9.9</v>
      </c>
      <c r="BD32" s="124">
        <v>9.9</v>
      </c>
      <c r="BE32" s="124">
        <v>9.9</v>
      </c>
      <c r="BF32" s="124">
        <v>9.9</v>
      </c>
      <c r="BG32" s="124">
        <v>9.9</v>
      </c>
      <c r="BH32" s="124">
        <v>9.9</v>
      </c>
      <c r="BI32" s="124">
        <v>9.9</v>
      </c>
      <c r="BJ32" s="124">
        <v>7.4</v>
      </c>
      <c r="BK32" s="124">
        <v>7.4</v>
      </c>
      <c r="BL32" s="124">
        <v>7.4</v>
      </c>
      <c r="BM32" s="124">
        <v>7.4</v>
      </c>
      <c r="BN32" s="124">
        <v>7.4</v>
      </c>
      <c r="BO32" s="124">
        <v>7.4</v>
      </c>
      <c r="BP32" s="124">
        <v>7.4</v>
      </c>
      <c r="BQ32" s="124">
        <v>7.4</v>
      </c>
      <c r="BR32" s="124">
        <v>7.4</v>
      </c>
      <c r="BS32" s="124">
        <v>7.4</v>
      </c>
      <c r="BT32" s="124">
        <v>7.4</v>
      </c>
      <c r="BU32" s="124">
        <v>7.4</v>
      </c>
      <c r="BV32" s="124">
        <v>7.6</v>
      </c>
      <c r="BW32" s="124">
        <v>7.6</v>
      </c>
      <c r="BX32" s="124">
        <v>7.6</v>
      </c>
      <c r="BY32" s="124">
        <v>7.6</v>
      </c>
      <c r="BZ32" s="124">
        <v>7.6</v>
      </c>
      <c r="CA32" s="124">
        <v>7.6</v>
      </c>
      <c r="CB32" s="124">
        <v>7.6</v>
      </c>
      <c r="CC32" s="124">
        <v>7.6</v>
      </c>
      <c r="CD32" s="124">
        <v>7.6</v>
      </c>
      <c r="CE32" s="124">
        <v>7.6</v>
      </c>
      <c r="CF32" s="124">
        <v>7.6</v>
      </c>
      <c r="CG32" s="124">
        <v>7.6</v>
      </c>
      <c r="CH32" s="124">
        <v>6.9</v>
      </c>
      <c r="CI32" s="124">
        <v>6.9</v>
      </c>
      <c r="CJ32" s="124">
        <v>6.9</v>
      </c>
      <c r="CK32" s="124">
        <v>6.9</v>
      </c>
      <c r="CL32" s="124">
        <v>6.9</v>
      </c>
      <c r="CM32" s="124">
        <v>6.9</v>
      </c>
      <c r="CN32" s="124">
        <v>6.9</v>
      </c>
      <c r="CO32" s="124">
        <v>6.9</v>
      </c>
      <c r="CP32" s="124">
        <v>6.9</v>
      </c>
      <c r="CQ32" s="124">
        <v>6.9</v>
      </c>
      <c r="CR32" s="124">
        <v>6.9</v>
      </c>
      <c r="CS32" s="124">
        <v>6.9</v>
      </c>
      <c r="CT32" s="126">
        <v>6.9</v>
      </c>
      <c r="CU32" s="126">
        <v>6.9</v>
      </c>
      <c r="CV32" s="126">
        <v>6.9</v>
      </c>
      <c r="CW32" s="131">
        <v>6.9</v>
      </c>
      <c r="CX32" s="131">
        <v>6.9</v>
      </c>
      <c r="CY32" s="131">
        <v>6.9</v>
      </c>
      <c r="CZ32" s="124">
        <v>6.9</v>
      </c>
      <c r="DA32" s="124">
        <v>6.9</v>
      </c>
      <c r="DB32" s="124">
        <v>6.9</v>
      </c>
      <c r="DC32" s="124">
        <v>6.9</v>
      </c>
      <c r="DD32" s="124">
        <v>6.9</v>
      </c>
      <c r="DE32" s="124">
        <v>6.9</v>
      </c>
      <c r="DF32" s="124">
        <v>7.1</v>
      </c>
      <c r="DG32" s="124">
        <v>7.1</v>
      </c>
      <c r="DH32" s="124">
        <v>7.1</v>
      </c>
      <c r="DI32" s="124">
        <v>7.1</v>
      </c>
      <c r="DJ32" s="124">
        <v>7.1</v>
      </c>
      <c r="DK32" s="124">
        <v>7.1</v>
      </c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</row>
    <row r="33" spans="1:205" s="78" customFormat="1">
      <c r="A33" s="123" t="s">
        <v>133</v>
      </c>
      <c r="B33" s="124">
        <v>4.5</v>
      </c>
      <c r="C33" s="124">
        <v>4.5</v>
      </c>
      <c r="D33" s="124">
        <v>4.5</v>
      </c>
      <c r="E33" s="124">
        <v>4.7</v>
      </c>
      <c r="F33" s="124">
        <v>4.7</v>
      </c>
      <c r="G33" s="124">
        <v>4.7</v>
      </c>
      <c r="H33" s="124">
        <v>6</v>
      </c>
      <c r="I33" s="124">
        <v>6</v>
      </c>
      <c r="J33" s="124">
        <v>6</v>
      </c>
      <c r="K33" s="124">
        <v>1.5</v>
      </c>
      <c r="L33" s="124">
        <v>1.5</v>
      </c>
      <c r="M33" s="124">
        <v>1.5</v>
      </c>
      <c r="N33" s="124">
        <v>7.7</v>
      </c>
      <c r="O33" s="124">
        <v>7.7</v>
      </c>
      <c r="P33" s="124">
        <v>7.7</v>
      </c>
      <c r="Q33" s="124">
        <v>12.1</v>
      </c>
      <c r="R33" s="124">
        <v>12.1</v>
      </c>
      <c r="S33" s="124">
        <v>12.1</v>
      </c>
      <c r="T33" s="124">
        <v>14.1</v>
      </c>
      <c r="U33" s="124">
        <v>14.1</v>
      </c>
      <c r="V33" s="124">
        <v>14.1</v>
      </c>
      <c r="W33" s="124">
        <v>11</v>
      </c>
      <c r="X33" s="124">
        <v>11</v>
      </c>
      <c r="Y33" s="124">
        <v>11</v>
      </c>
      <c r="Z33" s="124">
        <v>5.2</v>
      </c>
      <c r="AA33" s="124">
        <v>5.2</v>
      </c>
      <c r="AB33" s="124">
        <v>5.2</v>
      </c>
      <c r="AC33" s="124">
        <v>7.9</v>
      </c>
      <c r="AD33" s="124">
        <v>7.9</v>
      </c>
      <c r="AE33" s="124">
        <v>7.9</v>
      </c>
      <c r="AF33" s="124">
        <v>5.6</v>
      </c>
      <c r="AG33" s="124">
        <v>5.6</v>
      </c>
      <c r="AH33" s="124">
        <v>5.6</v>
      </c>
      <c r="AI33" s="124">
        <v>4.4000000000000004</v>
      </c>
      <c r="AJ33" s="124">
        <v>4.4000000000000004</v>
      </c>
      <c r="AK33" s="124">
        <v>4.4000000000000004</v>
      </c>
      <c r="AL33" s="124">
        <v>5.4</v>
      </c>
      <c r="AM33" s="124">
        <v>5.4</v>
      </c>
      <c r="AN33" s="124">
        <v>5.4</v>
      </c>
      <c r="AO33" s="124">
        <v>12.1</v>
      </c>
      <c r="AP33" s="124">
        <v>12.1</v>
      </c>
      <c r="AQ33" s="124">
        <v>12.1</v>
      </c>
      <c r="AR33" s="124">
        <v>10.4</v>
      </c>
      <c r="AS33" s="124">
        <v>10.4</v>
      </c>
      <c r="AT33" s="124">
        <v>10.4</v>
      </c>
      <c r="AU33" s="124">
        <v>10.7</v>
      </c>
      <c r="AV33" s="124">
        <v>10.7</v>
      </c>
      <c r="AW33" s="124">
        <v>10.7</v>
      </c>
      <c r="AX33" s="124">
        <v>10</v>
      </c>
      <c r="AY33" s="124">
        <v>10</v>
      </c>
      <c r="AZ33" s="124">
        <v>10</v>
      </c>
      <c r="BA33" s="124">
        <v>5.4</v>
      </c>
      <c r="BB33" s="124">
        <v>5.4</v>
      </c>
      <c r="BC33" s="124">
        <v>5.4</v>
      </c>
      <c r="BD33" s="124">
        <v>7.7</v>
      </c>
      <c r="BE33" s="124">
        <v>7.7</v>
      </c>
      <c r="BF33" s="124">
        <v>7.7</v>
      </c>
      <c r="BG33" s="124">
        <v>6.9</v>
      </c>
      <c r="BH33" s="124">
        <v>6.9</v>
      </c>
      <c r="BI33" s="124">
        <v>6.9</v>
      </c>
      <c r="BJ33" s="124">
        <v>6</v>
      </c>
      <c r="BK33" s="124">
        <v>6</v>
      </c>
      <c r="BL33" s="124">
        <v>6</v>
      </c>
      <c r="BM33" s="124">
        <v>7.5</v>
      </c>
      <c r="BN33" s="124">
        <v>7.5</v>
      </c>
      <c r="BO33" s="124">
        <v>7.5</v>
      </c>
      <c r="BP33" s="124">
        <v>7</v>
      </c>
      <c r="BQ33" s="124">
        <v>7</v>
      </c>
      <c r="BR33" s="124">
        <v>7</v>
      </c>
      <c r="BS33" s="124">
        <v>10.1</v>
      </c>
      <c r="BT33" s="124">
        <v>10.1</v>
      </c>
      <c r="BU33" s="124">
        <v>10.1</v>
      </c>
      <c r="BV33" s="124">
        <v>11.3</v>
      </c>
      <c r="BW33" s="124">
        <v>11.3</v>
      </c>
      <c r="BX33" s="124">
        <v>11.3</v>
      </c>
      <c r="BY33" s="124">
        <v>16</v>
      </c>
      <c r="BZ33" s="124">
        <v>16</v>
      </c>
      <c r="CA33" s="124">
        <v>16</v>
      </c>
      <c r="CB33" s="124">
        <v>18.2</v>
      </c>
      <c r="CC33" s="124">
        <v>18.2</v>
      </c>
      <c r="CD33" s="124">
        <v>18.2</v>
      </c>
      <c r="CE33" s="124">
        <v>16.600000000000001</v>
      </c>
      <c r="CF33" s="124">
        <v>16.600000000000001</v>
      </c>
      <c r="CG33" s="124">
        <v>16.600000000000001</v>
      </c>
      <c r="CH33" s="124">
        <v>17.399999999999999</v>
      </c>
      <c r="CI33" s="124">
        <v>17.399999999999999</v>
      </c>
      <c r="CJ33" s="124">
        <v>17.399999999999999</v>
      </c>
      <c r="CK33" s="124">
        <v>17.899999999999999</v>
      </c>
      <c r="CL33" s="124">
        <v>17.899999999999999</v>
      </c>
      <c r="CM33" s="124">
        <v>17.899999999999999</v>
      </c>
      <c r="CN33" s="124">
        <v>16.100000000000001</v>
      </c>
      <c r="CO33" s="124">
        <v>16.100000000000001</v>
      </c>
      <c r="CP33" s="124">
        <v>16.100000000000001</v>
      </c>
      <c r="CQ33" s="124">
        <v>18.100000000000001</v>
      </c>
      <c r="CR33" s="124">
        <v>18.100000000000001</v>
      </c>
      <c r="CS33" s="124">
        <v>18.100000000000001</v>
      </c>
      <c r="CT33" s="126">
        <v>19</v>
      </c>
      <c r="CU33" s="126">
        <v>19</v>
      </c>
      <c r="CV33" s="126">
        <v>19</v>
      </c>
      <c r="CW33" s="131">
        <v>22.7</v>
      </c>
      <c r="CX33" s="131">
        <v>22.7</v>
      </c>
      <c r="CY33" s="131">
        <v>22.7</v>
      </c>
      <c r="CZ33" s="124">
        <v>21.7</v>
      </c>
      <c r="DA33" s="124">
        <v>21.7</v>
      </c>
      <c r="DB33" s="124">
        <v>21.7</v>
      </c>
      <c r="DC33" s="124">
        <v>23</v>
      </c>
      <c r="DD33" s="124">
        <v>23</v>
      </c>
      <c r="DE33" s="124">
        <v>23</v>
      </c>
      <c r="DF33" s="124">
        <v>21.1</v>
      </c>
      <c r="DG33" s="124">
        <v>21.1</v>
      </c>
      <c r="DH33" s="124">
        <v>21.1</v>
      </c>
      <c r="DI33" s="124">
        <v>21.4</v>
      </c>
      <c r="DJ33" s="124">
        <v>21.4</v>
      </c>
      <c r="DK33" s="124">
        <v>21.4</v>
      </c>
      <c r="DL33" s="115">
        <v>21.8</v>
      </c>
      <c r="DM33" s="115">
        <v>21.8</v>
      </c>
      <c r="DN33" s="115">
        <v>21.8</v>
      </c>
      <c r="DO33" s="115">
        <v>25.5</v>
      </c>
      <c r="DP33" s="115">
        <v>25.5</v>
      </c>
      <c r="DQ33" s="115">
        <v>25.5</v>
      </c>
      <c r="DR33" s="115">
        <v>26.1</v>
      </c>
      <c r="DS33" s="115">
        <v>26.1</v>
      </c>
      <c r="DT33" s="115">
        <v>26.1</v>
      </c>
      <c r="DU33" s="115">
        <v>24.7</v>
      </c>
      <c r="DV33" s="115">
        <v>24.7</v>
      </c>
      <c r="DW33" s="115">
        <v>24.7</v>
      </c>
      <c r="DX33" s="115">
        <v>20.3</v>
      </c>
      <c r="DY33" s="115">
        <v>20.3</v>
      </c>
      <c r="DZ33" s="115">
        <v>20.3</v>
      </c>
      <c r="EA33" s="115">
        <v>22.1</v>
      </c>
      <c r="EB33" s="115">
        <v>22.1</v>
      </c>
      <c r="EC33" s="115">
        <v>22.1</v>
      </c>
      <c r="ED33" s="115">
        <v>17.3</v>
      </c>
      <c r="EE33" s="115">
        <v>17.3</v>
      </c>
      <c r="EF33" s="115">
        <v>17.3</v>
      </c>
      <c r="EG33" s="115">
        <f>ED33-$ED$16/20</f>
        <v>16.435000000000002</v>
      </c>
      <c r="EH33" s="115">
        <f>EG33</f>
        <v>16.435000000000002</v>
      </c>
      <c r="EI33" s="115">
        <f>EH33</f>
        <v>16.435000000000002</v>
      </c>
      <c r="EJ33" s="115">
        <f>EG33-$ED$16/20</f>
        <v>15.570000000000002</v>
      </c>
      <c r="EK33" s="115">
        <f>EJ33</f>
        <v>15.570000000000002</v>
      </c>
      <c r="EL33" s="115">
        <f>EK33</f>
        <v>15.570000000000002</v>
      </c>
      <c r="EM33" s="115">
        <f t="shared" ref="EM33" si="41">EJ33-$ED$16/20</f>
        <v>14.705000000000002</v>
      </c>
      <c r="EN33" s="115">
        <f t="shared" ref="EN33:EO33" si="42">EM33</f>
        <v>14.705000000000002</v>
      </c>
      <c r="EO33" s="115">
        <f t="shared" si="42"/>
        <v>14.705000000000002</v>
      </c>
      <c r="EP33" s="115">
        <f t="shared" ref="EP33" si="43">EM33-$ED$16/20</f>
        <v>13.840000000000002</v>
      </c>
      <c r="EQ33" s="115">
        <f t="shared" ref="EQ33:ER33" si="44">EP33</f>
        <v>13.840000000000002</v>
      </c>
      <c r="ER33" s="115">
        <f t="shared" si="44"/>
        <v>13.840000000000002</v>
      </c>
      <c r="ES33" s="115">
        <f t="shared" ref="ES33" si="45">EP33-$ED$16/20</f>
        <v>12.975000000000001</v>
      </c>
      <c r="ET33" s="115">
        <f t="shared" ref="ET33:EU33" si="46">ES33</f>
        <v>12.975000000000001</v>
      </c>
      <c r="EU33" s="115">
        <f t="shared" si="46"/>
        <v>12.975000000000001</v>
      </c>
      <c r="EV33" s="115">
        <f t="shared" ref="EV33" si="47">ES33-$ED$16/20</f>
        <v>12.110000000000001</v>
      </c>
      <c r="EW33" s="115">
        <f t="shared" ref="EW33:EX33" si="48">EV33</f>
        <v>12.110000000000001</v>
      </c>
      <c r="EX33" s="115">
        <f t="shared" si="48"/>
        <v>12.110000000000001</v>
      </c>
      <c r="EY33" s="115">
        <f t="shared" ref="EY33" si="49">EV33-$ED$16/20</f>
        <v>11.245000000000001</v>
      </c>
      <c r="EZ33" s="115">
        <f t="shared" ref="EZ33:FA33" si="50">EY33</f>
        <v>11.245000000000001</v>
      </c>
      <c r="FA33" s="115">
        <f t="shared" si="50"/>
        <v>11.245000000000001</v>
      </c>
      <c r="FB33" s="115">
        <f t="shared" ref="FB33" si="51">EY33-$ED$16/20</f>
        <v>10.38</v>
      </c>
      <c r="FC33" s="115">
        <f t="shared" ref="FC33:FD33" si="52">FB33</f>
        <v>10.38</v>
      </c>
      <c r="FD33" s="115">
        <f t="shared" si="52"/>
        <v>10.38</v>
      </c>
      <c r="FE33" s="115">
        <f t="shared" ref="FE33" si="53">FB33-$ED$16/20</f>
        <v>9.5150000000000006</v>
      </c>
      <c r="FF33" s="115">
        <f t="shared" ref="FF33:FG33" si="54">FE33</f>
        <v>9.5150000000000006</v>
      </c>
      <c r="FG33" s="115">
        <f t="shared" si="54"/>
        <v>9.5150000000000006</v>
      </c>
      <c r="FH33" s="115">
        <f t="shared" ref="FH33" si="55">FE33-$ED$16/20</f>
        <v>8.65</v>
      </c>
      <c r="FI33" s="115">
        <f t="shared" ref="FI33:FJ33" si="56">FH33</f>
        <v>8.65</v>
      </c>
      <c r="FJ33" s="115">
        <f t="shared" si="56"/>
        <v>8.65</v>
      </c>
      <c r="FK33" s="115">
        <f t="shared" ref="FK33" si="57">FH33-$ED$16/20</f>
        <v>7.7850000000000001</v>
      </c>
      <c r="FL33" s="115">
        <f t="shared" ref="FL33:FM33" si="58">FK33</f>
        <v>7.7850000000000001</v>
      </c>
      <c r="FM33" s="115">
        <f t="shared" si="58"/>
        <v>7.7850000000000001</v>
      </c>
      <c r="FN33" s="115">
        <f t="shared" ref="FN33" si="59">FK33-$ED$16/20</f>
        <v>6.92</v>
      </c>
      <c r="FO33" s="115">
        <f t="shared" ref="FO33:FP33" si="60">FN33</f>
        <v>6.92</v>
      </c>
      <c r="FP33" s="115">
        <f t="shared" si="60"/>
        <v>6.92</v>
      </c>
      <c r="FQ33" s="115">
        <f t="shared" ref="FQ33" si="61">FN33-$ED$16/20</f>
        <v>6.0549999999999997</v>
      </c>
      <c r="FR33" s="115">
        <f t="shared" ref="FR33:FS33" si="62">FQ33</f>
        <v>6.0549999999999997</v>
      </c>
      <c r="FS33" s="115">
        <f t="shared" si="62"/>
        <v>6.0549999999999997</v>
      </c>
      <c r="FT33" s="115">
        <f t="shared" ref="FT33" si="63">FQ33-$ED$16/20</f>
        <v>5.1899999999999995</v>
      </c>
      <c r="FU33" s="115">
        <f t="shared" ref="FU33:FV33" si="64">FT33</f>
        <v>5.1899999999999995</v>
      </c>
      <c r="FV33" s="115">
        <f t="shared" si="64"/>
        <v>5.1899999999999995</v>
      </c>
      <c r="FW33" s="115">
        <f t="shared" ref="FW33" si="65">FT33-$ED$16/20</f>
        <v>4.3249999999999993</v>
      </c>
      <c r="FX33" s="115">
        <f t="shared" ref="FX33:FY33" si="66">FW33</f>
        <v>4.3249999999999993</v>
      </c>
      <c r="FY33" s="115">
        <f t="shared" si="66"/>
        <v>4.3249999999999993</v>
      </c>
      <c r="FZ33" s="115">
        <f t="shared" ref="FZ33" si="67">FW33-$ED$16/20</f>
        <v>3.4599999999999991</v>
      </c>
      <c r="GA33" s="115">
        <f t="shared" ref="GA33:GB33" si="68">FZ33</f>
        <v>3.4599999999999991</v>
      </c>
      <c r="GB33" s="115">
        <f t="shared" si="68"/>
        <v>3.4599999999999991</v>
      </c>
      <c r="GC33" s="115">
        <f t="shared" ref="GC33" si="69">FZ33-$ED$16/20</f>
        <v>2.5949999999999989</v>
      </c>
      <c r="GD33" s="115">
        <f t="shared" ref="GD33:GE33" si="70">GC33</f>
        <v>2.5949999999999989</v>
      </c>
      <c r="GE33" s="115">
        <f t="shared" si="70"/>
        <v>2.5949999999999989</v>
      </c>
      <c r="GF33" s="115">
        <f t="shared" ref="GF33" si="71">GC33-$ED$16/20</f>
        <v>1.7299999999999989</v>
      </c>
      <c r="GG33" s="115">
        <f t="shared" ref="GG33:GH33" si="72">GF33</f>
        <v>1.7299999999999989</v>
      </c>
      <c r="GH33" s="115">
        <f t="shared" si="72"/>
        <v>1.7299999999999989</v>
      </c>
      <c r="GI33" s="115">
        <f>GF33-$ED$16/20</f>
        <v>0.86499999999999888</v>
      </c>
      <c r="GJ33" s="115">
        <f t="shared" ref="GJ33:GK33" si="73">GI33</f>
        <v>0.86499999999999888</v>
      </c>
      <c r="GK33" s="115">
        <f t="shared" si="73"/>
        <v>0.86499999999999888</v>
      </c>
      <c r="GL33" s="115">
        <v>0</v>
      </c>
      <c r="GM33" s="115">
        <v>0</v>
      </c>
      <c r="GN33" s="115">
        <v>0</v>
      </c>
      <c r="GO33" s="115">
        <v>0</v>
      </c>
      <c r="GP33" s="115">
        <v>0</v>
      </c>
      <c r="GQ33" s="115">
        <v>0</v>
      </c>
      <c r="GR33" s="115">
        <v>0</v>
      </c>
      <c r="GS33" s="115">
        <v>0</v>
      </c>
      <c r="GT33" s="115">
        <v>0</v>
      </c>
      <c r="GU33" s="115">
        <v>0</v>
      </c>
      <c r="GV33" s="115">
        <v>0</v>
      </c>
      <c r="GW33" s="115">
        <v>0</v>
      </c>
    </row>
    <row r="34" spans="1:205" s="78" customFormat="1">
      <c r="A34" s="128" t="s">
        <v>134</v>
      </c>
      <c r="B34" s="129">
        <v>82.38</v>
      </c>
      <c r="C34" s="129">
        <v>82.38</v>
      </c>
      <c r="D34" s="129">
        <v>82.38</v>
      </c>
      <c r="E34" s="129">
        <v>93.00688923802042</v>
      </c>
      <c r="F34" s="129">
        <v>93.00688923802042</v>
      </c>
      <c r="G34" s="129">
        <v>93.00688923802042</v>
      </c>
      <c r="H34" s="129">
        <v>93.381252418577859</v>
      </c>
      <c r="I34" s="129">
        <v>93.371955378408728</v>
      </c>
      <c r="J34" s="129">
        <v>93.371955378408728</v>
      </c>
      <c r="K34" s="129">
        <v>98.511955378408729</v>
      </c>
      <c r="L34" s="129">
        <v>98.511955378408729</v>
      </c>
      <c r="M34" s="129">
        <v>98.511955378408729</v>
      </c>
      <c r="N34" s="129">
        <v>93.47</v>
      </c>
      <c r="O34" s="129">
        <v>93.47</v>
      </c>
      <c r="P34" s="129">
        <v>93.47</v>
      </c>
      <c r="Q34" s="129">
        <v>80.676028985507244</v>
      </c>
      <c r="R34" s="129">
        <v>80.676028985507244</v>
      </c>
      <c r="S34" s="129">
        <v>80.676028985507244</v>
      </c>
      <c r="T34" s="129">
        <v>83.684115942028967</v>
      </c>
      <c r="U34" s="129">
        <v>83.684115942028981</v>
      </c>
      <c r="V34" s="129">
        <v>83.684115942028967</v>
      </c>
      <c r="W34" s="129">
        <v>82.845368115942023</v>
      </c>
      <c r="X34" s="129">
        <v>82.845368115942023</v>
      </c>
      <c r="Y34" s="129">
        <v>82.845368115942023</v>
      </c>
      <c r="Z34" s="129">
        <v>100.78999999999999</v>
      </c>
      <c r="AA34" s="129">
        <v>100.78999999999999</v>
      </c>
      <c r="AB34" s="129">
        <v>100.78999999999999</v>
      </c>
      <c r="AC34" s="129">
        <v>98.070000000000007</v>
      </c>
      <c r="AD34" s="129">
        <v>98.070000000000007</v>
      </c>
      <c r="AE34" s="129">
        <v>98.070000000000007</v>
      </c>
      <c r="AF34" s="129">
        <v>99.695999999999984</v>
      </c>
      <c r="AG34" s="129">
        <v>99.695999999999984</v>
      </c>
      <c r="AH34" s="129">
        <v>99.695999999999984</v>
      </c>
      <c r="AI34" s="129">
        <v>115.38000000000001</v>
      </c>
      <c r="AJ34" s="129">
        <v>115.38000000000001</v>
      </c>
      <c r="AK34" s="129">
        <v>115.38000000000001</v>
      </c>
      <c r="AL34" s="129">
        <v>110.89</v>
      </c>
      <c r="AM34" s="129">
        <v>110.89</v>
      </c>
      <c r="AN34" s="129">
        <v>110.89</v>
      </c>
      <c r="AO34" s="129">
        <v>96.768376944204888</v>
      </c>
      <c r="AP34" s="129">
        <v>96.014801171282855</v>
      </c>
      <c r="AQ34" s="129">
        <v>96.014801171282855</v>
      </c>
      <c r="AR34" s="129">
        <v>90.124801171282868</v>
      </c>
      <c r="AS34" s="129">
        <v>90.124801171282868</v>
      </c>
      <c r="AT34" s="129">
        <v>90.124801171282868</v>
      </c>
      <c r="AU34" s="129">
        <v>93.196125831247386</v>
      </c>
      <c r="AV34" s="129">
        <v>93.196125831247386</v>
      </c>
      <c r="AW34" s="129">
        <v>93.196125831247386</v>
      </c>
      <c r="AX34" s="129">
        <v>96.04</v>
      </c>
      <c r="AY34" s="129">
        <v>96.201345291479825</v>
      </c>
      <c r="AZ34" s="129">
        <v>96.201345291479825</v>
      </c>
      <c r="BA34" s="129">
        <v>99.741345291479831</v>
      </c>
      <c r="BB34" s="129">
        <v>99.741345291479831</v>
      </c>
      <c r="BC34" s="129">
        <v>99.741345291479831</v>
      </c>
      <c r="BD34" s="129">
        <v>101.3408408071749</v>
      </c>
      <c r="BE34" s="129">
        <v>101.3408408071749</v>
      </c>
      <c r="BF34" s="129">
        <v>101.3408408071749</v>
      </c>
      <c r="BG34" s="129">
        <v>98.440840807174908</v>
      </c>
      <c r="BH34" s="129">
        <v>98.440840807174908</v>
      </c>
      <c r="BI34" s="129">
        <v>97.755197791653842</v>
      </c>
      <c r="BJ34" s="129">
        <v>102.17</v>
      </c>
      <c r="BK34" s="129">
        <v>102.17</v>
      </c>
      <c r="BL34" s="129">
        <v>102.17</v>
      </c>
      <c r="BM34" s="129">
        <v>104.34042662921885</v>
      </c>
      <c r="BN34" s="129">
        <v>104.34042662921885</v>
      </c>
      <c r="BO34" s="129">
        <v>104.34042662921885</v>
      </c>
      <c r="BP34" s="129">
        <v>104.04042662921884</v>
      </c>
      <c r="BQ34" s="129">
        <v>104.04042662921884</v>
      </c>
      <c r="BR34" s="129">
        <v>104.04042662921884</v>
      </c>
      <c r="BS34" s="129">
        <v>104.58042662921885</v>
      </c>
      <c r="BT34" s="129">
        <v>104.58042662921885</v>
      </c>
      <c r="BU34" s="129">
        <v>104.58042662921885</v>
      </c>
      <c r="BV34" s="129">
        <v>108.14999999999999</v>
      </c>
      <c r="BW34" s="129">
        <v>108.14999999999999</v>
      </c>
      <c r="BX34" s="129">
        <v>108.14999999999999</v>
      </c>
      <c r="BY34" s="129">
        <v>102.3</v>
      </c>
      <c r="BZ34" s="129">
        <v>102.3</v>
      </c>
      <c r="CA34" s="129">
        <v>102.3</v>
      </c>
      <c r="CB34" s="129">
        <v>103.66</v>
      </c>
      <c r="CC34" s="129">
        <v>103.66</v>
      </c>
      <c r="CD34" s="129">
        <v>103.66</v>
      </c>
      <c r="CE34" s="129">
        <v>106.22687128712872</v>
      </c>
      <c r="CF34" s="129">
        <v>106.22687128712872</v>
      </c>
      <c r="CG34" s="129">
        <v>98.127199328655507</v>
      </c>
      <c r="CH34" s="129">
        <v>106.45000000000002</v>
      </c>
      <c r="CI34" s="129">
        <v>106.45000000000002</v>
      </c>
      <c r="CJ34" s="129">
        <v>106.45000000000002</v>
      </c>
      <c r="CK34" s="129">
        <v>101.35059787849565</v>
      </c>
      <c r="CL34" s="129">
        <v>101.16512990716652</v>
      </c>
      <c r="CM34" s="129">
        <v>101.16059787849565</v>
      </c>
      <c r="CN34" s="129">
        <v>97.899402121504352</v>
      </c>
      <c r="CO34" s="129">
        <v>97.899402121504352</v>
      </c>
      <c r="CP34" s="129">
        <v>96.875328459198045</v>
      </c>
      <c r="CQ34" s="129">
        <v>100.62532845919804</v>
      </c>
      <c r="CR34" s="129">
        <v>100.62532845919804</v>
      </c>
      <c r="CS34" s="129">
        <v>100.62532845919804</v>
      </c>
      <c r="CT34" s="130">
        <v>106.87000000000002</v>
      </c>
      <c r="CU34" s="130">
        <v>106.87000000000002</v>
      </c>
      <c r="CV34" s="130">
        <v>106.88759972954701</v>
      </c>
      <c r="CW34" s="133">
        <v>103.93</v>
      </c>
      <c r="CX34" s="133">
        <v>103.93</v>
      </c>
      <c r="CY34" s="133">
        <v>104.32</v>
      </c>
      <c r="CZ34" s="129">
        <v>102.54275019230261</v>
      </c>
      <c r="DA34" s="129">
        <v>102.53267315070015</v>
      </c>
      <c r="DB34" s="129">
        <v>102.53267315070015</v>
      </c>
      <c r="DC34" s="129">
        <v>106.39187293681626</v>
      </c>
      <c r="DD34" s="129">
        <v>106.39187293681626</v>
      </c>
      <c r="DE34" s="129">
        <v>106.39187293681626</v>
      </c>
      <c r="DF34" s="129">
        <v>103.19999999999999</v>
      </c>
      <c r="DG34" s="129">
        <v>103.18807788944721</v>
      </c>
      <c r="DH34" s="129">
        <v>103.23349246231155</v>
      </c>
      <c r="DI34" s="129">
        <v>102.45431269891569</v>
      </c>
      <c r="DJ34" s="129">
        <v>101.31840097861109</v>
      </c>
      <c r="DK34" s="129">
        <v>101.31840097861109</v>
      </c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</row>
    <row r="35" spans="1:205" s="78" customFormat="1">
      <c r="A35" s="123" t="s">
        <v>135</v>
      </c>
      <c r="B35" s="124">
        <v>53</v>
      </c>
      <c r="C35" s="124">
        <v>53</v>
      </c>
      <c r="D35" s="124">
        <v>53</v>
      </c>
      <c r="E35" s="124">
        <v>53</v>
      </c>
      <c r="F35" s="124">
        <v>53</v>
      </c>
      <c r="G35" s="124">
        <v>53</v>
      </c>
      <c r="H35" s="124">
        <v>53</v>
      </c>
      <c r="I35" s="124">
        <v>53</v>
      </c>
      <c r="J35" s="124">
        <v>53</v>
      </c>
      <c r="K35" s="124">
        <v>53</v>
      </c>
      <c r="L35" s="124">
        <v>53</v>
      </c>
      <c r="M35" s="124">
        <v>53</v>
      </c>
      <c r="N35" s="124">
        <v>53</v>
      </c>
      <c r="O35" s="124">
        <v>53</v>
      </c>
      <c r="P35" s="124">
        <v>53</v>
      </c>
      <c r="Q35" s="124">
        <v>53</v>
      </c>
      <c r="R35" s="124">
        <v>53</v>
      </c>
      <c r="S35" s="124">
        <v>53</v>
      </c>
      <c r="T35" s="124">
        <v>53</v>
      </c>
      <c r="U35" s="124">
        <v>53</v>
      </c>
      <c r="V35" s="124">
        <v>53</v>
      </c>
      <c r="W35" s="124">
        <v>53</v>
      </c>
      <c r="X35" s="124">
        <v>53</v>
      </c>
      <c r="Y35" s="124">
        <v>53</v>
      </c>
      <c r="Z35" s="124">
        <v>54.1</v>
      </c>
      <c r="AA35" s="124">
        <v>54.1</v>
      </c>
      <c r="AB35" s="124">
        <v>54.1</v>
      </c>
      <c r="AC35" s="124">
        <v>54.1</v>
      </c>
      <c r="AD35" s="124">
        <v>54.1</v>
      </c>
      <c r="AE35" s="124">
        <v>54.1</v>
      </c>
      <c r="AF35" s="124">
        <v>54.1</v>
      </c>
      <c r="AG35" s="124">
        <v>54.1</v>
      </c>
      <c r="AH35" s="124">
        <v>54.1</v>
      </c>
      <c r="AI35" s="124">
        <v>54.1</v>
      </c>
      <c r="AJ35" s="124">
        <v>54.1</v>
      </c>
      <c r="AK35" s="124">
        <v>54.1</v>
      </c>
      <c r="AL35" s="124">
        <v>55</v>
      </c>
      <c r="AM35" s="124">
        <v>55</v>
      </c>
      <c r="AN35" s="124">
        <v>55</v>
      </c>
      <c r="AO35" s="124">
        <v>55</v>
      </c>
      <c r="AP35" s="124">
        <v>55</v>
      </c>
      <c r="AQ35" s="124">
        <v>55</v>
      </c>
      <c r="AR35" s="124">
        <v>55</v>
      </c>
      <c r="AS35" s="124">
        <v>55</v>
      </c>
      <c r="AT35" s="124">
        <v>55</v>
      </c>
      <c r="AU35" s="124">
        <v>55</v>
      </c>
      <c r="AV35" s="124">
        <v>55</v>
      </c>
      <c r="AW35" s="124">
        <v>55</v>
      </c>
      <c r="AX35" s="124">
        <v>61.3</v>
      </c>
      <c r="AY35" s="124">
        <v>61.3</v>
      </c>
      <c r="AZ35" s="124">
        <v>61.3</v>
      </c>
      <c r="BA35" s="124">
        <v>61.3</v>
      </c>
      <c r="BB35" s="124">
        <v>61.3</v>
      </c>
      <c r="BC35" s="124">
        <v>61.3</v>
      </c>
      <c r="BD35" s="124">
        <v>61.3</v>
      </c>
      <c r="BE35" s="124">
        <v>61.3</v>
      </c>
      <c r="BF35" s="124">
        <v>61.3</v>
      </c>
      <c r="BG35" s="124">
        <v>61.3</v>
      </c>
      <c r="BH35" s="124">
        <v>61.3</v>
      </c>
      <c r="BI35" s="124">
        <v>61.3</v>
      </c>
      <c r="BJ35" s="124">
        <v>68.400000000000006</v>
      </c>
      <c r="BK35" s="124">
        <v>68.400000000000006</v>
      </c>
      <c r="BL35" s="124">
        <v>68.400000000000006</v>
      </c>
      <c r="BM35" s="124">
        <v>68.400000000000006</v>
      </c>
      <c r="BN35" s="124">
        <v>68.400000000000006</v>
      </c>
      <c r="BO35" s="124">
        <v>68.400000000000006</v>
      </c>
      <c r="BP35" s="124">
        <v>68.400000000000006</v>
      </c>
      <c r="BQ35" s="124">
        <v>68.400000000000006</v>
      </c>
      <c r="BR35" s="124">
        <v>68.400000000000006</v>
      </c>
      <c r="BS35" s="124">
        <v>68.400000000000006</v>
      </c>
      <c r="BT35" s="124">
        <v>68.400000000000006</v>
      </c>
      <c r="BU35" s="124">
        <v>68.400000000000006</v>
      </c>
      <c r="BV35" s="124">
        <v>69.599999999999994</v>
      </c>
      <c r="BW35" s="124">
        <v>69.599999999999994</v>
      </c>
      <c r="BX35" s="124">
        <v>69.599999999999994</v>
      </c>
      <c r="BY35" s="124">
        <v>69.599999999999994</v>
      </c>
      <c r="BZ35" s="124">
        <v>69.599999999999994</v>
      </c>
      <c r="CA35" s="124">
        <v>69.599999999999994</v>
      </c>
      <c r="CB35" s="124">
        <v>69.599999999999994</v>
      </c>
      <c r="CC35" s="124">
        <v>69.599999999999994</v>
      </c>
      <c r="CD35" s="124">
        <v>69.599999999999994</v>
      </c>
      <c r="CE35" s="124">
        <v>69.599999999999994</v>
      </c>
      <c r="CF35" s="124">
        <v>69.599999999999994</v>
      </c>
      <c r="CG35" s="124">
        <v>69.599999999999994</v>
      </c>
      <c r="CH35" s="124">
        <v>70.900000000000006</v>
      </c>
      <c r="CI35" s="124">
        <v>70.900000000000006</v>
      </c>
      <c r="CJ35" s="124">
        <v>70.900000000000006</v>
      </c>
      <c r="CK35" s="124">
        <v>70.900000000000006</v>
      </c>
      <c r="CL35" s="124">
        <v>70.900000000000006</v>
      </c>
      <c r="CM35" s="124">
        <v>70.900000000000006</v>
      </c>
      <c r="CN35" s="124">
        <v>70.900000000000006</v>
      </c>
      <c r="CO35" s="124">
        <v>70.900000000000006</v>
      </c>
      <c r="CP35" s="124">
        <v>70.900000000000006</v>
      </c>
      <c r="CQ35" s="124">
        <v>70.900000000000006</v>
      </c>
      <c r="CR35" s="124">
        <v>70.900000000000006</v>
      </c>
      <c r="CS35" s="124">
        <v>70.900000000000006</v>
      </c>
      <c r="CT35" s="126">
        <v>83.3</v>
      </c>
      <c r="CU35" s="126">
        <v>83.3</v>
      </c>
      <c r="CV35" s="126">
        <v>83.3</v>
      </c>
      <c r="CW35" s="131">
        <v>83.3</v>
      </c>
      <c r="CX35" s="131">
        <v>83.3</v>
      </c>
      <c r="CY35" s="131">
        <v>83.3</v>
      </c>
      <c r="CZ35" s="124">
        <v>83.3</v>
      </c>
      <c r="DA35" s="124">
        <v>83.3</v>
      </c>
      <c r="DB35" s="124">
        <v>83.3</v>
      </c>
      <c r="DC35" s="124">
        <v>83.3</v>
      </c>
      <c r="DD35" s="124">
        <v>83.3</v>
      </c>
      <c r="DE35" s="124">
        <v>83.3</v>
      </c>
      <c r="DF35" s="124">
        <v>87.8</v>
      </c>
      <c r="DG35" s="124">
        <v>87.8</v>
      </c>
      <c r="DH35" s="124">
        <v>87.8</v>
      </c>
      <c r="DI35" s="124">
        <v>87.8</v>
      </c>
      <c r="DJ35" s="124">
        <v>87.8</v>
      </c>
      <c r="DK35" s="124">
        <v>87.8</v>
      </c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</row>
    <row r="36" spans="1:205" s="78" customFormat="1">
      <c r="A36" s="123" t="s">
        <v>136</v>
      </c>
      <c r="B36" s="124">
        <v>4</v>
      </c>
      <c r="C36" s="124">
        <v>4</v>
      </c>
      <c r="D36" s="124">
        <v>4</v>
      </c>
      <c r="E36" s="124">
        <v>4</v>
      </c>
      <c r="F36" s="124">
        <v>4</v>
      </c>
      <c r="G36" s="124">
        <v>4</v>
      </c>
      <c r="H36" s="124">
        <v>4</v>
      </c>
      <c r="I36" s="124">
        <v>4</v>
      </c>
      <c r="J36" s="124">
        <v>4</v>
      </c>
      <c r="K36" s="124">
        <v>4</v>
      </c>
      <c r="L36" s="124">
        <v>4</v>
      </c>
      <c r="M36" s="124">
        <v>4</v>
      </c>
      <c r="N36" s="124">
        <v>4</v>
      </c>
      <c r="O36" s="124">
        <v>4</v>
      </c>
      <c r="P36" s="124">
        <v>4</v>
      </c>
      <c r="Q36" s="124">
        <v>4</v>
      </c>
      <c r="R36" s="124">
        <v>4</v>
      </c>
      <c r="S36" s="124">
        <v>4</v>
      </c>
      <c r="T36" s="124">
        <v>4</v>
      </c>
      <c r="U36" s="124">
        <v>4</v>
      </c>
      <c r="V36" s="124">
        <v>4</v>
      </c>
      <c r="W36" s="124">
        <v>4</v>
      </c>
      <c r="X36" s="124">
        <v>4</v>
      </c>
      <c r="Y36" s="124">
        <v>4</v>
      </c>
      <c r="Z36" s="124">
        <v>4</v>
      </c>
      <c r="AA36" s="124">
        <v>4</v>
      </c>
      <c r="AB36" s="124">
        <v>4</v>
      </c>
      <c r="AC36" s="124">
        <v>4</v>
      </c>
      <c r="AD36" s="124">
        <v>4</v>
      </c>
      <c r="AE36" s="124">
        <v>4</v>
      </c>
      <c r="AF36" s="124">
        <v>4</v>
      </c>
      <c r="AG36" s="124">
        <v>4</v>
      </c>
      <c r="AH36" s="124">
        <v>4</v>
      </c>
      <c r="AI36" s="124">
        <v>4</v>
      </c>
      <c r="AJ36" s="124">
        <v>4</v>
      </c>
      <c r="AK36" s="124">
        <v>4</v>
      </c>
      <c r="AL36" s="124">
        <v>4</v>
      </c>
      <c r="AM36" s="124">
        <v>4</v>
      </c>
      <c r="AN36" s="124">
        <v>4</v>
      </c>
      <c r="AO36" s="124">
        <v>4</v>
      </c>
      <c r="AP36" s="124">
        <v>4</v>
      </c>
      <c r="AQ36" s="124">
        <v>4</v>
      </c>
      <c r="AR36" s="124">
        <v>4</v>
      </c>
      <c r="AS36" s="124">
        <v>4</v>
      </c>
      <c r="AT36" s="124">
        <v>4</v>
      </c>
      <c r="AU36" s="124">
        <v>4</v>
      </c>
      <c r="AV36" s="124">
        <v>4</v>
      </c>
      <c r="AW36" s="124">
        <v>4</v>
      </c>
      <c r="AX36" s="124">
        <v>4</v>
      </c>
      <c r="AY36" s="124">
        <v>4</v>
      </c>
      <c r="AZ36" s="124">
        <v>4</v>
      </c>
      <c r="BA36" s="124">
        <v>4</v>
      </c>
      <c r="BB36" s="124">
        <v>4</v>
      </c>
      <c r="BC36" s="124">
        <v>4</v>
      </c>
      <c r="BD36" s="124">
        <v>4</v>
      </c>
      <c r="BE36" s="124">
        <v>4</v>
      </c>
      <c r="BF36" s="124">
        <v>4</v>
      </c>
      <c r="BG36" s="124">
        <v>4</v>
      </c>
      <c r="BH36" s="124">
        <v>4</v>
      </c>
      <c r="BI36" s="124">
        <v>4</v>
      </c>
      <c r="BJ36" s="124">
        <v>4</v>
      </c>
      <c r="BK36" s="124">
        <v>4</v>
      </c>
      <c r="BL36" s="124">
        <v>4</v>
      </c>
      <c r="BM36" s="124">
        <v>4</v>
      </c>
      <c r="BN36" s="124">
        <v>4</v>
      </c>
      <c r="BO36" s="124">
        <v>4</v>
      </c>
      <c r="BP36" s="124">
        <v>4</v>
      </c>
      <c r="BQ36" s="124">
        <v>4</v>
      </c>
      <c r="BR36" s="124">
        <v>4</v>
      </c>
      <c r="BS36" s="124">
        <v>4</v>
      </c>
      <c r="BT36" s="124">
        <v>4</v>
      </c>
      <c r="BU36" s="124">
        <v>4</v>
      </c>
      <c r="BV36" s="124">
        <v>4</v>
      </c>
      <c r="BW36" s="124">
        <v>4</v>
      </c>
      <c r="BX36" s="124">
        <v>4</v>
      </c>
      <c r="BY36" s="124">
        <v>4</v>
      </c>
      <c r="BZ36" s="124">
        <v>4</v>
      </c>
      <c r="CA36" s="124">
        <v>4</v>
      </c>
      <c r="CB36" s="124">
        <v>4</v>
      </c>
      <c r="CC36" s="124">
        <v>4</v>
      </c>
      <c r="CD36" s="124">
        <v>4</v>
      </c>
      <c r="CE36" s="124">
        <v>4</v>
      </c>
      <c r="CF36" s="124">
        <v>4</v>
      </c>
      <c r="CG36" s="124">
        <v>4</v>
      </c>
      <c r="CH36" s="124">
        <v>4</v>
      </c>
      <c r="CI36" s="124">
        <v>4</v>
      </c>
      <c r="CJ36" s="124">
        <v>4</v>
      </c>
      <c r="CK36" s="124">
        <v>4</v>
      </c>
      <c r="CL36" s="124">
        <v>4</v>
      </c>
      <c r="CM36" s="124">
        <v>4</v>
      </c>
      <c r="CN36" s="124">
        <v>4</v>
      </c>
      <c r="CO36" s="124">
        <v>4</v>
      </c>
      <c r="CP36" s="124">
        <v>4</v>
      </c>
      <c r="CQ36" s="124">
        <v>4</v>
      </c>
      <c r="CR36" s="124">
        <v>4</v>
      </c>
      <c r="CS36" s="124">
        <v>4</v>
      </c>
      <c r="CT36" s="126">
        <v>0</v>
      </c>
      <c r="CU36" s="126">
        <v>0</v>
      </c>
      <c r="CV36" s="126">
        <v>0</v>
      </c>
      <c r="CW36" s="131">
        <v>0</v>
      </c>
      <c r="CX36" s="131">
        <v>0</v>
      </c>
      <c r="CY36" s="131">
        <v>0</v>
      </c>
      <c r="CZ36" s="124">
        <v>0</v>
      </c>
      <c r="DA36" s="124">
        <v>0</v>
      </c>
      <c r="DB36" s="124">
        <v>0</v>
      </c>
      <c r="DC36" s="124">
        <v>0</v>
      </c>
      <c r="DD36" s="124">
        <v>0</v>
      </c>
      <c r="DE36" s="124">
        <v>0</v>
      </c>
      <c r="DF36" s="124">
        <v>0</v>
      </c>
      <c r="DG36" s="124">
        <v>0</v>
      </c>
      <c r="DH36" s="124">
        <v>0</v>
      </c>
      <c r="DI36" s="124">
        <v>0</v>
      </c>
      <c r="DJ36" s="124">
        <v>0</v>
      </c>
      <c r="DK36" s="124">
        <v>0</v>
      </c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</row>
    <row r="37" spans="1:205" s="78" customFormat="1">
      <c r="A37" s="123" t="s">
        <v>137</v>
      </c>
      <c r="B37" s="124">
        <v>0.6</v>
      </c>
      <c r="C37" s="124">
        <v>0.6</v>
      </c>
      <c r="D37" s="124">
        <v>0.6</v>
      </c>
      <c r="E37" s="124">
        <v>0.6</v>
      </c>
      <c r="F37" s="124">
        <v>0.6</v>
      </c>
      <c r="G37" s="124">
        <v>0.6</v>
      </c>
      <c r="H37" s="124">
        <v>0.6</v>
      </c>
      <c r="I37" s="124">
        <v>0.6</v>
      </c>
      <c r="J37" s="124">
        <v>0.6</v>
      </c>
      <c r="K37" s="124">
        <v>0.6</v>
      </c>
      <c r="L37" s="124">
        <v>0.6</v>
      </c>
      <c r="M37" s="124">
        <v>0.6</v>
      </c>
      <c r="N37" s="124">
        <v>0.6</v>
      </c>
      <c r="O37" s="124">
        <v>0.6</v>
      </c>
      <c r="P37" s="124">
        <v>0.6</v>
      </c>
      <c r="Q37" s="124">
        <v>0.6</v>
      </c>
      <c r="R37" s="124">
        <v>0.6</v>
      </c>
      <c r="S37" s="124">
        <v>0.6</v>
      </c>
      <c r="T37" s="124">
        <v>0.6</v>
      </c>
      <c r="U37" s="124">
        <v>0.6</v>
      </c>
      <c r="V37" s="124">
        <v>0.6</v>
      </c>
      <c r="W37" s="124">
        <v>0.6</v>
      </c>
      <c r="X37" s="124">
        <v>0.6</v>
      </c>
      <c r="Y37" s="124">
        <v>0.6</v>
      </c>
      <c r="Z37" s="124">
        <v>0.6</v>
      </c>
      <c r="AA37" s="124">
        <v>0.6</v>
      </c>
      <c r="AB37" s="124">
        <v>0.6</v>
      </c>
      <c r="AC37" s="124">
        <v>0.6</v>
      </c>
      <c r="AD37" s="124">
        <v>0.6</v>
      </c>
      <c r="AE37" s="124">
        <v>0.6</v>
      </c>
      <c r="AF37" s="124">
        <v>0.6</v>
      </c>
      <c r="AG37" s="124">
        <v>0.6</v>
      </c>
      <c r="AH37" s="124">
        <v>0.6</v>
      </c>
      <c r="AI37" s="124">
        <v>0.6</v>
      </c>
      <c r="AJ37" s="124">
        <v>0.6</v>
      </c>
      <c r="AK37" s="124">
        <v>0.6</v>
      </c>
      <c r="AL37" s="124">
        <v>0.6</v>
      </c>
      <c r="AM37" s="124">
        <v>0.6</v>
      </c>
      <c r="AN37" s="124">
        <v>0.6</v>
      </c>
      <c r="AO37" s="124">
        <v>0.6</v>
      </c>
      <c r="AP37" s="124">
        <v>0.6</v>
      </c>
      <c r="AQ37" s="124">
        <v>0.6</v>
      </c>
      <c r="AR37" s="124">
        <v>0.6</v>
      </c>
      <c r="AS37" s="124">
        <v>0.6</v>
      </c>
      <c r="AT37" s="124">
        <v>0.6</v>
      </c>
      <c r="AU37" s="124">
        <v>0.6</v>
      </c>
      <c r="AV37" s="124">
        <v>0.6</v>
      </c>
      <c r="AW37" s="124">
        <v>0.6</v>
      </c>
      <c r="AX37" s="124">
        <v>0.6</v>
      </c>
      <c r="AY37" s="124">
        <v>0.6</v>
      </c>
      <c r="AZ37" s="124">
        <v>0.6</v>
      </c>
      <c r="BA37" s="124">
        <v>0.6</v>
      </c>
      <c r="BB37" s="124">
        <v>0.6</v>
      </c>
      <c r="BC37" s="124">
        <v>0.6</v>
      </c>
      <c r="BD37" s="124">
        <v>0.6</v>
      </c>
      <c r="BE37" s="124">
        <v>0.6</v>
      </c>
      <c r="BF37" s="124">
        <v>0.6</v>
      </c>
      <c r="BG37" s="124">
        <v>0.6</v>
      </c>
      <c r="BH37" s="124">
        <v>0.6</v>
      </c>
      <c r="BI37" s="124">
        <v>0.6</v>
      </c>
      <c r="BJ37" s="124">
        <v>0.6</v>
      </c>
      <c r="BK37" s="124">
        <v>0.6</v>
      </c>
      <c r="BL37" s="124">
        <v>0.6</v>
      </c>
      <c r="BM37" s="124">
        <v>0.6</v>
      </c>
      <c r="BN37" s="124">
        <v>0.6</v>
      </c>
      <c r="BO37" s="124">
        <v>0.6</v>
      </c>
      <c r="BP37" s="124">
        <v>0.6</v>
      </c>
      <c r="BQ37" s="124">
        <v>0.6</v>
      </c>
      <c r="BR37" s="124">
        <v>0.6</v>
      </c>
      <c r="BS37" s="124">
        <v>0.6</v>
      </c>
      <c r="BT37" s="124">
        <v>0.6</v>
      </c>
      <c r="BU37" s="124">
        <v>0.6</v>
      </c>
      <c r="BV37" s="124">
        <v>0.6</v>
      </c>
      <c r="BW37" s="124">
        <v>0.6</v>
      </c>
      <c r="BX37" s="124">
        <v>0.6</v>
      </c>
      <c r="BY37" s="124">
        <v>0.6</v>
      </c>
      <c r="BZ37" s="124">
        <v>0.6</v>
      </c>
      <c r="CA37" s="124">
        <v>0.6</v>
      </c>
      <c r="CB37" s="124">
        <v>0.6</v>
      </c>
      <c r="CC37" s="124">
        <v>0.6</v>
      </c>
      <c r="CD37" s="124">
        <v>0.6</v>
      </c>
      <c r="CE37" s="124">
        <v>0.6</v>
      </c>
      <c r="CF37" s="124">
        <v>0.6</v>
      </c>
      <c r="CG37" s="124">
        <v>0.6</v>
      </c>
      <c r="CH37" s="124">
        <v>0.6</v>
      </c>
      <c r="CI37" s="124">
        <v>0.6</v>
      </c>
      <c r="CJ37" s="124">
        <v>0.6</v>
      </c>
      <c r="CK37" s="124">
        <v>0.6</v>
      </c>
      <c r="CL37" s="124">
        <v>0.6</v>
      </c>
      <c r="CM37" s="124">
        <v>0.6</v>
      </c>
      <c r="CN37" s="124">
        <v>0.6</v>
      </c>
      <c r="CO37" s="124">
        <v>0.6</v>
      </c>
      <c r="CP37" s="124">
        <v>0.6</v>
      </c>
      <c r="CQ37" s="124">
        <v>0.6</v>
      </c>
      <c r="CR37" s="124">
        <v>0.6</v>
      </c>
      <c r="CS37" s="124">
        <v>0.6</v>
      </c>
      <c r="CT37" s="126">
        <v>0</v>
      </c>
      <c r="CU37" s="126">
        <v>0</v>
      </c>
      <c r="CV37" s="126">
        <v>0</v>
      </c>
      <c r="CW37" s="131">
        <v>0</v>
      </c>
      <c r="CX37" s="131">
        <v>0</v>
      </c>
      <c r="CY37" s="131">
        <v>0</v>
      </c>
      <c r="CZ37" s="124">
        <v>0</v>
      </c>
      <c r="DA37" s="124">
        <v>0</v>
      </c>
      <c r="DB37" s="124">
        <v>0</v>
      </c>
      <c r="DC37" s="124">
        <v>0</v>
      </c>
      <c r="DD37" s="124">
        <v>0</v>
      </c>
      <c r="DE37" s="124">
        <v>0</v>
      </c>
      <c r="DF37" s="124">
        <v>0</v>
      </c>
      <c r="DG37" s="124">
        <v>0</v>
      </c>
      <c r="DH37" s="124">
        <v>0</v>
      </c>
      <c r="DI37" s="124">
        <v>0</v>
      </c>
      <c r="DJ37" s="124">
        <v>0</v>
      </c>
      <c r="DK37" s="124">
        <v>0</v>
      </c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</row>
    <row r="38" spans="1:205" s="78" customFormat="1">
      <c r="A38" s="123" t="s">
        <v>138</v>
      </c>
      <c r="B38" s="124">
        <v>9</v>
      </c>
      <c r="C38" s="124">
        <v>9</v>
      </c>
      <c r="D38" s="124">
        <v>9</v>
      </c>
      <c r="E38" s="124">
        <v>9</v>
      </c>
      <c r="F38" s="124">
        <v>9</v>
      </c>
      <c r="G38" s="124">
        <v>9</v>
      </c>
      <c r="H38" s="124">
        <v>9</v>
      </c>
      <c r="I38" s="124">
        <v>9</v>
      </c>
      <c r="J38" s="124">
        <v>9</v>
      </c>
      <c r="K38" s="124">
        <v>9</v>
      </c>
      <c r="L38" s="124">
        <v>9</v>
      </c>
      <c r="M38" s="124">
        <v>9</v>
      </c>
      <c r="N38" s="124">
        <v>9</v>
      </c>
      <c r="O38" s="124">
        <v>9</v>
      </c>
      <c r="P38" s="124">
        <v>9</v>
      </c>
      <c r="Q38" s="124">
        <v>9</v>
      </c>
      <c r="R38" s="124">
        <v>9</v>
      </c>
      <c r="S38" s="124">
        <v>9</v>
      </c>
      <c r="T38" s="124">
        <v>9</v>
      </c>
      <c r="U38" s="124">
        <v>9</v>
      </c>
      <c r="V38" s="124">
        <v>9</v>
      </c>
      <c r="W38" s="124">
        <v>9</v>
      </c>
      <c r="X38" s="124">
        <v>9</v>
      </c>
      <c r="Y38" s="124">
        <v>9</v>
      </c>
      <c r="Z38" s="124">
        <v>8.8000000000000007</v>
      </c>
      <c r="AA38" s="124">
        <v>8.8000000000000007</v>
      </c>
      <c r="AB38" s="124">
        <v>8.8000000000000007</v>
      </c>
      <c r="AC38" s="124">
        <v>8.8000000000000007</v>
      </c>
      <c r="AD38" s="124">
        <v>8.8000000000000007</v>
      </c>
      <c r="AE38" s="124">
        <v>8.8000000000000007</v>
      </c>
      <c r="AF38" s="124">
        <v>8.8000000000000007</v>
      </c>
      <c r="AG38" s="124">
        <v>8.8000000000000007</v>
      </c>
      <c r="AH38" s="124">
        <v>8.8000000000000007</v>
      </c>
      <c r="AI38" s="124">
        <v>8.8000000000000007</v>
      </c>
      <c r="AJ38" s="124">
        <v>8.8000000000000007</v>
      </c>
      <c r="AK38" s="124">
        <v>8.8000000000000007</v>
      </c>
      <c r="AL38" s="124">
        <v>8.9</v>
      </c>
      <c r="AM38" s="124">
        <v>8.9</v>
      </c>
      <c r="AN38" s="124">
        <v>8.9</v>
      </c>
      <c r="AO38" s="124">
        <v>8.9</v>
      </c>
      <c r="AP38" s="124">
        <v>8.9</v>
      </c>
      <c r="AQ38" s="124">
        <v>8.9</v>
      </c>
      <c r="AR38" s="124">
        <v>8.9</v>
      </c>
      <c r="AS38" s="124">
        <v>8.9</v>
      </c>
      <c r="AT38" s="124">
        <v>8.9</v>
      </c>
      <c r="AU38" s="124">
        <v>8.9</v>
      </c>
      <c r="AV38" s="124">
        <v>8.9</v>
      </c>
      <c r="AW38" s="124">
        <v>8.9</v>
      </c>
      <c r="AX38" s="124">
        <v>6.2</v>
      </c>
      <c r="AY38" s="124">
        <v>6.2</v>
      </c>
      <c r="AZ38" s="124">
        <v>6.2</v>
      </c>
      <c r="BA38" s="124">
        <v>6.2</v>
      </c>
      <c r="BB38" s="124">
        <v>6.2</v>
      </c>
      <c r="BC38" s="124">
        <v>6.2</v>
      </c>
      <c r="BD38" s="124">
        <v>6.2</v>
      </c>
      <c r="BE38" s="124">
        <v>6.2</v>
      </c>
      <c r="BF38" s="124">
        <v>6.2</v>
      </c>
      <c r="BG38" s="124">
        <v>6.2</v>
      </c>
      <c r="BH38" s="124">
        <v>6.2</v>
      </c>
      <c r="BI38" s="124">
        <v>6.2</v>
      </c>
      <c r="BJ38" s="124">
        <v>6.3</v>
      </c>
      <c r="BK38" s="124">
        <v>6.3</v>
      </c>
      <c r="BL38" s="124">
        <v>6.3</v>
      </c>
      <c r="BM38" s="124">
        <v>6.3</v>
      </c>
      <c r="BN38" s="124">
        <v>6.3</v>
      </c>
      <c r="BO38" s="124">
        <v>6.3</v>
      </c>
      <c r="BP38" s="124">
        <v>6.3</v>
      </c>
      <c r="BQ38" s="124">
        <v>6.3</v>
      </c>
      <c r="BR38" s="124">
        <v>6.3</v>
      </c>
      <c r="BS38" s="124">
        <v>6.3</v>
      </c>
      <c r="BT38" s="124">
        <v>6.3</v>
      </c>
      <c r="BU38" s="124">
        <v>6.3</v>
      </c>
      <c r="BV38" s="124">
        <v>6.4</v>
      </c>
      <c r="BW38" s="124">
        <v>6.4</v>
      </c>
      <c r="BX38" s="124">
        <v>6.4</v>
      </c>
      <c r="BY38" s="124">
        <v>6.4</v>
      </c>
      <c r="BZ38" s="124">
        <v>6.4</v>
      </c>
      <c r="CA38" s="124">
        <v>6.4</v>
      </c>
      <c r="CB38" s="124">
        <v>6.4</v>
      </c>
      <c r="CC38" s="124">
        <v>6.4</v>
      </c>
      <c r="CD38" s="124">
        <v>6.4</v>
      </c>
      <c r="CE38" s="124">
        <v>6.4</v>
      </c>
      <c r="CF38" s="124">
        <v>6.4</v>
      </c>
      <c r="CG38" s="124">
        <v>6.4</v>
      </c>
      <c r="CH38" s="124">
        <v>6.5</v>
      </c>
      <c r="CI38" s="124">
        <v>6.5</v>
      </c>
      <c r="CJ38" s="124">
        <v>6.5</v>
      </c>
      <c r="CK38" s="124">
        <v>6.5</v>
      </c>
      <c r="CL38" s="124">
        <v>6.5</v>
      </c>
      <c r="CM38" s="124">
        <v>6.5</v>
      </c>
      <c r="CN38" s="124">
        <v>6.5</v>
      </c>
      <c r="CO38" s="124">
        <v>6.5</v>
      </c>
      <c r="CP38" s="124">
        <v>6.5</v>
      </c>
      <c r="CQ38" s="124">
        <v>6.5</v>
      </c>
      <c r="CR38" s="124">
        <v>6.5</v>
      </c>
      <c r="CS38" s="124">
        <v>6.5</v>
      </c>
      <c r="CT38" s="126">
        <v>0</v>
      </c>
      <c r="CU38" s="126">
        <v>0</v>
      </c>
      <c r="CV38" s="126">
        <v>0</v>
      </c>
      <c r="CW38" s="131">
        <v>0</v>
      </c>
      <c r="CX38" s="131">
        <v>0</v>
      </c>
      <c r="CY38" s="131">
        <v>0</v>
      </c>
      <c r="CZ38" s="124">
        <v>0</v>
      </c>
      <c r="DA38" s="124">
        <v>0</v>
      </c>
      <c r="DB38" s="124">
        <v>0</v>
      </c>
      <c r="DC38" s="124">
        <v>0</v>
      </c>
      <c r="DD38" s="124">
        <v>0</v>
      </c>
      <c r="DE38" s="124">
        <v>0</v>
      </c>
      <c r="DF38" s="124">
        <v>0</v>
      </c>
      <c r="DG38" s="124">
        <v>0</v>
      </c>
      <c r="DH38" s="124">
        <v>0</v>
      </c>
      <c r="DI38" s="124">
        <v>0</v>
      </c>
      <c r="DJ38" s="124">
        <v>0</v>
      </c>
      <c r="DK38" s="124">
        <v>0</v>
      </c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</row>
    <row r="39" spans="1:205" s="78" customFormat="1">
      <c r="A39" s="123" t="s">
        <v>139</v>
      </c>
      <c r="B39" s="124">
        <v>37.244999999999997</v>
      </c>
      <c r="C39" s="124">
        <v>37.244999999999997</v>
      </c>
      <c r="D39" s="124">
        <v>37.244999999999997</v>
      </c>
      <c r="E39" s="124">
        <v>39.901722309505104</v>
      </c>
      <c r="F39" s="124">
        <v>39.901722309505104</v>
      </c>
      <c r="G39" s="124">
        <v>39.901722309505104</v>
      </c>
      <c r="H39" s="124">
        <v>39.99531310464446</v>
      </c>
      <c r="I39" s="124">
        <v>39.992988844602181</v>
      </c>
      <c r="J39" s="124">
        <v>39.992988844602181</v>
      </c>
      <c r="K39" s="124">
        <v>41.277988844602184</v>
      </c>
      <c r="L39" s="124">
        <v>41.277988844602184</v>
      </c>
      <c r="M39" s="124">
        <v>41.277988844602184</v>
      </c>
      <c r="N39" s="124">
        <v>40.017499999999998</v>
      </c>
      <c r="O39" s="124">
        <v>40.017499999999998</v>
      </c>
      <c r="P39" s="124">
        <v>40.017499999999998</v>
      </c>
      <c r="Q39" s="124">
        <v>36.819007246376806</v>
      </c>
      <c r="R39" s="124">
        <v>36.819007246376806</v>
      </c>
      <c r="S39" s="124">
        <v>36.819007246376806</v>
      </c>
      <c r="T39" s="124">
        <v>37.57102898550724</v>
      </c>
      <c r="U39" s="124">
        <v>37.571028985507247</v>
      </c>
      <c r="V39" s="124">
        <v>37.57102898550724</v>
      </c>
      <c r="W39" s="124">
        <v>37.361342028985504</v>
      </c>
      <c r="X39" s="124">
        <v>37.361342028985504</v>
      </c>
      <c r="Y39" s="124">
        <v>37.361342028985504</v>
      </c>
      <c r="Z39" s="124">
        <v>42.072499999999998</v>
      </c>
      <c r="AA39" s="124">
        <v>42.072499999999998</v>
      </c>
      <c r="AB39" s="124">
        <v>42.072499999999998</v>
      </c>
      <c r="AC39" s="124">
        <v>41.392500000000005</v>
      </c>
      <c r="AD39" s="124">
        <v>41.392500000000005</v>
      </c>
      <c r="AE39" s="124">
        <v>41.392500000000005</v>
      </c>
      <c r="AF39" s="124">
        <v>41.798999999999999</v>
      </c>
      <c r="AG39" s="124">
        <v>41.798999999999999</v>
      </c>
      <c r="AH39" s="124">
        <v>41.798999999999999</v>
      </c>
      <c r="AI39" s="124">
        <v>45.720000000000006</v>
      </c>
      <c r="AJ39" s="124">
        <v>45.720000000000006</v>
      </c>
      <c r="AK39" s="124">
        <v>45.720000000000006</v>
      </c>
      <c r="AL39" s="124">
        <v>44.847499999999997</v>
      </c>
      <c r="AM39" s="124">
        <v>44.847499999999997</v>
      </c>
      <c r="AN39" s="124">
        <v>44.847499999999997</v>
      </c>
      <c r="AO39" s="124">
        <v>41.317094236051219</v>
      </c>
      <c r="AP39" s="124">
        <v>41.12870029282071</v>
      </c>
      <c r="AQ39" s="124">
        <v>41.12870029282071</v>
      </c>
      <c r="AR39" s="124">
        <v>39.656200292820714</v>
      </c>
      <c r="AS39" s="124">
        <v>39.656200292820714</v>
      </c>
      <c r="AT39" s="124">
        <v>39.656200292820714</v>
      </c>
      <c r="AU39" s="124">
        <v>40.42403145781185</v>
      </c>
      <c r="AV39" s="124">
        <v>40.42403145781185</v>
      </c>
      <c r="AW39" s="124">
        <v>40.42403145781185</v>
      </c>
      <c r="AX39" s="124">
        <v>42.034999999999997</v>
      </c>
      <c r="AY39" s="124">
        <v>42.075336322869951</v>
      </c>
      <c r="AZ39" s="124">
        <v>42.075336322869951</v>
      </c>
      <c r="BA39" s="124">
        <v>42.960336322869956</v>
      </c>
      <c r="BB39" s="124">
        <v>42.960336322869956</v>
      </c>
      <c r="BC39" s="124">
        <v>42.960336322869956</v>
      </c>
      <c r="BD39" s="124">
        <v>43.36021020179372</v>
      </c>
      <c r="BE39" s="124">
        <v>43.36021020179372</v>
      </c>
      <c r="BF39" s="124">
        <v>43.36021020179372</v>
      </c>
      <c r="BG39" s="124">
        <v>42.635210201793718</v>
      </c>
      <c r="BH39" s="124">
        <v>42.635210201793718</v>
      </c>
      <c r="BI39" s="124">
        <v>42.463799447913452</v>
      </c>
      <c r="BJ39" s="124">
        <v>45.3675</v>
      </c>
      <c r="BK39" s="124">
        <v>45.3675</v>
      </c>
      <c r="BL39" s="124">
        <v>45.3675</v>
      </c>
      <c r="BM39" s="124">
        <v>45.910106657304716</v>
      </c>
      <c r="BN39" s="124">
        <v>45.910106657304716</v>
      </c>
      <c r="BO39" s="124">
        <v>45.910106657304716</v>
      </c>
      <c r="BP39" s="124">
        <v>45.835106657304713</v>
      </c>
      <c r="BQ39" s="124">
        <v>45.835106657304713</v>
      </c>
      <c r="BR39" s="124">
        <v>45.835106657304713</v>
      </c>
      <c r="BS39" s="124">
        <v>45.970106657304719</v>
      </c>
      <c r="BT39" s="124">
        <v>45.970106657304719</v>
      </c>
      <c r="BU39" s="124">
        <v>45.970106657304719</v>
      </c>
      <c r="BV39" s="124">
        <v>47.1875</v>
      </c>
      <c r="BW39" s="124">
        <v>47.1875</v>
      </c>
      <c r="BX39" s="124">
        <v>47.1875</v>
      </c>
      <c r="BY39" s="124">
        <v>45.724999999999994</v>
      </c>
      <c r="BZ39" s="124">
        <v>45.724999999999994</v>
      </c>
      <c r="CA39" s="124">
        <v>45.724999999999994</v>
      </c>
      <c r="CB39" s="124">
        <v>46.064999999999998</v>
      </c>
      <c r="CC39" s="124">
        <v>46.064999999999998</v>
      </c>
      <c r="CD39" s="124">
        <v>46.064999999999998</v>
      </c>
      <c r="CE39" s="124">
        <v>46.706717821782178</v>
      </c>
      <c r="CF39" s="124">
        <v>46.706717821782178</v>
      </c>
      <c r="CG39" s="124">
        <v>44.681799832163875</v>
      </c>
      <c r="CH39" s="124">
        <v>47.112500000000004</v>
      </c>
      <c r="CI39" s="124">
        <v>47.112500000000004</v>
      </c>
      <c r="CJ39" s="124">
        <v>47.112500000000004</v>
      </c>
      <c r="CK39" s="124">
        <v>45.837649469623912</v>
      </c>
      <c r="CL39" s="124">
        <v>45.791282476791629</v>
      </c>
      <c r="CM39" s="124">
        <v>45.790149469623913</v>
      </c>
      <c r="CN39" s="124">
        <v>44.974850530376088</v>
      </c>
      <c r="CO39" s="124">
        <v>44.974850530376088</v>
      </c>
      <c r="CP39" s="124">
        <v>44.718832114799511</v>
      </c>
      <c r="CQ39" s="124">
        <v>45.656332114799511</v>
      </c>
      <c r="CR39" s="124">
        <v>45.656332114799511</v>
      </c>
      <c r="CS39" s="124">
        <v>45.656332114799511</v>
      </c>
      <c r="CT39" s="126">
        <v>47.542500000000004</v>
      </c>
      <c r="CU39" s="126">
        <v>47.542500000000004</v>
      </c>
      <c r="CV39" s="126">
        <v>47.546899932386751</v>
      </c>
      <c r="CW39" s="131">
        <v>46.81</v>
      </c>
      <c r="CX39" s="131">
        <v>46.81</v>
      </c>
      <c r="CY39" s="131">
        <v>46.9</v>
      </c>
      <c r="CZ39" s="124">
        <v>46.460687548075654</v>
      </c>
      <c r="DA39" s="124">
        <v>46.458168287675036</v>
      </c>
      <c r="DB39" s="124">
        <v>46.458168287675036</v>
      </c>
      <c r="DC39" s="124">
        <v>47.422968234204063</v>
      </c>
      <c r="DD39" s="124">
        <v>47.422968234204063</v>
      </c>
      <c r="DE39" s="124">
        <v>47.422968234204063</v>
      </c>
      <c r="DF39" s="124">
        <v>47.75</v>
      </c>
      <c r="DG39" s="124">
        <v>47.747019472361799</v>
      </c>
      <c r="DH39" s="124">
        <v>47.758373115577882</v>
      </c>
      <c r="DI39" s="124">
        <v>47.563578174728917</v>
      </c>
      <c r="DJ39" s="124">
        <v>47.279600244652769</v>
      </c>
      <c r="DK39" s="124">
        <v>47.279600244652769</v>
      </c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</row>
    <row r="40" spans="1:205" s="78" customFormat="1">
      <c r="A40" s="128" t="s">
        <v>140</v>
      </c>
      <c r="B40" s="129">
        <v>186.22499999999999</v>
      </c>
      <c r="C40" s="129">
        <v>186.22499999999999</v>
      </c>
      <c r="D40" s="129">
        <v>186.22499999999999</v>
      </c>
      <c r="E40" s="129">
        <v>199.5086115475255</v>
      </c>
      <c r="F40" s="129">
        <v>199.5086115475255</v>
      </c>
      <c r="G40" s="129">
        <v>199.5086115475255</v>
      </c>
      <c r="H40" s="129">
        <v>199.97656552322229</v>
      </c>
      <c r="I40" s="129">
        <v>199.96494422301089</v>
      </c>
      <c r="J40" s="129">
        <v>199.96494422301089</v>
      </c>
      <c r="K40" s="129">
        <v>206.38994422301093</v>
      </c>
      <c r="L40" s="129">
        <v>206.38994422301093</v>
      </c>
      <c r="M40" s="129">
        <v>206.38994422301093</v>
      </c>
      <c r="N40" s="129">
        <v>200.08749999999998</v>
      </c>
      <c r="O40" s="129">
        <v>200.08749999999998</v>
      </c>
      <c r="P40" s="129">
        <v>200.08749999999998</v>
      </c>
      <c r="Q40" s="129">
        <v>184.09503623188402</v>
      </c>
      <c r="R40" s="129">
        <v>184.09503623188402</v>
      </c>
      <c r="S40" s="129">
        <v>184.09503623188402</v>
      </c>
      <c r="T40" s="129">
        <v>187.8551449275362</v>
      </c>
      <c r="U40" s="129">
        <v>187.85514492753623</v>
      </c>
      <c r="V40" s="129">
        <v>187.8551449275362</v>
      </c>
      <c r="W40" s="129">
        <v>186.80671014492754</v>
      </c>
      <c r="X40" s="129">
        <v>186.80671014492754</v>
      </c>
      <c r="Y40" s="129">
        <v>186.80671014492754</v>
      </c>
      <c r="Z40" s="129">
        <v>210.36249999999998</v>
      </c>
      <c r="AA40" s="129">
        <v>210.36249999999998</v>
      </c>
      <c r="AB40" s="129">
        <v>210.36249999999998</v>
      </c>
      <c r="AC40" s="129">
        <v>206.96250000000003</v>
      </c>
      <c r="AD40" s="129">
        <v>206.96250000000003</v>
      </c>
      <c r="AE40" s="129">
        <v>206.96250000000003</v>
      </c>
      <c r="AF40" s="129">
        <v>208.995</v>
      </c>
      <c r="AG40" s="129">
        <v>208.995</v>
      </c>
      <c r="AH40" s="129">
        <v>208.995</v>
      </c>
      <c r="AI40" s="129">
        <v>228.60000000000002</v>
      </c>
      <c r="AJ40" s="129">
        <v>228.60000000000002</v>
      </c>
      <c r="AK40" s="129">
        <v>228.60000000000002</v>
      </c>
      <c r="AL40" s="129">
        <v>224.23749999999998</v>
      </c>
      <c r="AM40" s="129">
        <v>224.23749999999998</v>
      </c>
      <c r="AN40" s="129">
        <v>224.23749999999998</v>
      </c>
      <c r="AO40" s="129">
        <v>206.58547118025609</v>
      </c>
      <c r="AP40" s="129">
        <v>205.64350146410357</v>
      </c>
      <c r="AQ40" s="129">
        <v>205.64350146410357</v>
      </c>
      <c r="AR40" s="129">
        <v>198.28100146410355</v>
      </c>
      <c r="AS40" s="129">
        <v>198.28100146410355</v>
      </c>
      <c r="AT40" s="129">
        <v>198.28100146410355</v>
      </c>
      <c r="AU40" s="129">
        <v>202.12015728905925</v>
      </c>
      <c r="AV40" s="129">
        <v>202.12015728905925</v>
      </c>
      <c r="AW40" s="129">
        <v>202.12015728905925</v>
      </c>
      <c r="AX40" s="129">
        <v>210.17499999999998</v>
      </c>
      <c r="AY40" s="129">
        <v>210.37668161434976</v>
      </c>
      <c r="AZ40" s="129">
        <v>210.37668161434976</v>
      </c>
      <c r="BA40" s="129">
        <v>214.80168161434977</v>
      </c>
      <c r="BB40" s="129">
        <v>214.80168161434977</v>
      </c>
      <c r="BC40" s="129">
        <v>214.80168161434977</v>
      </c>
      <c r="BD40" s="129">
        <v>216.80105100896861</v>
      </c>
      <c r="BE40" s="129">
        <v>216.80105100896861</v>
      </c>
      <c r="BF40" s="129">
        <v>216.80105100896861</v>
      </c>
      <c r="BG40" s="129">
        <v>213.17605100896859</v>
      </c>
      <c r="BH40" s="129">
        <v>213.17605100896859</v>
      </c>
      <c r="BI40" s="129">
        <v>212.31899723956727</v>
      </c>
      <c r="BJ40" s="129">
        <v>226.83750000000001</v>
      </c>
      <c r="BK40" s="129">
        <v>226.83750000000001</v>
      </c>
      <c r="BL40" s="129">
        <v>226.83750000000001</v>
      </c>
      <c r="BM40" s="129">
        <v>229.55053328652357</v>
      </c>
      <c r="BN40" s="129">
        <v>229.55053328652357</v>
      </c>
      <c r="BO40" s="129">
        <v>229.55053328652357</v>
      </c>
      <c r="BP40" s="129">
        <v>229.17553328652357</v>
      </c>
      <c r="BQ40" s="129">
        <v>229.17553328652357</v>
      </c>
      <c r="BR40" s="129">
        <v>229.17553328652357</v>
      </c>
      <c r="BS40" s="129">
        <v>229.85053328652359</v>
      </c>
      <c r="BT40" s="129">
        <v>229.85053328652359</v>
      </c>
      <c r="BU40" s="129">
        <v>229.85053328652359</v>
      </c>
      <c r="BV40" s="129">
        <v>235.9375</v>
      </c>
      <c r="BW40" s="129">
        <v>235.9375</v>
      </c>
      <c r="BX40" s="129">
        <v>235.9375</v>
      </c>
      <c r="BY40" s="129">
        <v>228.62499999999997</v>
      </c>
      <c r="BZ40" s="129">
        <v>228.62499999999997</v>
      </c>
      <c r="CA40" s="129">
        <v>228.62499999999997</v>
      </c>
      <c r="CB40" s="129">
        <v>230.32499999999999</v>
      </c>
      <c r="CC40" s="129">
        <v>230.32499999999999</v>
      </c>
      <c r="CD40" s="129">
        <v>230.32499999999999</v>
      </c>
      <c r="CE40" s="129">
        <v>233.53358910891089</v>
      </c>
      <c r="CF40" s="129">
        <v>233.53358910891089</v>
      </c>
      <c r="CG40" s="129">
        <v>223.40899916081938</v>
      </c>
      <c r="CH40" s="129">
        <v>235.56250000000003</v>
      </c>
      <c r="CI40" s="129">
        <v>235.56250000000003</v>
      </c>
      <c r="CJ40" s="129">
        <v>235.56250000000003</v>
      </c>
      <c r="CK40" s="129">
        <v>229.18824734811955</v>
      </c>
      <c r="CL40" s="129">
        <v>228.95641238395814</v>
      </c>
      <c r="CM40" s="129">
        <v>228.95074734811956</v>
      </c>
      <c r="CN40" s="129">
        <v>224.87425265188045</v>
      </c>
      <c r="CO40" s="129">
        <v>224.87425265188045</v>
      </c>
      <c r="CP40" s="129">
        <v>223.59416057399756</v>
      </c>
      <c r="CQ40" s="129">
        <v>228.28166057399756</v>
      </c>
      <c r="CR40" s="129">
        <v>228.28166057399756</v>
      </c>
      <c r="CS40" s="129">
        <v>228.28166057399756</v>
      </c>
      <c r="CT40" s="130">
        <v>237.71250000000003</v>
      </c>
      <c r="CU40" s="130">
        <v>237.71250000000003</v>
      </c>
      <c r="CV40" s="130">
        <v>237.73449966193374</v>
      </c>
      <c r="CW40" s="133">
        <v>234.04</v>
      </c>
      <c r="CX40" s="133">
        <v>234.04</v>
      </c>
      <c r="CY40" s="133">
        <v>234.52</v>
      </c>
      <c r="CZ40" s="129">
        <v>232.30343774037829</v>
      </c>
      <c r="DA40" s="129">
        <v>232.2908414383752</v>
      </c>
      <c r="DB40" s="129">
        <v>232.2908414383752</v>
      </c>
      <c r="DC40" s="129">
        <v>237.11484117102032</v>
      </c>
      <c r="DD40" s="129">
        <v>237.11484117102032</v>
      </c>
      <c r="DE40" s="129">
        <v>237.11484117102032</v>
      </c>
      <c r="DF40" s="129">
        <v>238.75</v>
      </c>
      <c r="DG40" s="129">
        <v>238.73509736180898</v>
      </c>
      <c r="DH40" s="129">
        <v>238.79186557788941</v>
      </c>
      <c r="DI40" s="129">
        <v>237.81789087364459</v>
      </c>
      <c r="DJ40" s="129">
        <v>236.39800122326386</v>
      </c>
      <c r="DK40" s="129">
        <v>236.39800122326386</v>
      </c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</row>
    <row r="41" spans="1:205" s="78" customFormat="1"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</row>
    <row r="42" spans="1:205" s="78" customFormat="1"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</row>
    <row r="43" spans="1:205" s="78" customFormat="1"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</row>
    <row r="44" spans="1:205" s="86" customFormat="1">
      <c r="A44" s="134" t="s">
        <v>125</v>
      </c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</row>
    <row r="45" spans="1:205" s="88" customFormat="1">
      <c r="A45" s="135" t="s">
        <v>142</v>
      </c>
      <c r="B45" s="136">
        <v>38718</v>
      </c>
      <c r="C45" s="136">
        <v>38749</v>
      </c>
      <c r="D45" s="136">
        <v>38777</v>
      </c>
      <c r="E45" s="136">
        <v>38808</v>
      </c>
      <c r="F45" s="136">
        <v>38838</v>
      </c>
      <c r="G45" s="136">
        <v>38869</v>
      </c>
      <c r="H45" s="136">
        <v>38899</v>
      </c>
      <c r="I45" s="136">
        <v>38930</v>
      </c>
      <c r="J45" s="136">
        <v>38961</v>
      </c>
      <c r="K45" s="136">
        <v>38991</v>
      </c>
      <c r="L45" s="136">
        <v>39022</v>
      </c>
      <c r="M45" s="136">
        <v>39052</v>
      </c>
      <c r="N45" s="136">
        <v>39083</v>
      </c>
      <c r="O45" s="136">
        <v>39114</v>
      </c>
      <c r="P45" s="136">
        <v>39142</v>
      </c>
      <c r="Q45" s="136">
        <v>39173</v>
      </c>
      <c r="R45" s="136">
        <v>39203</v>
      </c>
      <c r="S45" s="136">
        <v>39234</v>
      </c>
      <c r="T45" s="136">
        <v>39264</v>
      </c>
      <c r="U45" s="136">
        <v>39295</v>
      </c>
      <c r="V45" s="136">
        <v>39326</v>
      </c>
      <c r="W45" s="136">
        <v>39356</v>
      </c>
      <c r="X45" s="136">
        <v>39387</v>
      </c>
      <c r="Y45" s="136">
        <v>39417</v>
      </c>
      <c r="Z45" s="136">
        <v>39448</v>
      </c>
      <c r="AA45" s="136">
        <v>39479</v>
      </c>
      <c r="AB45" s="136">
        <v>39508</v>
      </c>
      <c r="AC45" s="136">
        <v>39539</v>
      </c>
      <c r="AD45" s="136">
        <v>39569</v>
      </c>
      <c r="AE45" s="136">
        <v>39600</v>
      </c>
      <c r="AF45" s="136">
        <v>39630</v>
      </c>
      <c r="AG45" s="136">
        <v>39661</v>
      </c>
      <c r="AH45" s="136">
        <v>39692</v>
      </c>
      <c r="AI45" s="136">
        <v>39722</v>
      </c>
      <c r="AJ45" s="136">
        <v>39753</v>
      </c>
      <c r="AK45" s="136">
        <v>39783</v>
      </c>
      <c r="AL45" s="136">
        <v>39814</v>
      </c>
      <c r="AM45" s="136">
        <v>39845</v>
      </c>
      <c r="AN45" s="136">
        <v>39873</v>
      </c>
      <c r="AO45" s="136">
        <v>39904</v>
      </c>
      <c r="AP45" s="136">
        <v>39934</v>
      </c>
      <c r="AQ45" s="136">
        <v>39965</v>
      </c>
      <c r="AR45" s="136">
        <v>39995</v>
      </c>
      <c r="AS45" s="136">
        <v>40026</v>
      </c>
      <c r="AT45" s="136">
        <v>40057</v>
      </c>
      <c r="AU45" s="136">
        <v>40087</v>
      </c>
      <c r="AV45" s="136">
        <v>40118</v>
      </c>
      <c r="AW45" s="136">
        <v>40148</v>
      </c>
      <c r="AX45" s="136">
        <v>40179</v>
      </c>
      <c r="AY45" s="136">
        <v>40210</v>
      </c>
      <c r="AZ45" s="136">
        <v>40238</v>
      </c>
      <c r="BA45" s="136">
        <v>40269</v>
      </c>
      <c r="BB45" s="136">
        <v>40299</v>
      </c>
      <c r="BC45" s="136">
        <v>40330</v>
      </c>
      <c r="BD45" s="136">
        <v>40360</v>
      </c>
      <c r="BE45" s="136">
        <v>40391</v>
      </c>
      <c r="BF45" s="136">
        <v>40422</v>
      </c>
      <c r="BG45" s="136">
        <v>40452</v>
      </c>
      <c r="BH45" s="136">
        <v>40483</v>
      </c>
      <c r="BI45" s="136">
        <v>40513</v>
      </c>
      <c r="BJ45" s="136">
        <v>40544</v>
      </c>
      <c r="BK45" s="136">
        <v>40575</v>
      </c>
      <c r="BL45" s="136">
        <v>40603</v>
      </c>
      <c r="BM45" s="136">
        <v>40634</v>
      </c>
      <c r="BN45" s="136">
        <v>40664</v>
      </c>
      <c r="BO45" s="136">
        <v>40695</v>
      </c>
      <c r="BP45" s="136">
        <v>40725</v>
      </c>
      <c r="BQ45" s="136">
        <v>40756</v>
      </c>
      <c r="BR45" s="136">
        <v>40787</v>
      </c>
      <c r="BS45" s="136">
        <v>40817</v>
      </c>
      <c r="BT45" s="136">
        <v>40848</v>
      </c>
      <c r="BU45" s="136">
        <v>40878</v>
      </c>
      <c r="BV45" s="136">
        <v>40909</v>
      </c>
      <c r="BW45" s="136">
        <v>40940</v>
      </c>
      <c r="BX45" s="136">
        <v>40969</v>
      </c>
      <c r="BY45" s="136">
        <v>41000</v>
      </c>
      <c r="BZ45" s="136">
        <v>41030</v>
      </c>
      <c r="CA45" s="136">
        <v>41061</v>
      </c>
      <c r="CB45" s="136">
        <v>41091</v>
      </c>
      <c r="CC45" s="136">
        <v>41122</v>
      </c>
      <c r="CD45" s="136">
        <v>41153</v>
      </c>
      <c r="CE45" s="136">
        <v>41183</v>
      </c>
      <c r="CF45" s="136">
        <v>41214</v>
      </c>
      <c r="CG45" s="136">
        <v>41244</v>
      </c>
      <c r="CH45" s="136">
        <v>41275</v>
      </c>
      <c r="CI45" s="136">
        <v>41306</v>
      </c>
      <c r="CJ45" s="136">
        <v>41334</v>
      </c>
      <c r="CK45" s="136">
        <v>41365</v>
      </c>
      <c r="CL45" s="136">
        <v>41395</v>
      </c>
      <c r="CM45" s="136">
        <v>41426</v>
      </c>
      <c r="CN45" s="136">
        <v>41456</v>
      </c>
      <c r="CO45" s="136">
        <v>41487</v>
      </c>
      <c r="CP45" s="136">
        <v>41518</v>
      </c>
      <c r="CQ45" s="136">
        <v>41548</v>
      </c>
      <c r="CR45" s="136">
        <v>41579</v>
      </c>
      <c r="CS45" s="136">
        <v>41609</v>
      </c>
      <c r="CT45" s="137">
        <v>41640</v>
      </c>
      <c r="CU45" s="137">
        <v>41671</v>
      </c>
      <c r="CV45" s="137">
        <v>41699</v>
      </c>
      <c r="CW45" s="137">
        <v>41730</v>
      </c>
      <c r="CX45" s="137">
        <v>41760</v>
      </c>
      <c r="CY45" s="137">
        <v>41791</v>
      </c>
      <c r="CZ45" s="137">
        <v>41821</v>
      </c>
      <c r="DA45" s="137">
        <v>41852</v>
      </c>
      <c r="DB45" s="137">
        <v>41883</v>
      </c>
      <c r="DC45" s="137">
        <v>41913</v>
      </c>
      <c r="DD45" s="137">
        <v>41944</v>
      </c>
      <c r="DE45" s="137">
        <v>41974</v>
      </c>
      <c r="DF45" s="137">
        <v>42005</v>
      </c>
      <c r="DG45" s="137">
        <v>42036</v>
      </c>
      <c r="DH45" s="137">
        <v>42064</v>
      </c>
      <c r="DI45" s="137">
        <v>42095</v>
      </c>
      <c r="DJ45" s="137">
        <v>42125</v>
      </c>
      <c r="DK45" s="137">
        <v>42156</v>
      </c>
      <c r="DL45" s="137">
        <v>42186</v>
      </c>
      <c r="DM45" s="137">
        <v>42217</v>
      </c>
      <c r="DN45" s="137">
        <v>42248</v>
      </c>
      <c r="DO45" s="137">
        <v>42278</v>
      </c>
      <c r="DP45" s="137">
        <v>42309</v>
      </c>
      <c r="DQ45" s="137">
        <v>42339</v>
      </c>
      <c r="DR45" s="137">
        <v>42370</v>
      </c>
      <c r="DS45" s="137">
        <v>42401</v>
      </c>
      <c r="DT45" s="137">
        <v>42430</v>
      </c>
      <c r="DU45" s="137">
        <v>42461</v>
      </c>
      <c r="DV45" s="137">
        <v>42491</v>
      </c>
      <c r="DW45" s="137">
        <v>42522</v>
      </c>
      <c r="DX45" s="137">
        <v>42552</v>
      </c>
      <c r="DY45" s="137">
        <v>42583</v>
      </c>
      <c r="DZ45" s="137">
        <v>42614</v>
      </c>
      <c r="EA45" s="137">
        <v>42644</v>
      </c>
      <c r="EB45" s="137">
        <v>42675</v>
      </c>
      <c r="EC45" s="137">
        <v>42705</v>
      </c>
      <c r="ED45" s="137">
        <v>42736</v>
      </c>
      <c r="EE45" s="137">
        <v>42767</v>
      </c>
      <c r="EF45" s="137">
        <v>42795</v>
      </c>
      <c r="EG45" s="137">
        <v>42826</v>
      </c>
      <c r="EH45" s="137">
        <v>42856</v>
      </c>
      <c r="EI45" s="137">
        <v>42887</v>
      </c>
      <c r="EJ45" s="137">
        <v>42917</v>
      </c>
      <c r="EK45" s="137">
        <v>42948</v>
      </c>
      <c r="EL45" s="137">
        <v>42979</v>
      </c>
      <c r="EM45" s="137">
        <v>43009</v>
      </c>
      <c r="EN45" s="137">
        <v>43040</v>
      </c>
      <c r="EO45" s="137">
        <v>43070</v>
      </c>
      <c r="EP45" s="137">
        <v>43101</v>
      </c>
      <c r="EQ45" s="137">
        <v>43132</v>
      </c>
      <c r="ER45" s="137">
        <v>43160</v>
      </c>
      <c r="ES45" s="137">
        <v>43191</v>
      </c>
      <c r="ET45" s="137">
        <v>43221</v>
      </c>
      <c r="EU45" s="137">
        <v>43252</v>
      </c>
      <c r="EV45" s="137">
        <v>43282</v>
      </c>
      <c r="EW45" s="137">
        <v>43313</v>
      </c>
      <c r="EX45" s="137">
        <v>43344</v>
      </c>
      <c r="EY45" s="137">
        <v>43374</v>
      </c>
      <c r="EZ45" s="137">
        <v>43405</v>
      </c>
      <c r="FA45" s="137">
        <v>43435</v>
      </c>
      <c r="FB45" s="137">
        <v>43466</v>
      </c>
      <c r="FC45" s="137">
        <v>43497</v>
      </c>
      <c r="FD45" s="137">
        <v>43525</v>
      </c>
      <c r="FE45" s="137">
        <v>43556</v>
      </c>
      <c r="FF45" s="137">
        <v>43586</v>
      </c>
      <c r="FG45" s="137">
        <v>43617</v>
      </c>
      <c r="FH45" s="137">
        <v>43647</v>
      </c>
      <c r="FI45" s="137">
        <v>43678</v>
      </c>
      <c r="FJ45" s="137">
        <v>43709</v>
      </c>
      <c r="FK45" s="137">
        <v>43739</v>
      </c>
      <c r="FL45" s="137">
        <v>43770</v>
      </c>
      <c r="FM45" s="137">
        <v>43800</v>
      </c>
      <c r="FN45" s="137">
        <v>43831</v>
      </c>
      <c r="FO45" s="137">
        <v>43862</v>
      </c>
      <c r="FP45" s="137">
        <v>43891</v>
      </c>
      <c r="FQ45" s="137">
        <v>43922</v>
      </c>
      <c r="FR45" s="137">
        <v>43952</v>
      </c>
      <c r="FS45" s="137">
        <v>43983</v>
      </c>
      <c r="FT45" s="137">
        <v>44013</v>
      </c>
      <c r="FU45" s="137">
        <v>44044</v>
      </c>
      <c r="FV45" s="137">
        <v>44075</v>
      </c>
      <c r="FW45" s="137">
        <v>44105</v>
      </c>
      <c r="FX45" s="137">
        <v>44136</v>
      </c>
      <c r="FY45" s="137">
        <v>44166</v>
      </c>
      <c r="FZ45" s="137">
        <v>44197</v>
      </c>
      <c r="GA45" s="137">
        <v>44228</v>
      </c>
      <c r="GB45" s="137">
        <v>44256</v>
      </c>
      <c r="GC45" s="137">
        <v>44287</v>
      </c>
      <c r="GD45" s="137">
        <v>44317</v>
      </c>
      <c r="GE45" s="137">
        <v>44348</v>
      </c>
      <c r="GF45" s="137">
        <v>44378</v>
      </c>
      <c r="GG45" s="137">
        <v>44409</v>
      </c>
      <c r="GH45" s="137">
        <v>44440</v>
      </c>
      <c r="GI45" s="137">
        <v>44470</v>
      </c>
      <c r="GJ45" s="137">
        <v>44501</v>
      </c>
      <c r="GK45" s="137">
        <v>44531</v>
      </c>
      <c r="GL45" s="137">
        <v>44562</v>
      </c>
      <c r="GM45" s="137">
        <v>44593</v>
      </c>
      <c r="GN45" s="137">
        <v>44621</v>
      </c>
      <c r="GO45" s="137">
        <v>44652</v>
      </c>
      <c r="GP45" s="137">
        <v>44682</v>
      </c>
      <c r="GQ45" s="137">
        <v>44713</v>
      </c>
      <c r="GR45" s="137">
        <v>44743</v>
      </c>
      <c r="GS45" s="137">
        <v>44774</v>
      </c>
      <c r="GT45" s="137">
        <v>44805</v>
      </c>
      <c r="GU45" s="137">
        <v>44835</v>
      </c>
      <c r="GV45" s="137">
        <v>44866</v>
      </c>
      <c r="GW45" s="137">
        <v>44896</v>
      </c>
    </row>
    <row r="46" spans="1:205" s="88" customFormat="1">
      <c r="A46" s="138" t="s">
        <v>127</v>
      </c>
      <c r="B46" s="139">
        <v>36.57</v>
      </c>
      <c r="C46" s="139">
        <v>36.57</v>
      </c>
      <c r="D46" s="139">
        <v>36.57</v>
      </c>
      <c r="E46" s="139">
        <v>41.84</v>
      </c>
      <c r="F46" s="139">
        <v>41.84</v>
      </c>
      <c r="G46" s="139">
        <v>41.84</v>
      </c>
      <c r="H46" s="139">
        <v>37.799999999999997</v>
      </c>
      <c r="I46" s="139">
        <v>37.799999999999997</v>
      </c>
      <c r="J46" s="139">
        <v>37.799999999999997</v>
      </c>
      <c r="K46" s="139">
        <v>48.33</v>
      </c>
      <c r="L46" s="139">
        <v>48.33</v>
      </c>
      <c r="M46" s="139">
        <v>48.33</v>
      </c>
      <c r="N46" s="139">
        <v>44.63</v>
      </c>
      <c r="O46" s="139">
        <v>44.63</v>
      </c>
      <c r="P46" s="139">
        <v>44.63</v>
      </c>
      <c r="Q46" s="139">
        <v>28.05</v>
      </c>
      <c r="R46" s="139">
        <v>28.05</v>
      </c>
      <c r="S46" s="139">
        <v>28.05</v>
      </c>
      <c r="T46" s="139">
        <v>30.07</v>
      </c>
      <c r="U46" s="139">
        <v>30.07</v>
      </c>
      <c r="V46" s="139">
        <v>30.07</v>
      </c>
      <c r="W46" s="139">
        <v>30.55</v>
      </c>
      <c r="X46" s="139">
        <v>30.55</v>
      </c>
      <c r="Y46" s="139">
        <v>30.55</v>
      </c>
      <c r="Z46" s="139">
        <v>48.25</v>
      </c>
      <c r="AA46" s="139">
        <v>48.25</v>
      </c>
      <c r="AB46" s="139">
        <v>48.25</v>
      </c>
      <c r="AC46" s="139">
        <v>46.84</v>
      </c>
      <c r="AD46" s="139">
        <v>46.84</v>
      </c>
      <c r="AE46" s="139">
        <v>46.84</v>
      </c>
      <c r="AF46" s="139">
        <v>50.63</v>
      </c>
      <c r="AG46" s="139">
        <v>50.63</v>
      </c>
      <c r="AH46" s="139">
        <v>50.63</v>
      </c>
      <c r="AI46" s="139">
        <v>65.61</v>
      </c>
      <c r="AJ46" s="139">
        <v>65.61</v>
      </c>
      <c r="AK46" s="139">
        <v>65.61</v>
      </c>
      <c r="AL46" s="139">
        <v>50.88</v>
      </c>
      <c r="AM46" s="139">
        <v>50.88</v>
      </c>
      <c r="AN46" s="139">
        <v>50.88</v>
      </c>
      <c r="AO46" s="139">
        <v>32.659999999999997</v>
      </c>
      <c r="AP46" s="139">
        <v>32.659999999999997</v>
      </c>
      <c r="AQ46" s="139">
        <v>32.659999999999997</v>
      </c>
      <c r="AR46" s="139">
        <v>30.81</v>
      </c>
      <c r="AS46" s="139">
        <v>30.81</v>
      </c>
      <c r="AT46" s="139">
        <v>30.81</v>
      </c>
      <c r="AU46" s="139">
        <v>33.61</v>
      </c>
      <c r="AV46" s="139">
        <v>33.61</v>
      </c>
      <c r="AW46" s="139">
        <v>33.61</v>
      </c>
      <c r="AX46" s="139">
        <v>33.729999999999997</v>
      </c>
      <c r="AY46" s="139">
        <v>33.729999999999997</v>
      </c>
      <c r="AZ46" s="139">
        <v>33.729999999999997</v>
      </c>
      <c r="BA46" s="139">
        <v>37.450000000000003</v>
      </c>
      <c r="BB46" s="139">
        <v>37.450000000000003</v>
      </c>
      <c r="BC46" s="139">
        <v>37.450000000000003</v>
      </c>
      <c r="BD46" s="139">
        <v>40.47</v>
      </c>
      <c r="BE46" s="139">
        <v>40.47</v>
      </c>
      <c r="BF46" s="139">
        <v>40.47</v>
      </c>
      <c r="BG46" s="139">
        <v>41.97</v>
      </c>
      <c r="BH46" s="139">
        <v>41.97</v>
      </c>
      <c r="BI46" s="139">
        <v>41.97</v>
      </c>
      <c r="BJ46" s="139">
        <v>42.98</v>
      </c>
      <c r="BK46" s="139">
        <v>42.98</v>
      </c>
      <c r="BL46" s="139">
        <v>42.98</v>
      </c>
      <c r="BM46" s="139">
        <v>44.78</v>
      </c>
      <c r="BN46" s="139">
        <v>44.78</v>
      </c>
      <c r="BO46" s="139">
        <v>44.78</v>
      </c>
      <c r="BP46" s="139">
        <v>49.1</v>
      </c>
      <c r="BQ46" s="139">
        <v>49.1</v>
      </c>
      <c r="BR46" s="139">
        <v>49.1</v>
      </c>
      <c r="BS46" s="139">
        <v>46.04</v>
      </c>
      <c r="BT46" s="139">
        <v>46.04</v>
      </c>
      <c r="BU46" s="139">
        <v>46.04</v>
      </c>
      <c r="BV46" s="139">
        <v>43.2</v>
      </c>
      <c r="BW46" s="139">
        <v>43.2</v>
      </c>
      <c r="BX46" s="139">
        <v>43.2</v>
      </c>
      <c r="BY46" s="139">
        <v>35.51</v>
      </c>
      <c r="BZ46" s="139">
        <v>35.51</v>
      </c>
      <c r="CA46" s="139">
        <v>35.51</v>
      </c>
      <c r="CB46" s="139">
        <v>34.33</v>
      </c>
      <c r="CC46" s="139">
        <v>34.33</v>
      </c>
      <c r="CD46" s="139">
        <v>34.33</v>
      </c>
      <c r="CE46" s="139">
        <v>37.340000000000003</v>
      </c>
      <c r="CF46" s="139">
        <v>37.340000000000003</v>
      </c>
      <c r="CG46" s="139">
        <v>37.340000000000003</v>
      </c>
      <c r="CH46" s="139">
        <v>37.57</v>
      </c>
      <c r="CI46" s="139">
        <v>37.57</v>
      </c>
      <c r="CJ46" s="139">
        <v>37.57</v>
      </c>
      <c r="CK46" s="139">
        <v>34.270000000000003</v>
      </c>
      <c r="CL46" s="139">
        <v>34.219043664479251</v>
      </c>
      <c r="CM46" s="139">
        <v>34.18</v>
      </c>
      <c r="CN46" s="139">
        <v>33.28</v>
      </c>
      <c r="CO46" s="139">
        <v>33.28</v>
      </c>
      <c r="CP46" s="139">
        <v>33.28</v>
      </c>
      <c r="CQ46" s="139">
        <v>33.4</v>
      </c>
      <c r="CR46" s="139">
        <v>33.4</v>
      </c>
      <c r="CS46" s="139">
        <v>33.4</v>
      </c>
      <c r="CT46" s="140">
        <v>35.25</v>
      </c>
      <c r="CU46" s="140">
        <v>35.25</v>
      </c>
      <c r="CV46" s="140">
        <v>35.25</v>
      </c>
      <c r="CW46" s="139">
        <v>30.42</v>
      </c>
      <c r="CX46" s="139">
        <v>30.42</v>
      </c>
      <c r="CY46" s="139">
        <v>30.42</v>
      </c>
      <c r="CZ46" s="139">
        <v>30</v>
      </c>
      <c r="DA46" s="139">
        <v>30</v>
      </c>
      <c r="DB46" s="139">
        <v>30</v>
      </c>
      <c r="DC46" s="139">
        <v>31.61</v>
      </c>
      <c r="DD46" s="139">
        <v>31.61</v>
      </c>
      <c r="DE46" s="139">
        <v>31.61</v>
      </c>
      <c r="DF46" s="139">
        <v>29.99</v>
      </c>
      <c r="DG46" s="139">
        <v>29.99</v>
      </c>
      <c r="DH46" s="139">
        <v>30.01</v>
      </c>
      <c r="DI46" s="139">
        <v>28.61</v>
      </c>
      <c r="DJ46" s="139">
        <v>28.62</v>
      </c>
      <c r="DK46" s="139">
        <v>28.6</v>
      </c>
    </row>
    <row r="47" spans="1:205" s="88" customFormat="1">
      <c r="A47" s="138" t="s">
        <v>128</v>
      </c>
      <c r="B47" s="139">
        <v>7.6800000000000077E-2</v>
      </c>
      <c r="C47" s="139">
        <v>7.6800000000000077E-2</v>
      </c>
      <c r="D47" s="139">
        <v>7.6800000000000077E-2</v>
      </c>
      <c r="E47" s="139">
        <v>7.6799999999999785E-2</v>
      </c>
      <c r="F47" s="139">
        <v>7.6799999999999785E-2</v>
      </c>
      <c r="G47" s="139">
        <v>7.6799999999999785E-2</v>
      </c>
      <c r="H47" s="139">
        <v>7.6800000000000077E-2</v>
      </c>
      <c r="I47" s="139">
        <v>7.6800000000000077E-2</v>
      </c>
      <c r="J47" s="139">
        <v>7.6800000000000077E-2</v>
      </c>
      <c r="K47" s="139">
        <v>7.7199999999999991E-2</v>
      </c>
      <c r="L47" s="139">
        <v>7.7199999999999991E-2</v>
      </c>
      <c r="M47" s="139">
        <v>7.7199999999999991E-2</v>
      </c>
      <c r="N47" s="139">
        <v>7.8799999999999953E-2</v>
      </c>
      <c r="O47" s="139">
        <v>7.8799999999999953E-2</v>
      </c>
      <c r="P47" s="139">
        <v>7.8799999999999953E-2</v>
      </c>
      <c r="Q47" s="139">
        <v>7.3999999999999913E-2</v>
      </c>
      <c r="R47" s="139">
        <v>7.3999999999999913E-2</v>
      </c>
      <c r="S47" s="139">
        <v>7.3999999999999913E-2</v>
      </c>
      <c r="T47" s="139">
        <v>7.4000000000000052E-2</v>
      </c>
      <c r="U47" s="139">
        <v>7.4000000000000052E-2</v>
      </c>
      <c r="V47" s="139">
        <v>7.4000000000000052E-2</v>
      </c>
      <c r="W47" s="139">
        <v>7.3999999999999913E-2</v>
      </c>
      <c r="X47" s="139">
        <v>7.3999999999999913E-2</v>
      </c>
      <c r="Y47" s="139">
        <v>7.3999999999999913E-2</v>
      </c>
      <c r="Z47" s="139">
        <v>8.0399999999999985E-2</v>
      </c>
      <c r="AA47" s="139">
        <v>8.0399999999999985E-2</v>
      </c>
      <c r="AB47" s="139">
        <v>8.0399999999999985E-2</v>
      </c>
      <c r="AC47" s="139">
        <v>0.08</v>
      </c>
      <c r="AD47" s="139">
        <v>0.08</v>
      </c>
      <c r="AE47" s="139">
        <v>0.08</v>
      </c>
      <c r="AF47" s="139">
        <v>8.0040000000000014E-2</v>
      </c>
      <c r="AG47" s="139">
        <v>8.0040000000000014E-2</v>
      </c>
      <c r="AH47" s="139">
        <v>8.0040000000000014E-2</v>
      </c>
      <c r="AI47" s="139">
        <v>0.08</v>
      </c>
      <c r="AJ47" s="139">
        <v>0.08</v>
      </c>
      <c r="AK47" s="139">
        <v>0.08</v>
      </c>
      <c r="AL47" s="139">
        <v>8.6399999999999852E-2</v>
      </c>
      <c r="AM47" s="139">
        <v>8.6399999999999852E-2</v>
      </c>
      <c r="AN47" s="139">
        <v>8.6399999999999852E-2</v>
      </c>
      <c r="AO47" s="139">
        <v>8.6000000000000215E-2</v>
      </c>
      <c r="AP47" s="139">
        <v>8.6000000000000215E-2</v>
      </c>
      <c r="AQ47" s="139">
        <v>8.6000000000000215E-2</v>
      </c>
      <c r="AR47" s="139">
        <v>8.6400000000000005E-2</v>
      </c>
      <c r="AS47" s="139">
        <v>8.6400000000000005E-2</v>
      </c>
      <c r="AT47" s="139">
        <v>8.6400000000000005E-2</v>
      </c>
      <c r="AU47" s="139">
        <v>8.5999999999999993E-2</v>
      </c>
      <c r="AV47" s="139">
        <v>8.5999999999999993E-2</v>
      </c>
      <c r="AW47" s="139">
        <v>8.5999999999999993E-2</v>
      </c>
      <c r="AX47" s="139">
        <v>9.2399999999999996E-2</v>
      </c>
      <c r="AY47" s="139">
        <v>9.2399999999999996E-2</v>
      </c>
      <c r="AZ47" s="139">
        <v>9.2399999999999996E-2</v>
      </c>
      <c r="BA47" s="139">
        <v>9.2399999999999996E-2</v>
      </c>
      <c r="BB47" s="139">
        <v>9.2399999999999996E-2</v>
      </c>
      <c r="BC47" s="139">
        <v>9.2399999999999996E-2</v>
      </c>
      <c r="BD47" s="139">
        <v>9.6400000000000152E-2</v>
      </c>
      <c r="BE47" s="139">
        <v>9.6400000000000152E-2</v>
      </c>
      <c r="BF47" s="139">
        <v>9.6400000000000152E-2</v>
      </c>
      <c r="BG47" s="139">
        <v>9.6400000000000152E-2</v>
      </c>
      <c r="BH47" s="139">
        <v>9.6400000000000152E-2</v>
      </c>
      <c r="BI47" s="139">
        <v>9.6400000000000152E-2</v>
      </c>
      <c r="BJ47" s="139">
        <v>9.5200000000000007E-2</v>
      </c>
      <c r="BK47" s="139">
        <v>9.5200000000000007E-2</v>
      </c>
      <c r="BL47" s="139">
        <v>9.5200000000000007E-2</v>
      </c>
      <c r="BM47" s="139">
        <v>9.5200000000000007E-2</v>
      </c>
      <c r="BN47" s="139">
        <v>9.5200000000000007E-2</v>
      </c>
      <c r="BO47" s="139">
        <v>9.5200000000000007E-2</v>
      </c>
      <c r="BP47" s="139">
        <v>9.5200000000000007E-2</v>
      </c>
      <c r="BQ47" s="139">
        <v>9.5200000000000007E-2</v>
      </c>
      <c r="BR47" s="139">
        <v>9.5200000000000007E-2</v>
      </c>
      <c r="BS47" s="139">
        <v>9.5200000000000007E-2</v>
      </c>
      <c r="BT47" s="139">
        <v>9.5200000000000007E-2</v>
      </c>
      <c r="BU47" s="139">
        <v>9.5200000000000007E-2</v>
      </c>
      <c r="BV47" s="139">
        <v>0.10116</v>
      </c>
      <c r="BW47" s="139">
        <v>0.10116</v>
      </c>
      <c r="BX47" s="139">
        <v>0.10116</v>
      </c>
      <c r="BY47" s="139">
        <v>0.10116</v>
      </c>
      <c r="BZ47" s="139">
        <v>0.10116</v>
      </c>
      <c r="CA47" s="139">
        <v>0.10116</v>
      </c>
      <c r="CB47" s="139">
        <v>0.10116</v>
      </c>
      <c r="CC47" s="139">
        <v>0.10116</v>
      </c>
      <c r="CD47" s="139">
        <v>0.10116</v>
      </c>
      <c r="CE47" s="139">
        <v>0.10116</v>
      </c>
      <c r="CF47" s="139">
        <v>0.10116</v>
      </c>
      <c r="CG47" s="139">
        <v>0.10116</v>
      </c>
      <c r="CH47" s="139">
        <v>0.10092</v>
      </c>
      <c r="CI47" s="139">
        <v>0.10092</v>
      </c>
      <c r="CJ47" s="139">
        <v>0.10092</v>
      </c>
      <c r="CK47" s="139">
        <v>0.10092</v>
      </c>
      <c r="CL47" s="139">
        <v>0.10112</v>
      </c>
      <c r="CM47" s="139">
        <v>0.10204000000000001</v>
      </c>
      <c r="CN47" s="139">
        <v>0.10216</v>
      </c>
      <c r="CO47" s="139">
        <v>0.10216</v>
      </c>
      <c r="CP47" s="139">
        <v>0.10216</v>
      </c>
      <c r="CQ47" s="139">
        <v>0.10216</v>
      </c>
      <c r="CR47" s="139">
        <v>0.10216</v>
      </c>
      <c r="CS47" s="139">
        <v>0.10216</v>
      </c>
      <c r="CT47" s="140">
        <v>0.10440000000000001</v>
      </c>
      <c r="CU47" s="140">
        <v>0.10440000000000001</v>
      </c>
      <c r="CV47" s="140">
        <v>0.10440000000000001</v>
      </c>
      <c r="CW47" s="139">
        <v>0.1</v>
      </c>
      <c r="CX47" s="139">
        <v>0.1</v>
      </c>
      <c r="CY47" s="139">
        <v>0.1</v>
      </c>
      <c r="CZ47" s="139">
        <v>0.10004</v>
      </c>
      <c r="DA47" s="139">
        <v>0.10004</v>
      </c>
      <c r="DB47" s="139">
        <v>0.10004</v>
      </c>
      <c r="DC47" s="139">
        <v>0.1002</v>
      </c>
      <c r="DD47" s="139">
        <v>0.1002</v>
      </c>
      <c r="DE47" s="139">
        <v>0.1002</v>
      </c>
      <c r="DF47" s="139">
        <v>0.10108</v>
      </c>
      <c r="DG47" s="139">
        <v>0.10108</v>
      </c>
      <c r="DH47" s="139">
        <v>0.10312</v>
      </c>
      <c r="DI47" s="139">
        <v>0.10340000000000001</v>
      </c>
      <c r="DJ47" s="139">
        <v>0.10340000000000001</v>
      </c>
      <c r="DK47" s="139">
        <v>0.10340000000000001</v>
      </c>
    </row>
    <row r="48" spans="1:205" s="88" customFormat="1">
      <c r="A48" s="141" t="s">
        <v>129</v>
      </c>
      <c r="B48" s="139">
        <v>8.23</v>
      </c>
      <c r="C48" s="139">
        <v>8.1463995485327327</v>
      </c>
      <c r="D48" s="139">
        <v>8.1463995485327327</v>
      </c>
      <c r="E48" s="139">
        <v>7.6447968397291204</v>
      </c>
      <c r="F48" s="139">
        <v>7.6447968397291204</v>
      </c>
      <c r="G48" s="139">
        <v>7.6447968397291204</v>
      </c>
      <c r="H48" s="139">
        <v>7.7191083521444712</v>
      </c>
      <c r="I48" s="139">
        <v>7.6169300225733636</v>
      </c>
      <c r="J48" s="139">
        <v>7.6169300225733636</v>
      </c>
      <c r="K48" s="139">
        <v>7.6169300225733636</v>
      </c>
      <c r="L48" s="139">
        <v>7.6169300225733636</v>
      </c>
      <c r="M48" s="139">
        <v>7.6169300225733636</v>
      </c>
      <c r="N48" s="139">
        <v>7.97</v>
      </c>
      <c r="O48" s="139">
        <v>7.97</v>
      </c>
      <c r="P48" s="139">
        <v>7.97</v>
      </c>
      <c r="Q48" s="139">
        <v>7.4962587412587416</v>
      </c>
      <c r="R48" s="139">
        <v>7.4962587412587416</v>
      </c>
      <c r="S48" s="139">
        <v>7.4962587412587416</v>
      </c>
      <c r="T48" s="139">
        <v>7.5427039627039623</v>
      </c>
      <c r="U48" s="139">
        <v>7.5427039627039623</v>
      </c>
      <c r="V48" s="139">
        <v>7.5427039627039623</v>
      </c>
      <c r="W48" s="139">
        <v>7.7563519813519806</v>
      </c>
      <c r="X48" s="139">
        <v>7.7563519813519806</v>
      </c>
      <c r="Y48" s="139">
        <v>7.7563519813519806</v>
      </c>
      <c r="Z48" s="139">
        <v>8.42</v>
      </c>
      <c r="AA48" s="139">
        <v>8.42</v>
      </c>
      <c r="AB48" s="139">
        <v>8.42</v>
      </c>
      <c r="AC48" s="139">
        <v>8.5376251455180441</v>
      </c>
      <c r="AD48" s="139">
        <v>8.5376251455180441</v>
      </c>
      <c r="AE48" s="139">
        <v>8.5376251455180441</v>
      </c>
      <c r="AF48" s="139">
        <v>8.5768335273573921</v>
      </c>
      <c r="AG48" s="139">
        <v>8.5768335273573921</v>
      </c>
      <c r="AH48" s="139">
        <v>8.58663562281723</v>
      </c>
      <c r="AI48" s="139">
        <v>8.8316880093131545</v>
      </c>
      <c r="AJ48" s="139">
        <v>8.8316880093131545</v>
      </c>
      <c r="AK48" s="139">
        <v>8.8316880093131545</v>
      </c>
      <c r="AL48" s="139">
        <v>9.4600000000000009</v>
      </c>
      <c r="AM48" s="139">
        <v>9.4600000000000009</v>
      </c>
      <c r="AN48" s="139">
        <v>9.4600000000000009</v>
      </c>
      <c r="AO48" s="139">
        <v>9.6150819672131149</v>
      </c>
      <c r="AP48" s="139">
        <v>9.5763114754098382</v>
      </c>
      <c r="AQ48" s="139">
        <v>9.5763114754098382</v>
      </c>
      <c r="AR48" s="139">
        <v>9.5763114754098382</v>
      </c>
      <c r="AS48" s="139">
        <v>9.5763114754098382</v>
      </c>
      <c r="AT48" s="139">
        <v>9.5569262295081963</v>
      </c>
      <c r="AU48" s="139">
        <v>9.5666188524590172</v>
      </c>
      <c r="AV48" s="139">
        <v>9.5666188524590172</v>
      </c>
      <c r="AW48" s="139">
        <v>9.5666188524590172</v>
      </c>
      <c r="AX48" s="139">
        <v>11.6</v>
      </c>
      <c r="AY48" s="139">
        <v>11.6</v>
      </c>
      <c r="AZ48" s="139">
        <v>11.6</v>
      </c>
      <c r="BA48" s="139">
        <v>11.657520661157026</v>
      </c>
      <c r="BB48" s="139">
        <v>11.638347107438017</v>
      </c>
      <c r="BC48" s="139">
        <v>11.638347107438017</v>
      </c>
      <c r="BD48" s="139">
        <v>11.6</v>
      </c>
      <c r="BE48" s="139">
        <v>11.6</v>
      </c>
      <c r="BF48" s="139">
        <v>11.772561983471073</v>
      </c>
      <c r="BG48" s="139">
        <v>11.772561983471073</v>
      </c>
      <c r="BH48" s="139">
        <v>11.772561983471073</v>
      </c>
      <c r="BI48" s="139">
        <v>11.772561983471073</v>
      </c>
      <c r="BJ48" s="139">
        <v>12.01</v>
      </c>
      <c r="BK48" s="139">
        <v>12.01</v>
      </c>
      <c r="BL48" s="139">
        <v>12.01</v>
      </c>
      <c r="BM48" s="139">
        <v>11.859167974882261</v>
      </c>
      <c r="BN48" s="139">
        <v>11.859167974882261</v>
      </c>
      <c r="BO48" s="139">
        <v>11.859167974882261</v>
      </c>
      <c r="BP48" s="139">
        <v>12.104270015698587</v>
      </c>
      <c r="BQ48" s="139">
        <v>12.104270015698587</v>
      </c>
      <c r="BR48" s="139">
        <v>12.104270015698587</v>
      </c>
      <c r="BS48" s="139">
        <v>12.207967032967032</v>
      </c>
      <c r="BT48" s="139">
        <v>12.207967032967032</v>
      </c>
      <c r="BU48" s="139">
        <v>12.207967032967032</v>
      </c>
      <c r="BV48" s="139">
        <v>12.8</v>
      </c>
      <c r="BW48" s="139">
        <v>12.8</v>
      </c>
      <c r="BX48" s="139">
        <v>12.8</v>
      </c>
      <c r="BY48" s="139">
        <v>12.8</v>
      </c>
      <c r="BZ48" s="139">
        <v>12.817864619678994</v>
      </c>
      <c r="CA48" s="139">
        <v>12.817864619678994</v>
      </c>
      <c r="CB48" s="139">
        <v>12.47843684577809</v>
      </c>
      <c r="CC48" s="139">
        <v>12.47843684577809</v>
      </c>
      <c r="CD48" s="139">
        <v>12.47843684577809</v>
      </c>
      <c r="CE48" s="139">
        <v>12.469504535938592</v>
      </c>
      <c r="CF48" s="139">
        <v>12.469504535938592</v>
      </c>
      <c r="CG48" s="139">
        <v>12.469504535938592</v>
      </c>
      <c r="CH48" s="139">
        <v>13.78</v>
      </c>
      <c r="CI48" s="139">
        <v>13.78</v>
      </c>
      <c r="CJ48" s="139">
        <v>13.78</v>
      </c>
      <c r="CK48" s="139">
        <v>13.752622516556292</v>
      </c>
      <c r="CL48" s="139">
        <v>13.752622516556292</v>
      </c>
      <c r="CM48" s="139">
        <v>13.807377483443709</v>
      </c>
      <c r="CN48" s="139">
        <v>13.716119205298012</v>
      </c>
      <c r="CO48" s="139">
        <v>13.734370860927154</v>
      </c>
      <c r="CP48" s="139">
        <v>13.734370860927154</v>
      </c>
      <c r="CQ48" s="139">
        <v>13.734370860927154</v>
      </c>
      <c r="CR48" s="139">
        <v>13.734370860927154</v>
      </c>
      <c r="CS48" s="139">
        <v>13.734370860927154</v>
      </c>
      <c r="CT48" s="140">
        <v>13.16</v>
      </c>
      <c r="CU48" s="140">
        <v>13.16</v>
      </c>
      <c r="CV48" s="140">
        <v>13.168897903989183</v>
      </c>
      <c r="CW48" s="139">
        <v>13.17</v>
      </c>
      <c r="CX48" s="139">
        <v>13.19</v>
      </c>
      <c r="CY48" s="139">
        <v>13.19</v>
      </c>
      <c r="CZ48" s="139">
        <v>13.186802443991853</v>
      </c>
      <c r="DA48" s="139">
        <v>13.186802443991853</v>
      </c>
      <c r="DB48" s="139">
        <v>13.186802443991853</v>
      </c>
      <c r="DC48" s="139">
        <v>13.186802443991853</v>
      </c>
      <c r="DD48" s="139">
        <v>13.186802443991853</v>
      </c>
      <c r="DE48" s="139">
        <v>13.186802443991853</v>
      </c>
      <c r="DF48" s="139">
        <v>14.88</v>
      </c>
      <c r="DG48" s="139">
        <v>14.890013458950202</v>
      </c>
      <c r="DH48" s="139">
        <v>14.890013458950202</v>
      </c>
      <c r="DI48" s="139">
        <v>13.244414535666218</v>
      </c>
      <c r="DJ48" s="139">
        <v>13.244414535666218</v>
      </c>
      <c r="DK48" s="139">
        <v>13.262180349932704</v>
      </c>
    </row>
    <row r="49" spans="1:205" s="88" customFormat="1">
      <c r="A49" s="138" t="s">
        <v>130</v>
      </c>
      <c r="B49" s="139">
        <v>3.6</v>
      </c>
      <c r="C49" s="139">
        <v>3.6</v>
      </c>
      <c r="D49" s="139">
        <v>3.4354285714285715</v>
      </c>
      <c r="E49" s="139">
        <v>3.7645714285714291</v>
      </c>
      <c r="F49" s="139">
        <v>3.7645714285714291</v>
      </c>
      <c r="G49" s="139">
        <v>3.7645714285714291</v>
      </c>
      <c r="H49" s="139">
        <v>3.6</v>
      </c>
      <c r="I49" s="139">
        <v>3.7028571428571433</v>
      </c>
      <c r="J49" s="139">
        <v>3.7028571428571433</v>
      </c>
      <c r="K49" s="139">
        <v>3.7028571428571433</v>
      </c>
      <c r="L49" s="139">
        <v>3.7028571428571433</v>
      </c>
      <c r="M49" s="139">
        <v>3.7028571428571433</v>
      </c>
      <c r="N49" s="139">
        <v>3.51</v>
      </c>
      <c r="O49" s="139">
        <v>3.51</v>
      </c>
      <c r="P49" s="139">
        <v>3.51</v>
      </c>
      <c r="Q49" s="139">
        <v>3.51</v>
      </c>
      <c r="R49" s="139">
        <v>3.51</v>
      </c>
      <c r="S49" s="139">
        <v>3.51</v>
      </c>
      <c r="T49" s="139">
        <v>3.51</v>
      </c>
      <c r="U49" s="139">
        <v>3.51</v>
      </c>
      <c r="V49" s="139">
        <v>3.51</v>
      </c>
      <c r="W49" s="139">
        <v>3.51</v>
      </c>
      <c r="X49" s="139">
        <v>3.51</v>
      </c>
      <c r="Y49" s="139">
        <v>3.51</v>
      </c>
      <c r="Z49" s="139">
        <v>2.83</v>
      </c>
      <c r="AA49" s="139">
        <v>2.83</v>
      </c>
      <c r="AB49" s="139">
        <v>2.83</v>
      </c>
      <c r="AC49" s="139">
        <v>2.83</v>
      </c>
      <c r="AD49" s="139">
        <v>2.83</v>
      </c>
      <c r="AE49" s="139">
        <v>2.83</v>
      </c>
      <c r="AF49" s="139">
        <v>2.83</v>
      </c>
      <c r="AG49" s="139">
        <v>2.83</v>
      </c>
      <c r="AH49" s="139">
        <v>2.83</v>
      </c>
      <c r="AI49" s="139">
        <v>2.83</v>
      </c>
      <c r="AJ49" s="139">
        <v>2.83</v>
      </c>
      <c r="AK49" s="139">
        <v>2.83</v>
      </c>
      <c r="AL49" s="139">
        <v>2.88</v>
      </c>
      <c r="AM49" s="139">
        <v>2.88</v>
      </c>
      <c r="AN49" s="139">
        <v>2.88</v>
      </c>
      <c r="AO49" s="139">
        <v>2.6002285714285716</v>
      </c>
      <c r="AP49" s="139">
        <v>2.2710857142857139</v>
      </c>
      <c r="AQ49" s="139">
        <v>2.2710857142857139</v>
      </c>
      <c r="AR49" s="139">
        <v>2.2710857142857139</v>
      </c>
      <c r="AS49" s="139">
        <v>2.2710857142857139</v>
      </c>
      <c r="AT49" s="139">
        <v>2.2710857142857139</v>
      </c>
      <c r="AU49" s="139">
        <v>2.2710857142857139</v>
      </c>
      <c r="AV49" s="139">
        <v>2.2710857142857139</v>
      </c>
      <c r="AW49" s="139">
        <v>2.2710857142857139</v>
      </c>
      <c r="AX49" s="139">
        <v>2.72</v>
      </c>
      <c r="AY49" s="139">
        <v>2.72</v>
      </c>
      <c r="AZ49" s="139">
        <v>2.72</v>
      </c>
      <c r="BA49" s="139">
        <v>2.72</v>
      </c>
      <c r="BB49" s="139">
        <v>2.72</v>
      </c>
      <c r="BC49" s="139">
        <v>2.72</v>
      </c>
      <c r="BD49" s="139">
        <v>2.7058227848101266</v>
      </c>
      <c r="BE49" s="139">
        <v>2.7058227848101266</v>
      </c>
      <c r="BF49" s="139">
        <v>2.7058227848101266</v>
      </c>
      <c r="BG49" s="139">
        <v>2.7058227848101266</v>
      </c>
      <c r="BH49" s="139">
        <v>2.7058227848101266</v>
      </c>
      <c r="BI49" s="139">
        <v>2.7058227848101266</v>
      </c>
      <c r="BJ49" s="139">
        <v>2.74</v>
      </c>
      <c r="BK49" s="139">
        <v>2.74</v>
      </c>
      <c r="BL49" s="139">
        <v>2.74</v>
      </c>
      <c r="BM49" s="139">
        <v>2.74</v>
      </c>
      <c r="BN49" s="139">
        <v>2.74</v>
      </c>
      <c r="BO49" s="139">
        <v>2.74</v>
      </c>
      <c r="BP49" s="139">
        <v>2.74</v>
      </c>
      <c r="BQ49" s="139">
        <v>2.74</v>
      </c>
      <c r="BR49" s="139">
        <v>2.74</v>
      </c>
      <c r="BS49" s="139">
        <v>2.7519389978213513</v>
      </c>
      <c r="BT49" s="139">
        <v>2.7519389978213513</v>
      </c>
      <c r="BU49" s="139">
        <v>2.7519389978213513</v>
      </c>
      <c r="BV49" s="139">
        <v>3.21</v>
      </c>
      <c r="BW49" s="139">
        <v>3.21</v>
      </c>
      <c r="BX49" s="139">
        <v>3.21</v>
      </c>
      <c r="BY49" s="139">
        <v>3.2193859649122811</v>
      </c>
      <c r="BZ49" s="139">
        <v>3.2217324561403511</v>
      </c>
      <c r="CA49" s="139">
        <v>3.2217324561403511</v>
      </c>
      <c r="CB49" s="139">
        <v>3.1091008771929824</v>
      </c>
      <c r="CC49" s="139">
        <v>3.1091008771929824</v>
      </c>
      <c r="CD49" s="139">
        <v>3.1091008771929824</v>
      </c>
      <c r="CE49" s="139">
        <v>3.1091008771929824</v>
      </c>
      <c r="CF49" s="139">
        <v>3.1091008771929824</v>
      </c>
      <c r="CG49" s="139">
        <v>3.1091008771929824</v>
      </c>
      <c r="CH49" s="139">
        <v>3.07</v>
      </c>
      <c r="CI49" s="139">
        <v>3.07</v>
      </c>
      <c r="CJ49" s="139">
        <v>3.07</v>
      </c>
      <c r="CK49" s="139">
        <v>3.07</v>
      </c>
      <c r="CL49" s="139">
        <v>3.07</v>
      </c>
      <c r="CM49" s="139">
        <v>2.7233870967741938</v>
      </c>
      <c r="CN49" s="139">
        <v>3.3175806451612906</v>
      </c>
      <c r="CO49" s="139">
        <v>3.3175806451612906</v>
      </c>
      <c r="CP49" s="139">
        <v>3.3175806451612906</v>
      </c>
      <c r="CQ49" s="139">
        <v>3.3175806451612906</v>
      </c>
      <c r="CR49" s="139">
        <v>3.3175806451612906</v>
      </c>
      <c r="CS49" s="139">
        <v>3.3175806451612906</v>
      </c>
      <c r="CT49" s="140">
        <v>2.92</v>
      </c>
      <c r="CU49" s="140">
        <v>2.92</v>
      </c>
      <c r="CV49" s="140">
        <v>2.92</v>
      </c>
      <c r="CW49" s="139">
        <v>2.92</v>
      </c>
      <c r="CX49" s="139">
        <v>2.92</v>
      </c>
      <c r="CY49" s="139">
        <v>2.92</v>
      </c>
      <c r="CZ49" s="139">
        <v>2.92</v>
      </c>
      <c r="DA49" s="139">
        <v>2.92</v>
      </c>
      <c r="DB49" s="139">
        <v>2.92</v>
      </c>
      <c r="DC49" s="139">
        <v>2.92</v>
      </c>
      <c r="DD49" s="139">
        <v>2.92</v>
      </c>
      <c r="DE49" s="139">
        <v>2.92</v>
      </c>
      <c r="DF49" s="139">
        <v>2.8687719298245615</v>
      </c>
      <c r="DG49" s="139">
        <v>2.8687719298245615</v>
      </c>
      <c r="DH49" s="139">
        <v>2.8687719298245615</v>
      </c>
      <c r="DI49" s="139">
        <v>3.03</v>
      </c>
      <c r="DJ49" s="139">
        <v>3.03</v>
      </c>
      <c r="DK49" s="139">
        <v>3.03</v>
      </c>
    </row>
    <row r="50" spans="1:205" s="88" customFormat="1">
      <c r="A50" s="138" t="s">
        <v>131</v>
      </c>
      <c r="B50" s="139">
        <v>0.69</v>
      </c>
      <c r="C50" s="139">
        <v>0.69</v>
      </c>
      <c r="D50" s="139">
        <v>0.69</v>
      </c>
      <c r="E50" s="139">
        <v>0.69</v>
      </c>
      <c r="F50" s="139">
        <v>0.69</v>
      </c>
      <c r="G50" s="139">
        <v>0.69</v>
      </c>
      <c r="H50" s="139">
        <v>0.69</v>
      </c>
      <c r="I50" s="139">
        <v>0.69</v>
      </c>
      <c r="J50" s="139">
        <v>0.69</v>
      </c>
      <c r="K50" s="139">
        <v>0.69</v>
      </c>
      <c r="L50" s="139">
        <v>0.69</v>
      </c>
      <c r="M50" s="139">
        <v>0.69</v>
      </c>
      <c r="N50" s="139">
        <v>0.59</v>
      </c>
      <c r="O50" s="139">
        <v>0.59</v>
      </c>
      <c r="P50" s="139">
        <v>0.59</v>
      </c>
      <c r="Q50" s="139">
        <v>0.59</v>
      </c>
      <c r="R50" s="139">
        <v>0.59</v>
      </c>
      <c r="S50" s="139">
        <v>0.59</v>
      </c>
      <c r="T50" s="139">
        <v>0.58375661375661381</v>
      </c>
      <c r="U50" s="139">
        <v>0.58375661375661381</v>
      </c>
      <c r="V50" s="139">
        <v>0.58375661375661381</v>
      </c>
      <c r="W50" s="139">
        <v>0.58583774250440912</v>
      </c>
      <c r="X50" s="139">
        <v>0.58687830687830678</v>
      </c>
      <c r="Y50" s="139">
        <v>0.58687830687830678</v>
      </c>
      <c r="Z50" s="139">
        <v>0.61</v>
      </c>
      <c r="AA50" s="139">
        <v>0.61</v>
      </c>
      <c r="AB50" s="139">
        <v>0.61</v>
      </c>
      <c r="AC50" s="139">
        <v>0.61315517241379314</v>
      </c>
      <c r="AD50" s="139">
        <v>0.61315517241379314</v>
      </c>
      <c r="AE50" s="139">
        <v>0.61315517241379314</v>
      </c>
      <c r="AF50" s="139">
        <v>0.61420689655172411</v>
      </c>
      <c r="AG50" s="139">
        <v>0.61420689655172411</v>
      </c>
      <c r="AH50" s="139">
        <v>0.61631034482758629</v>
      </c>
      <c r="AI50" s="139">
        <v>0.61736206896551726</v>
      </c>
      <c r="AJ50" s="139">
        <v>0.61736206896551726</v>
      </c>
      <c r="AK50" s="139">
        <v>0.61736206896551726</v>
      </c>
      <c r="AL50" s="139">
        <v>0.76</v>
      </c>
      <c r="AM50" s="139">
        <v>0.76</v>
      </c>
      <c r="AN50" s="139">
        <v>0.76</v>
      </c>
      <c r="AO50" s="139">
        <v>0.76966101694915257</v>
      </c>
      <c r="AP50" s="139">
        <v>0.78254237288135586</v>
      </c>
      <c r="AQ50" s="139">
        <v>0.78254237288135586</v>
      </c>
      <c r="AR50" s="139">
        <v>0.78254237288135586</v>
      </c>
      <c r="AS50" s="139">
        <v>0.77824858757062154</v>
      </c>
      <c r="AT50" s="139">
        <v>0.77824858757062154</v>
      </c>
      <c r="AU50" s="139">
        <v>0.77502824858757058</v>
      </c>
      <c r="AV50" s="139">
        <v>0.7803954802259887</v>
      </c>
      <c r="AW50" s="139">
        <v>0.7803954802259887</v>
      </c>
      <c r="AX50" s="139">
        <v>0.84</v>
      </c>
      <c r="AY50" s="139">
        <v>0.84</v>
      </c>
      <c r="AZ50" s="139">
        <v>0.84</v>
      </c>
      <c r="BA50" s="139">
        <v>0.84983606557377067</v>
      </c>
      <c r="BB50" s="139">
        <v>0.84983606557377067</v>
      </c>
      <c r="BC50" s="139">
        <v>0.84983606557377067</v>
      </c>
      <c r="BD50" s="139">
        <v>0.84983606557377067</v>
      </c>
      <c r="BE50" s="139">
        <v>0.84983606557377067</v>
      </c>
      <c r="BF50" s="139">
        <v>0.84983606557377067</v>
      </c>
      <c r="BG50" s="139">
        <v>0.85180327868852457</v>
      </c>
      <c r="BH50" s="139">
        <v>0.85180327868852457</v>
      </c>
      <c r="BI50" s="139">
        <v>0.85180327868852457</v>
      </c>
      <c r="BJ50" s="139">
        <v>0.87999999999999901</v>
      </c>
      <c r="BK50" s="139">
        <v>0.87999999999999901</v>
      </c>
      <c r="BL50" s="139">
        <v>0.87999999999999901</v>
      </c>
      <c r="BM50" s="139">
        <v>0.87887611749680616</v>
      </c>
      <c r="BN50" s="139">
        <v>0.87887611749680616</v>
      </c>
      <c r="BO50" s="139">
        <v>0.87887611749680616</v>
      </c>
      <c r="BP50" s="139">
        <v>0.87887611749680616</v>
      </c>
      <c r="BQ50" s="139">
        <v>0.87887611749680616</v>
      </c>
      <c r="BR50" s="139">
        <v>0.87887611749680616</v>
      </c>
      <c r="BS50" s="139">
        <v>0.87662835249042048</v>
      </c>
      <c r="BT50" s="139">
        <v>0.87662835249042048</v>
      </c>
      <c r="BU50" s="139">
        <v>0.87662835249042048</v>
      </c>
      <c r="BV50" s="139">
        <v>0.89</v>
      </c>
      <c r="BW50" s="139">
        <v>0.89</v>
      </c>
      <c r="BX50" s="139">
        <v>0.89</v>
      </c>
      <c r="BY50" s="139">
        <v>0.89</v>
      </c>
      <c r="BZ50" s="139">
        <v>0.89</v>
      </c>
      <c r="CA50" s="139">
        <v>0.89</v>
      </c>
      <c r="CB50" s="139">
        <v>0.89</v>
      </c>
      <c r="CC50" s="139">
        <v>0.89</v>
      </c>
      <c r="CD50" s="139">
        <v>0.89</v>
      </c>
      <c r="CE50" s="139">
        <v>0.89110696517412957</v>
      </c>
      <c r="CF50" s="139">
        <v>0.89110696517412957</v>
      </c>
      <c r="CG50" s="139">
        <v>0.89110696517412957</v>
      </c>
      <c r="CH50" s="139">
        <v>0.65999999999999925</v>
      </c>
      <c r="CI50" s="139">
        <v>0.65999999999999925</v>
      </c>
      <c r="CJ50" s="139">
        <v>0.65999999999999925</v>
      </c>
      <c r="CK50" s="139">
        <v>0.65999999999999925</v>
      </c>
      <c r="CL50" s="139">
        <v>0.65999999999999925</v>
      </c>
      <c r="CM50" s="139">
        <v>0.65999999999999925</v>
      </c>
      <c r="CN50" s="139">
        <v>0.6608991825613072</v>
      </c>
      <c r="CO50" s="139">
        <v>0.6608991825613072</v>
      </c>
      <c r="CP50" s="139">
        <v>0.6608991825613072</v>
      </c>
      <c r="CQ50" s="139">
        <v>0.6608991825613072</v>
      </c>
      <c r="CR50" s="139">
        <v>0.6608991825613072</v>
      </c>
      <c r="CS50" s="139">
        <v>0.6608991825613072</v>
      </c>
      <c r="CT50" s="140">
        <v>0.69</v>
      </c>
      <c r="CU50" s="140">
        <v>0.69</v>
      </c>
      <c r="CV50" s="140">
        <v>0.69</v>
      </c>
      <c r="CW50" s="139">
        <v>0.69</v>
      </c>
      <c r="CX50" s="139">
        <v>0.69</v>
      </c>
      <c r="CY50" s="139">
        <v>0.69</v>
      </c>
      <c r="CZ50" s="139">
        <v>0.69094780219780216</v>
      </c>
      <c r="DA50" s="139">
        <v>0.69094780219780216</v>
      </c>
      <c r="DB50" s="139">
        <v>0.69094780219780216</v>
      </c>
      <c r="DC50" s="139">
        <v>0.69094780219780216</v>
      </c>
      <c r="DD50" s="139">
        <v>0.69094780219780216</v>
      </c>
      <c r="DE50" s="139">
        <v>0.69094780219780216</v>
      </c>
      <c r="DF50" s="139">
        <v>0.41999999999999993</v>
      </c>
      <c r="DG50" s="139">
        <v>0.43384615384615371</v>
      </c>
      <c r="DH50" s="139">
        <v>0.71274725274725259</v>
      </c>
      <c r="DI50" s="139">
        <v>0.69</v>
      </c>
      <c r="DJ50" s="139">
        <v>0.69</v>
      </c>
      <c r="DK50" s="139">
        <v>0.69</v>
      </c>
    </row>
    <row r="51" spans="1:205" s="88" customFormat="1">
      <c r="A51" s="138" t="s">
        <v>132</v>
      </c>
      <c r="B51" s="139">
        <v>4.0999999999999996</v>
      </c>
      <c r="C51" s="139">
        <v>4.0999999999999996</v>
      </c>
      <c r="D51" s="139">
        <v>4.0999999999999996</v>
      </c>
      <c r="E51" s="139">
        <v>4.0999999999999996</v>
      </c>
      <c r="F51" s="139">
        <v>4.0999999999999996</v>
      </c>
      <c r="G51" s="139">
        <v>4.0999999999999996</v>
      </c>
      <c r="H51" s="139">
        <v>4.0999999999999996</v>
      </c>
      <c r="I51" s="139">
        <v>4.0999999999999996</v>
      </c>
      <c r="J51" s="139">
        <v>4.0999999999999996</v>
      </c>
      <c r="K51" s="139">
        <v>4.0999999999999996</v>
      </c>
      <c r="L51" s="139">
        <v>4.0999999999999996</v>
      </c>
      <c r="M51" s="139">
        <v>4.0999999999999996</v>
      </c>
      <c r="N51" s="139">
        <v>5.3</v>
      </c>
      <c r="O51" s="139">
        <v>5.3</v>
      </c>
      <c r="P51" s="139">
        <v>5.3</v>
      </c>
      <c r="Q51" s="139">
        <v>5.3</v>
      </c>
      <c r="R51" s="139">
        <v>5.3</v>
      </c>
      <c r="S51" s="139">
        <v>5.3</v>
      </c>
      <c r="T51" s="139">
        <v>5.3</v>
      </c>
      <c r="U51" s="139">
        <v>5.3</v>
      </c>
      <c r="V51" s="139">
        <v>5.3</v>
      </c>
      <c r="W51" s="139">
        <v>5.3</v>
      </c>
      <c r="X51" s="139">
        <v>5.3</v>
      </c>
      <c r="Y51" s="139">
        <v>5.3</v>
      </c>
      <c r="Z51" s="139">
        <v>5.5</v>
      </c>
      <c r="AA51" s="139">
        <v>5.5</v>
      </c>
      <c r="AB51" s="139">
        <v>5.5</v>
      </c>
      <c r="AC51" s="139">
        <v>5.5</v>
      </c>
      <c r="AD51" s="139">
        <v>5.5</v>
      </c>
      <c r="AE51" s="139">
        <v>5.5</v>
      </c>
      <c r="AF51" s="139">
        <v>5.5</v>
      </c>
      <c r="AG51" s="139">
        <v>5.5</v>
      </c>
      <c r="AH51" s="139">
        <v>5.5</v>
      </c>
      <c r="AI51" s="139">
        <v>5.5</v>
      </c>
      <c r="AJ51" s="139">
        <v>5.5</v>
      </c>
      <c r="AK51" s="139">
        <v>5.5</v>
      </c>
      <c r="AL51" s="139">
        <v>6.8</v>
      </c>
      <c r="AM51" s="139">
        <v>6.8</v>
      </c>
      <c r="AN51" s="139">
        <v>6.8</v>
      </c>
      <c r="AO51" s="139">
        <v>6.8</v>
      </c>
      <c r="AP51" s="139">
        <v>6.8</v>
      </c>
      <c r="AQ51" s="139">
        <v>6.8</v>
      </c>
      <c r="AR51" s="139">
        <v>6.8</v>
      </c>
      <c r="AS51" s="139">
        <v>6.8</v>
      </c>
      <c r="AT51" s="139">
        <v>6.8</v>
      </c>
      <c r="AU51" s="139">
        <v>6.8</v>
      </c>
      <c r="AV51" s="139">
        <v>6.8</v>
      </c>
      <c r="AW51" s="139">
        <v>6.8</v>
      </c>
      <c r="AX51" s="139">
        <v>3.8</v>
      </c>
      <c r="AY51" s="139">
        <v>3.8</v>
      </c>
      <c r="AZ51" s="139">
        <v>3.8</v>
      </c>
      <c r="BA51" s="139">
        <v>3.8</v>
      </c>
      <c r="BB51" s="139">
        <v>3.8</v>
      </c>
      <c r="BC51" s="139">
        <v>3.8</v>
      </c>
      <c r="BD51" s="139">
        <v>3.8</v>
      </c>
      <c r="BE51" s="139">
        <v>3.8</v>
      </c>
      <c r="BF51" s="139">
        <v>3.8</v>
      </c>
      <c r="BG51" s="139">
        <v>3.8</v>
      </c>
      <c r="BH51" s="139">
        <v>3.8</v>
      </c>
      <c r="BI51" s="139">
        <v>3.8</v>
      </c>
      <c r="BJ51" s="139">
        <v>7.4</v>
      </c>
      <c r="BK51" s="139">
        <v>7.4</v>
      </c>
      <c r="BL51" s="139">
        <v>7.4</v>
      </c>
      <c r="BM51" s="139">
        <v>7.4</v>
      </c>
      <c r="BN51" s="139">
        <v>7.4</v>
      </c>
      <c r="BO51" s="139">
        <v>7.4</v>
      </c>
      <c r="BP51" s="139">
        <v>7.4</v>
      </c>
      <c r="BQ51" s="139">
        <v>7.4</v>
      </c>
      <c r="BR51" s="139">
        <v>7.4</v>
      </c>
      <c r="BS51" s="139">
        <v>7.4</v>
      </c>
      <c r="BT51" s="139">
        <v>7.4</v>
      </c>
      <c r="BU51" s="139">
        <v>7.4</v>
      </c>
      <c r="BV51" s="139">
        <v>7.6</v>
      </c>
      <c r="BW51" s="139">
        <v>7.6</v>
      </c>
      <c r="BX51" s="139">
        <v>7.6</v>
      </c>
      <c r="BY51" s="139">
        <v>7.6</v>
      </c>
      <c r="BZ51" s="139">
        <v>7.6</v>
      </c>
      <c r="CA51" s="139">
        <v>7.6</v>
      </c>
      <c r="CB51" s="139">
        <v>7.6</v>
      </c>
      <c r="CC51" s="139">
        <v>7.6</v>
      </c>
      <c r="CD51" s="139">
        <v>7.6</v>
      </c>
      <c r="CE51" s="139">
        <v>7.6</v>
      </c>
      <c r="CF51" s="139">
        <v>7.6</v>
      </c>
      <c r="CG51" s="139">
        <v>7.6</v>
      </c>
      <c r="CH51" s="139">
        <v>6.9</v>
      </c>
      <c r="CI51" s="139">
        <v>6.9</v>
      </c>
      <c r="CJ51" s="139">
        <v>6.9</v>
      </c>
      <c r="CK51" s="139">
        <v>6.9</v>
      </c>
      <c r="CL51" s="139">
        <v>6.9</v>
      </c>
      <c r="CM51" s="139">
        <v>6.9</v>
      </c>
      <c r="CN51" s="139">
        <v>6.9</v>
      </c>
      <c r="CO51" s="139">
        <v>6.9</v>
      </c>
      <c r="CP51" s="139">
        <v>6.9</v>
      </c>
      <c r="CQ51" s="139">
        <v>6.9</v>
      </c>
      <c r="CR51" s="139">
        <v>6.9</v>
      </c>
      <c r="CS51" s="139">
        <v>6.9</v>
      </c>
      <c r="CT51" s="140">
        <v>6.9</v>
      </c>
      <c r="CU51" s="140">
        <v>6.9</v>
      </c>
      <c r="CV51" s="140">
        <v>6.9</v>
      </c>
      <c r="CW51" s="139">
        <v>6.9</v>
      </c>
      <c r="CX51" s="139">
        <v>6.9</v>
      </c>
      <c r="CY51" s="139">
        <v>6.9</v>
      </c>
      <c r="CZ51" s="139">
        <v>6.9</v>
      </c>
      <c r="DA51" s="139">
        <v>6.9</v>
      </c>
      <c r="DB51" s="139">
        <v>6.9</v>
      </c>
      <c r="DC51" s="139">
        <v>6.9</v>
      </c>
      <c r="DD51" s="139">
        <v>6.9</v>
      </c>
      <c r="DE51" s="139">
        <v>6.9</v>
      </c>
      <c r="DF51" s="139">
        <v>7.1</v>
      </c>
      <c r="DG51" s="139">
        <v>7.1</v>
      </c>
      <c r="DH51" s="139">
        <v>7.1</v>
      </c>
      <c r="DI51" s="139">
        <v>7.1</v>
      </c>
      <c r="DJ51" s="139">
        <v>7.1</v>
      </c>
      <c r="DK51" s="139">
        <v>7.1</v>
      </c>
    </row>
    <row r="52" spans="1:205" s="88" customFormat="1">
      <c r="A52" s="141" t="s">
        <v>133</v>
      </c>
      <c r="B52" s="140">
        <v>4.8</v>
      </c>
      <c r="C52" s="140">
        <v>4.8</v>
      </c>
      <c r="D52" s="140">
        <v>4.8</v>
      </c>
      <c r="E52" s="140">
        <v>4</v>
      </c>
      <c r="F52" s="140">
        <v>4</v>
      </c>
      <c r="G52" s="140">
        <v>4</v>
      </c>
      <c r="H52" s="140">
        <v>6</v>
      </c>
      <c r="I52" s="140">
        <v>6</v>
      </c>
      <c r="J52" s="140">
        <v>6</v>
      </c>
      <c r="K52" s="140">
        <v>0.6</v>
      </c>
      <c r="L52" s="140">
        <v>0.6</v>
      </c>
      <c r="M52" s="140">
        <v>0.6</v>
      </c>
      <c r="N52" s="140">
        <v>9.4</v>
      </c>
      <c r="O52" s="140">
        <v>9.4</v>
      </c>
      <c r="P52" s="140">
        <v>9.4</v>
      </c>
      <c r="Q52" s="140">
        <v>16.8</v>
      </c>
      <c r="R52" s="140">
        <v>16.8</v>
      </c>
      <c r="S52" s="140">
        <v>16.8</v>
      </c>
      <c r="T52" s="140">
        <v>14.2</v>
      </c>
      <c r="U52" s="140">
        <v>14.2</v>
      </c>
      <c r="V52" s="140">
        <v>14.2</v>
      </c>
      <c r="W52" s="140">
        <v>12.4</v>
      </c>
      <c r="X52" s="140">
        <v>12.4</v>
      </c>
      <c r="Y52" s="140">
        <v>12.4</v>
      </c>
      <c r="Z52" s="139">
        <v>4.3</v>
      </c>
      <c r="AA52" s="139">
        <v>4.3</v>
      </c>
      <c r="AB52" s="139">
        <v>4.3</v>
      </c>
      <c r="AC52" s="139">
        <v>6.4</v>
      </c>
      <c r="AD52" s="139">
        <v>6.4</v>
      </c>
      <c r="AE52" s="139">
        <v>6.4</v>
      </c>
      <c r="AF52" s="139">
        <v>4.7</v>
      </c>
      <c r="AG52" s="139">
        <v>4.7</v>
      </c>
      <c r="AH52" s="139">
        <v>4.7</v>
      </c>
      <c r="AI52" s="139">
        <v>3.6</v>
      </c>
      <c r="AJ52" s="139">
        <v>3.6</v>
      </c>
      <c r="AK52" s="139">
        <v>3.6</v>
      </c>
      <c r="AL52" s="139">
        <v>5.2</v>
      </c>
      <c r="AM52" s="139">
        <v>5.2</v>
      </c>
      <c r="AN52" s="139">
        <v>5.2</v>
      </c>
      <c r="AO52" s="139">
        <v>14</v>
      </c>
      <c r="AP52" s="139">
        <v>14</v>
      </c>
      <c r="AQ52" s="139">
        <v>14</v>
      </c>
      <c r="AR52" s="139">
        <v>12.5</v>
      </c>
      <c r="AS52" s="139">
        <v>12.5</v>
      </c>
      <c r="AT52" s="139">
        <v>12.5</v>
      </c>
      <c r="AU52" s="139">
        <v>13.4</v>
      </c>
      <c r="AV52" s="139">
        <v>13.4</v>
      </c>
      <c r="AW52" s="139">
        <v>13.4</v>
      </c>
      <c r="AX52" s="139">
        <v>12.5</v>
      </c>
      <c r="AY52" s="139">
        <v>12.5</v>
      </c>
      <c r="AZ52" s="139">
        <v>12.5</v>
      </c>
      <c r="BA52" s="139">
        <v>8.6</v>
      </c>
      <c r="BB52" s="139">
        <v>8.6</v>
      </c>
      <c r="BC52" s="139">
        <v>8.6</v>
      </c>
      <c r="BD52" s="139">
        <v>8.5</v>
      </c>
      <c r="BE52" s="139">
        <v>8.5</v>
      </c>
      <c r="BF52" s="139">
        <v>8.5</v>
      </c>
      <c r="BG52" s="139">
        <v>7.4</v>
      </c>
      <c r="BH52" s="139">
        <v>7.4</v>
      </c>
      <c r="BI52" s="139">
        <v>7.4</v>
      </c>
      <c r="BJ52" s="139">
        <v>6</v>
      </c>
      <c r="BK52" s="139">
        <v>6</v>
      </c>
      <c r="BL52" s="139">
        <v>6</v>
      </c>
      <c r="BM52" s="139">
        <v>7.5</v>
      </c>
      <c r="BN52" s="139">
        <v>7.5</v>
      </c>
      <c r="BO52" s="139">
        <v>7.5</v>
      </c>
      <c r="BP52" s="139">
        <v>7</v>
      </c>
      <c r="BQ52" s="139">
        <v>7</v>
      </c>
      <c r="BR52" s="139">
        <v>7</v>
      </c>
      <c r="BS52" s="139">
        <v>10.1</v>
      </c>
      <c r="BT52" s="139">
        <v>10.1</v>
      </c>
      <c r="BU52" s="139">
        <v>10.1</v>
      </c>
      <c r="BV52" s="139">
        <v>11.3</v>
      </c>
      <c r="BW52" s="139">
        <v>11.3</v>
      </c>
      <c r="BX52" s="139">
        <v>11.3</v>
      </c>
      <c r="BY52" s="139">
        <v>16</v>
      </c>
      <c r="BZ52" s="139">
        <v>16</v>
      </c>
      <c r="CA52" s="139">
        <v>16</v>
      </c>
      <c r="CB52" s="139">
        <v>18.2</v>
      </c>
      <c r="CC52" s="139">
        <v>18.2</v>
      </c>
      <c r="CD52" s="139">
        <v>18.2</v>
      </c>
      <c r="CE52" s="139">
        <v>16.600000000000001</v>
      </c>
      <c r="CF52" s="139">
        <v>16.600000000000001</v>
      </c>
      <c r="CG52" s="139">
        <v>16.600000000000001</v>
      </c>
      <c r="CH52" s="139">
        <v>17.399999999999999</v>
      </c>
      <c r="CI52" s="139">
        <v>17.399999999999999</v>
      </c>
      <c r="CJ52" s="139">
        <v>17.399999999999999</v>
      </c>
      <c r="CK52" s="139">
        <v>17.899999999999999</v>
      </c>
      <c r="CL52" s="139">
        <v>17.899999999999999</v>
      </c>
      <c r="CM52" s="139">
        <v>17.899999999999999</v>
      </c>
      <c r="CN52" s="139">
        <v>16.100000000000001</v>
      </c>
      <c r="CO52" s="139">
        <v>16.100000000000001</v>
      </c>
      <c r="CP52" s="139">
        <v>16.100000000000001</v>
      </c>
      <c r="CQ52" s="139">
        <v>18.100000000000001</v>
      </c>
      <c r="CR52" s="139">
        <v>18.100000000000001</v>
      </c>
      <c r="CS52" s="139">
        <v>18.100000000000001</v>
      </c>
      <c r="CT52" s="140">
        <v>19</v>
      </c>
      <c r="CU52" s="140">
        <v>19</v>
      </c>
      <c r="CV52" s="140">
        <v>19</v>
      </c>
      <c r="CW52" s="139">
        <v>22.7</v>
      </c>
      <c r="CX52" s="139">
        <v>22.7</v>
      </c>
      <c r="CY52" s="139">
        <v>22.7</v>
      </c>
      <c r="CZ52" s="139">
        <v>21.7</v>
      </c>
      <c r="DA52" s="139">
        <v>21.7</v>
      </c>
      <c r="DB52" s="139">
        <v>21.7</v>
      </c>
      <c r="DC52" s="139">
        <v>23</v>
      </c>
      <c r="DD52" s="139">
        <v>23</v>
      </c>
      <c r="DE52" s="139">
        <v>23</v>
      </c>
      <c r="DF52" s="139">
        <v>21.1</v>
      </c>
      <c r="DG52" s="139">
        <v>21.1</v>
      </c>
      <c r="DH52" s="139">
        <v>21.1</v>
      </c>
      <c r="DI52" s="139">
        <v>21.4</v>
      </c>
      <c r="DJ52" s="139">
        <v>21.4</v>
      </c>
      <c r="DK52" s="139">
        <v>21.4</v>
      </c>
      <c r="DL52" s="115">
        <v>21.8</v>
      </c>
      <c r="DM52" s="115">
        <v>21.8</v>
      </c>
      <c r="DN52" s="115">
        <v>21.8</v>
      </c>
      <c r="DO52" s="115">
        <v>25.5</v>
      </c>
      <c r="DP52" s="115">
        <v>25.5</v>
      </c>
      <c r="DQ52" s="115">
        <v>25.5</v>
      </c>
      <c r="DR52" s="115">
        <v>26.1</v>
      </c>
      <c r="DS52" s="115">
        <v>26.1</v>
      </c>
      <c r="DT52" s="115">
        <v>26.1</v>
      </c>
      <c r="DU52" s="115">
        <v>24.7</v>
      </c>
      <c r="DV52" s="115">
        <v>24.7</v>
      </c>
      <c r="DW52" s="115">
        <v>24.7</v>
      </c>
      <c r="DX52" s="115">
        <v>20.3</v>
      </c>
      <c r="DY52" s="115">
        <v>20.3</v>
      </c>
      <c r="DZ52" s="115">
        <v>20.3</v>
      </c>
      <c r="EA52" s="115">
        <v>22.1</v>
      </c>
      <c r="EB52" s="115">
        <v>22.1</v>
      </c>
      <c r="EC52" s="115">
        <v>22.1</v>
      </c>
      <c r="ED52" s="115">
        <v>17.3</v>
      </c>
      <c r="EE52" s="115">
        <v>17.3</v>
      </c>
      <c r="EF52" s="115">
        <v>17.3</v>
      </c>
      <c r="EG52" s="115">
        <f>ED52-$ED$16/20</f>
        <v>16.435000000000002</v>
      </c>
      <c r="EH52" s="115">
        <f>EG52</f>
        <v>16.435000000000002</v>
      </c>
      <c r="EI52" s="115">
        <f>EH52</f>
        <v>16.435000000000002</v>
      </c>
      <c r="EJ52" s="115">
        <f>EG52-$ED$16/20</f>
        <v>15.570000000000002</v>
      </c>
      <c r="EK52" s="115">
        <f>EJ52</f>
        <v>15.570000000000002</v>
      </c>
      <c r="EL52" s="115">
        <f>EK52</f>
        <v>15.570000000000002</v>
      </c>
      <c r="EM52" s="115">
        <f t="shared" ref="EM52" si="74">EJ52-$ED$16/20</f>
        <v>14.705000000000002</v>
      </c>
      <c r="EN52" s="115">
        <f t="shared" ref="EN52:EO52" si="75">EM52</f>
        <v>14.705000000000002</v>
      </c>
      <c r="EO52" s="115">
        <f t="shared" si="75"/>
        <v>14.705000000000002</v>
      </c>
      <c r="EP52" s="115">
        <f t="shared" ref="EP52" si="76">EM52-$ED$16/20</f>
        <v>13.840000000000002</v>
      </c>
      <c r="EQ52" s="115">
        <f t="shared" ref="EQ52:ER52" si="77">EP52</f>
        <v>13.840000000000002</v>
      </c>
      <c r="ER52" s="115">
        <f t="shared" si="77"/>
        <v>13.840000000000002</v>
      </c>
      <c r="ES52" s="115">
        <f t="shared" ref="ES52" si="78">EP52-$ED$16/20</f>
        <v>12.975000000000001</v>
      </c>
      <c r="ET52" s="115">
        <f t="shared" ref="ET52:EU52" si="79">ES52</f>
        <v>12.975000000000001</v>
      </c>
      <c r="EU52" s="115">
        <f t="shared" si="79"/>
        <v>12.975000000000001</v>
      </c>
      <c r="EV52" s="115">
        <f t="shared" ref="EV52" si="80">ES52-$ED$16/20</f>
        <v>12.110000000000001</v>
      </c>
      <c r="EW52" s="115">
        <f t="shared" ref="EW52:EX52" si="81">EV52</f>
        <v>12.110000000000001</v>
      </c>
      <c r="EX52" s="115">
        <f t="shared" si="81"/>
        <v>12.110000000000001</v>
      </c>
      <c r="EY52" s="115">
        <f t="shared" ref="EY52" si="82">EV52-$ED$16/20</f>
        <v>11.245000000000001</v>
      </c>
      <c r="EZ52" s="115">
        <f t="shared" ref="EZ52:FA52" si="83">EY52</f>
        <v>11.245000000000001</v>
      </c>
      <c r="FA52" s="115">
        <f t="shared" si="83"/>
        <v>11.245000000000001</v>
      </c>
      <c r="FB52" s="115">
        <f t="shared" ref="FB52" si="84">EY52-$ED$16/20</f>
        <v>10.38</v>
      </c>
      <c r="FC52" s="115">
        <f t="shared" ref="FC52:FD52" si="85">FB52</f>
        <v>10.38</v>
      </c>
      <c r="FD52" s="115">
        <f t="shared" si="85"/>
        <v>10.38</v>
      </c>
      <c r="FE52" s="115">
        <f t="shared" ref="FE52" si="86">FB52-$ED$16/20</f>
        <v>9.5150000000000006</v>
      </c>
      <c r="FF52" s="115">
        <f t="shared" ref="FF52:FG52" si="87">FE52</f>
        <v>9.5150000000000006</v>
      </c>
      <c r="FG52" s="115">
        <f t="shared" si="87"/>
        <v>9.5150000000000006</v>
      </c>
      <c r="FH52" s="115">
        <f t="shared" ref="FH52" si="88">FE52-$ED$16/20</f>
        <v>8.65</v>
      </c>
      <c r="FI52" s="115">
        <f t="shared" ref="FI52:FJ52" si="89">FH52</f>
        <v>8.65</v>
      </c>
      <c r="FJ52" s="115">
        <f t="shared" si="89"/>
        <v>8.65</v>
      </c>
      <c r="FK52" s="115">
        <f t="shared" ref="FK52" si="90">FH52-$ED$16/20</f>
        <v>7.7850000000000001</v>
      </c>
      <c r="FL52" s="115">
        <f t="shared" ref="FL52:FM52" si="91">FK52</f>
        <v>7.7850000000000001</v>
      </c>
      <c r="FM52" s="115">
        <f t="shared" si="91"/>
        <v>7.7850000000000001</v>
      </c>
      <c r="FN52" s="115">
        <f t="shared" ref="FN52" si="92">FK52-$ED$16/20</f>
        <v>6.92</v>
      </c>
      <c r="FO52" s="115">
        <f t="shared" ref="FO52:FP52" si="93">FN52</f>
        <v>6.92</v>
      </c>
      <c r="FP52" s="115">
        <f t="shared" si="93"/>
        <v>6.92</v>
      </c>
      <c r="FQ52" s="115">
        <f t="shared" ref="FQ52" si="94">FN52-$ED$16/20</f>
        <v>6.0549999999999997</v>
      </c>
      <c r="FR52" s="115">
        <f t="shared" ref="FR52:FS52" si="95">FQ52</f>
        <v>6.0549999999999997</v>
      </c>
      <c r="FS52" s="115">
        <f t="shared" si="95"/>
        <v>6.0549999999999997</v>
      </c>
      <c r="FT52" s="115">
        <f t="shared" ref="FT52" si="96">FQ52-$ED$16/20</f>
        <v>5.1899999999999995</v>
      </c>
      <c r="FU52" s="115">
        <f t="shared" ref="FU52:FV52" si="97">FT52</f>
        <v>5.1899999999999995</v>
      </c>
      <c r="FV52" s="115">
        <f t="shared" si="97"/>
        <v>5.1899999999999995</v>
      </c>
      <c r="FW52" s="115">
        <f t="shared" ref="FW52" si="98">FT52-$ED$16/20</f>
        <v>4.3249999999999993</v>
      </c>
      <c r="FX52" s="115">
        <f t="shared" ref="FX52:FY52" si="99">FW52</f>
        <v>4.3249999999999993</v>
      </c>
      <c r="FY52" s="115">
        <f t="shared" si="99"/>
        <v>4.3249999999999993</v>
      </c>
      <c r="FZ52" s="115">
        <f t="shared" ref="FZ52" si="100">FW52-$ED$16/20</f>
        <v>3.4599999999999991</v>
      </c>
      <c r="GA52" s="115">
        <f t="shared" ref="GA52:GB52" si="101">FZ52</f>
        <v>3.4599999999999991</v>
      </c>
      <c r="GB52" s="115">
        <f t="shared" si="101"/>
        <v>3.4599999999999991</v>
      </c>
      <c r="GC52" s="115">
        <f t="shared" ref="GC52" si="102">FZ52-$ED$16/20</f>
        <v>2.5949999999999989</v>
      </c>
      <c r="GD52" s="115">
        <f t="shared" ref="GD52:GE52" si="103">GC52</f>
        <v>2.5949999999999989</v>
      </c>
      <c r="GE52" s="115">
        <f t="shared" si="103"/>
        <v>2.5949999999999989</v>
      </c>
      <c r="GF52" s="115">
        <f t="shared" ref="GF52" si="104">GC52-$ED$16/20</f>
        <v>1.7299999999999989</v>
      </c>
      <c r="GG52" s="115">
        <f t="shared" ref="GG52:GH52" si="105">GF52</f>
        <v>1.7299999999999989</v>
      </c>
      <c r="GH52" s="115">
        <f t="shared" si="105"/>
        <v>1.7299999999999989</v>
      </c>
      <c r="GI52" s="115">
        <f>GF52-$ED$16/20</f>
        <v>0.86499999999999888</v>
      </c>
      <c r="GJ52" s="115">
        <f t="shared" ref="GJ52:GK52" si="106">GI52</f>
        <v>0.86499999999999888</v>
      </c>
      <c r="GK52" s="115">
        <f t="shared" si="106"/>
        <v>0.86499999999999888</v>
      </c>
      <c r="GL52" s="115">
        <v>0</v>
      </c>
      <c r="GM52" s="115">
        <v>0</v>
      </c>
      <c r="GN52" s="115">
        <v>0</v>
      </c>
      <c r="GO52" s="115">
        <v>0</v>
      </c>
      <c r="GP52" s="115">
        <v>0</v>
      </c>
      <c r="GQ52" s="115">
        <v>0</v>
      </c>
      <c r="GR52" s="115">
        <v>0</v>
      </c>
      <c r="GS52" s="115">
        <v>0</v>
      </c>
      <c r="GT52" s="115">
        <v>0</v>
      </c>
      <c r="GU52" s="115">
        <v>0</v>
      </c>
      <c r="GV52" s="115">
        <v>0</v>
      </c>
      <c r="GW52" s="115">
        <v>0</v>
      </c>
    </row>
    <row r="53" spans="1:205" s="88" customFormat="1">
      <c r="A53" s="142" t="s">
        <v>134</v>
      </c>
      <c r="B53" s="143">
        <v>58.066800000000001</v>
      </c>
      <c r="C53" s="143">
        <v>57.983199548532731</v>
      </c>
      <c r="D53" s="143">
        <v>57.818628119961303</v>
      </c>
      <c r="E53" s="143">
        <v>62.116168268300548</v>
      </c>
      <c r="F53" s="143">
        <v>62.116168268300548</v>
      </c>
      <c r="G53" s="143">
        <v>62.116168268300548</v>
      </c>
      <c r="H53" s="143">
        <v>59.98590835214447</v>
      </c>
      <c r="I53" s="143">
        <v>59.9865871654305</v>
      </c>
      <c r="J53" s="143">
        <v>59.9865871654305</v>
      </c>
      <c r="K53" s="143">
        <v>65.116987165430487</v>
      </c>
      <c r="L53" s="143">
        <v>65.116987165430487</v>
      </c>
      <c r="M53" s="143">
        <v>65.116987165430487</v>
      </c>
      <c r="N53" s="143">
        <v>71.478800000000007</v>
      </c>
      <c r="O53" s="143">
        <v>71.478800000000007</v>
      </c>
      <c r="P53" s="143">
        <v>71.478800000000007</v>
      </c>
      <c r="Q53" s="143">
        <v>61.820258741258741</v>
      </c>
      <c r="R53" s="143">
        <v>61.820258741258741</v>
      </c>
      <c r="S53" s="143">
        <v>61.820258741258741</v>
      </c>
      <c r="T53" s="143">
        <v>61.28046057646057</v>
      </c>
      <c r="U53" s="143">
        <v>61.28046057646057</v>
      </c>
      <c r="V53" s="143">
        <v>61.28046057646057</v>
      </c>
      <c r="W53" s="143">
        <v>60.176189723856389</v>
      </c>
      <c r="X53" s="143">
        <v>60.177230288230284</v>
      </c>
      <c r="Y53" s="143">
        <v>60.177230288230284</v>
      </c>
      <c r="Z53" s="143">
        <v>69.990399999999994</v>
      </c>
      <c r="AA53" s="143">
        <v>69.990399999999994</v>
      </c>
      <c r="AB53" s="143">
        <v>69.990399999999994</v>
      </c>
      <c r="AC53" s="143">
        <v>70.800780317931839</v>
      </c>
      <c r="AD53" s="143">
        <v>70.800780317931839</v>
      </c>
      <c r="AE53" s="143">
        <v>70.800780317931839</v>
      </c>
      <c r="AF53" s="143">
        <v>72.931080423909108</v>
      </c>
      <c r="AG53" s="143">
        <v>72.931080423909108</v>
      </c>
      <c r="AH53" s="143">
        <v>72.942985967644816</v>
      </c>
      <c r="AI53" s="143">
        <v>87.069050078278664</v>
      </c>
      <c r="AJ53" s="143">
        <v>87.069050078278664</v>
      </c>
      <c r="AK53" s="143">
        <v>87.069050078278664</v>
      </c>
      <c r="AL53" s="143">
        <v>76.066400000000002</v>
      </c>
      <c r="AM53" s="143">
        <v>76.066400000000002</v>
      </c>
      <c r="AN53" s="143">
        <v>76.066400000000002</v>
      </c>
      <c r="AO53" s="143">
        <v>66.530971555590838</v>
      </c>
      <c r="AP53" s="143">
        <v>66.1759395625769</v>
      </c>
      <c r="AQ53" s="143">
        <v>66.1759395625769</v>
      </c>
      <c r="AR53" s="143">
        <v>62.826339562576905</v>
      </c>
      <c r="AS53" s="143">
        <v>62.822045777266169</v>
      </c>
      <c r="AT53" s="143">
        <v>62.802660531364523</v>
      </c>
      <c r="AU53" s="143">
        <v>66.508732815332294</v>
      </c>
      <c r="AV53" s="143">
        <v>66.514100046970711</v>
      </c>
      <c r="AW53" s="143">
        <v>66.514100046970711</v>
      </c>
      <c r="AX53" s="143">
        <v>65.282399999999996</v>
      </c>
      <c r="AY53" s="143">
        <v>65.282399999999996</v>
      </c>
      <c r="AZ53" s="143">
        <v>65.282399999999996</v>
      </c>
      <c r="BA53" s="143">
        <v>65.169756726730782</v>
      </c>
      <c r="BB53" s="143">
        <v>65.150583173011782</v>
      </c>
      <c r="BC53" s="143">
        <v>65.150583173011782</v>
      </c>
      <c r="BD53" s="143">
        <v>68.0220588503839</v>
      </c>
      <c r="BE53" s="143">
        <v>68.0220588503839</v>
      </c>
      <c r="BF53" s="143">
        <v>68.19462083385497</v>
      </c>
      <c r="BG53" s="143">
        <v>68.596588046969714</v>
      </c>
      <c r="BH53" s="143">
        <v>68.596588046969714</v>
      </c>
      <c r="BI53" s="143">
        <v>68.596588046969714</v>
      </c>
      <c r="BJ53" s="143">
        <v>72.105199999999996</v>
      </c>
      <c r="BK53" s="143">
        <v>72.105199999999996</v>
      </c>
      <c r="BL53" s="143">
        <v>72.105199999999996</v>
      </c>
      <c r="BM53" s="143">
        <v>75.253244092379077</v>
      </c>
      <c r="BN53" s="143">
        <v>75.253244092379077</v>
      </c>
      <c r="BO53" s="143">
        <v>75.253244092379077</v>
      </c>
      <c r="BP53" s="143">
        <v>79.318346133195391</v>
      </c>
      <c r="BQ53" s="143">
        <v>79.318346133195391</v>
      </c>
      <c r="BR53" s="143">
        <v>79.318346133195391</v>
      </c>
      <c r="BS53" s="143">
        <v>79.4717343832788</v>
      </c>
      <c r="BT53" s="143">
        <v>79.4717343832788</v>
      </c>
      <c r="BU53" s="143">
        <v>79.4717343832788</v>
      </c>
      <c r="BV53" s="143">
        <v>79.101160000000007</v>
      </c>
      <c r="BW53" s="143">
        <v>79.101160000000007</v>
      </c>
      <c r="BX53" s="143">
        <v>79.101160000000007</v>
      </c>
      <c r="BY53" s="143">
        <v>76.120545964912282</v>
      </c>
      <c r="BZ53" s="143">
        <v>76.140757075819351</v>
      </c>
      <c r="CA53" s="143">
        <v>76.140757075819351</v>
      </c>
      <c r="CB53" s="143">
        <v>76.708697722971067</v>
      </c>
      <c r="CC53" s="143">
        <v>76.708697722971067</v>
      </c>
      <c r="CD53" s="143">
        <v>76.708697722971067</v>
      </c>
      <c r="CE53" s="143">
        <v>78.110872378305714</v>
      </c>
      <c r="CF53" s="143">
        <v>78.110872378305714</v>
      </c>
      <c r="CG53" s="143">
        <v>78.110872378305714</v>
      </c>
      <c r="CH53" s="143">
        <v>79.480919999999998</v>
      </c>
      <c r="CI53" s="143">
        <v>79.480919999999998</v>
      </c>
      <c r="CJ53" s="143">
        <v>79.480919999999998</v>
      </c>
      <c r="CK53" s="143">
        <v>76.653542516556286</v>
      </c>
      <c r="CL53" s="143">
        <v>76.60278618103554</v>
      </c>
      <c r="CM53" s="143">
        <v>76.272804580217894</v>
      </c>
      <c r="CN53" s="143">
        <v>74.076759033020608</v>
      </c>
      <c r="CO53" s="143">
        <v>74.095010688649751</v>
      </c>
      <c r="CP53" s="143">
        <v>74.095010688649751</v>
      </c>
      <c r="CQ53" s="143">
        <v>76.215010688649755</v>
      </c>
      <c r="CR53" s="143">
        <v>76.215010688649755</v>
      </c>
      <c r="CS53" s="143">
        <v>76.215010688649755</v>
      </c>
      <c r="CT53" s="143">
        <v>78.024399999999986</v>
      </c>
      <c r="CU53" s="143">
        <v>78.024399999999986</v>
      </c>
      <c r="CV53" s="143">
        <v>78.03329790398918</v>
      </c>
      <c r="CW53" s="143">
        <v>76.900000000000006</v>
      </c>
      <c r="CX53" s="143">
        <v>76.92</v>
      </c>
      <c r="CY53" s="143">
        <v>76.92</v>
      </c>
      <c r="CZ53" s="143">
        <v>75.497790246189652</v>
      </c>
      <c r="DA53" s="143">
        <v>75.497790246189652</v>
      </c>
      <c r="DB53" s="143">
        <v>75.497790246189652</v>
      </c>
      <c r="DC53" s="143">
        <v>78.407950246189657</v>
      </c>
      <c r="DD53" s="143">
        <v>78.407950246189657</v>
      </c>
      <c r="DE53" s="143">
        <v>78.407950246189657</v>
      </c>
      <c r="DF53" s="143">
        <v>76.459851929824566</v>
      </c>
      <c r="DG53" s="143">
        <v>76.48371154262091</v>
      </c>
      <c r="DH53" s="143">
        <v>76.784652641522015</v>
      </c>
      <c r="DI53" s="143">
        <v>74.177814535666215</v>
      </c>
      <c r="DJ53" s="143">
        <v>74.18781453566622</v>
      </c>
      <c r="DK53" s="143">
        <v>74.185580349932707</v>
      </c>
    </row>
    <row r="54" spans="1:205" s="88" customFormat="1">
      <c r="A54" s="138" t="s">
        <v>135</v>
      </c>
      <c r="B54" s="139">
        <v>0</v>
      </c>
      <c r="C54" s="139">
        <v>0</v>
      </c>
      <c r="D54" s="139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v>0</v>
      </c>
      <c r="AX54" s="139">
        <v>0</v>
      </c>
      <c r="AY54" s="139">
        <v>0</v>
      </c>
      <c r="AZ54" s="139">
        <v>0</v>
      </c>
      <c r="BA54" s="139">
        <v>0</v>
      </c>
      <c r="BB54" s="139">
        <v>0</v>
      </c>
      <c r="BC54" s="139">
        <v>0</v>
      </c>
      <c r="BD54" s="139">
        <v>0</v>
      </c>
      <c r="BE54" s="139">
        <v>0</v>
      </c>
      <c r="BF54" s="139">
        <v>0</v>
      </c>
      <c r="BG54" s="139">
        <v>0</v>
      </c>
      <c r="BH54" s="139">
        <v>0</v>
      </c>
      <c r="BI54" s="139">
        <v>0</v>
      </c>
      <c r="BJ54" s="139">
        <v>1.6</v>
      </c>
      <c r="BK54" s="139">
        <v>1.6</v>
      </c>
      <c r="BL54" s="139">
        <v>1.6</v>
      </c>
      <c r="BM54" s="139">
        <v>1.6</v>
      </c>
      <c r="BN54" s="139">
        <v>1.6</v>
      </c>
      <c r="BO54" s="139">
        <v>1.6</v>
      </c>
      <c r="BP54" s="139">
        <v>1.6</v>
      </c>
      <c r="BQ54" s="139">
        <v>1.6</v>
      </c>
      <c r="BR54" s="139">
        <v>1.6</v>
      </c>
      <c r="BS54" s="139">
        <v>1.6</v>
      </c>
      <c r="BT54" s="139">
        <v>1.6</v>
      </c>
      <c r="BU54" s="139">
        <v>1.6</v>
      </c>
      <c r="BV54" s="139">
        <v>3</v>
      </c>
      <c r="BW54" s="139">
        <v>3</v>
      </c>
      <c r="BX54" s="139">
        <v>3</v>
      </c>
      <c r="BY54" s="139">
        <v>3</v>
      </c>
      <c r="BZ54" s="139">
        <v>3</v>
      </c>
      <c r="CA54" s="139">
        <v>3</v>
      </c>
      <c r="CB54" s="139">
        <v>3</v>
      </c>
      <c r="CC54" s="139">
        <v>3</v>
      </c>
      <c r="CD54" s="139">
        <v>3</v>
      </c>
      <c r="CE54" s="139">
        <v>3</v>
      </c>
      <c r="CF54" s="139">
        <v>3</v>
      </c>
      <c r="CG54" s="139">
        <v>3</v>
      </c>
      <c r="CH54" s="139">
        <v>3.5</v>
      </c>
      <c r="CI54" s="139">
        <v>2.1</v>
      </c>
      <c r="CJ54" s="139">
        <v>2.1</v>
      </c>
      <c r="CK54" s="139">
        <v>2.1</v>
      </c>
      <c r="CL54" s="139">
        <v>2.1</v>
      </c>
      <c r="CM54" s="139">
        <v>2.1</v>
      </c>
      <c r="CN54" s="139">
        <v>2.1</v>
      </c>
      <c r="CO54" s="139">
        <v>2.1</v>
      </c>
      <c r="CP54" s="139">
        <v>2.1</v>
      </c>
      <c r="CQ54" s="139">
        <v>2.1</v>
      </c>
      <c r="CR54" s="139">
        <v>2.1</v>
      </c>
      <c r="CS54" s="139">
        <v>2.1</v>
      </c>
      <c r="CT54" s="140">
        <v>0.4</v>
      </c>
      <c r="CU54" s="140">
        <v>0.4</v>
      </c>
      <c r="CV54" s="140">
        <v>0.4</v>
      </c>
      <c r="CW54" s="139">
        <v>0.4</v>
      </c>
      <c r="CX54" s="139">
        <v>0.4</v>
      </c>
      <c r="CY54" s="139">
        <v>0.4</v>
      </c>
      <c r="CZ54" s="139">
        <v>0.4</v>
      </c>
      <c r="DA54" s="139">
        <v>0.4</v>
      </c>
      <c r="DB54" s="139">
        <v>0.4</v>
      </c>
      <c r="DC54" s="139">
        <v>0.4</v>
      </c>
      <c r="DD54" s="139">
        <v>0.4</v>
      </c>
      <c r="DE54" s="139">
        <v>0.4</v>
      </c>
      <c r="DF54" s="139">
        <v>0.4</v>
      </c>
      <c r="DG54" s="139">
        <v>0.4</v>
      </c>
      <c r="DH54" s="139">
        <v>0.4</v>
      </c>
      <c r="DI54" s="139">
        <v>0.4</v>
      </c>
      <c r="DJ54" s="139">
        <v>0.4</v>
      </c>
      <c r="DK54" s="139">
        <v>0.4</v>
      </c>
    </row>
    <row r="55" spans="1:205" s="88" customFormat="1">
      <c r="A55" s="138" t="s">
        <v>136</v>
      </c>
      <c r="B55" s="139">
        <v>1</v>
      </c>
      <c r="C55" s="139">
        <v>1</v>
      </c>
      <c r="D55" s="139">
        <v>1</v>
      </c>
      <c r="E55" s="139">
        <v>1</v>
      </c>
      <c r="F55" s="139">
        <v>1</v>
      </c>
      <c r="G55" s="139">
        <v>1</v>
      </c>
      <c r="H55" s="139">
        <v>1</v>
      </c>
      <c r="I55" s="139">
        <v>1</v>
      </c>
      <c r="J55" s="139">
        <v>1</v>
      </c>
      <c r="K55" s="139">
        <v>1</v>
      </c>
      <c r="L55" s="139">
        <v>1</v>
      </c>
      <c r="M55" s="139">
        <v>1</v>
      </c>
      <c r="N55" s="139">
        <v>1</v>
      </c>
      <c r="O55" s="139">
        <v>1</v>
      </c>
      <c r="P55" s="139">
        <v>1</v>
      </c>
      <c r="Q55" s="139">
        <v>1</v>
      </c>
      <c r="R55" s="139">
        <v>1</v>
      </c>
      <c r="S55" s="139">
        <v>1</v>
      </c>
      <c r="T55" s="139">
        <v>1</v>
      </c>
      <c r="U55" s="139">
        <v>1</v>
      </c>
      <c r="V55" s="139">
        <v>1</v>
      </c>
      <c r="W55" s="139">
        <v>1</v>
      </c>
      <c r="X55" s="139">
        <v>1</v>
      </c>
      <c r="Y55" s="139">
        <v>1</v>
      </c>
      <c r="Z55" s="139">
        <v>1</v>
      </c>
      <c r="AA55" s="139">
        <v>1</v>
      </c>
      <c r="AB55" s="139">
        <v>1</v>
      </c>
      <c r="AC55" s="139">
        <v>1</v>
      </c>
      <c r="AD55" s="139">
        <v>1</v>
      </c>
      <c r="AE55" s="139">
        <v>1</v>
      </c>
      <c r="AF55" s="139">
        <v>1</v>
      </c>
      <c r="AG55" s="139">
        <v>1</v>
      </c>
      <c r="AH55" s="139">
        <v>1</v>
      </c>
      <c r="AI55" s="139">
        <v>1</v>
      </c>
      <c r="AJ55" s="139">
        <v>1</v>
      </c>
      <c r="AK55" s="139">
        <v>1</v>
      </c>
      <c r="AL55" s="139">
        <v>1</v>
      </c>
      <c r="AM55" s="139">
        <v>1</v>
      </c>
      <c r="AN55" s="139">
        <v>1</v>
      </c>
      <c r="AO55" s="139">
        <v>1</v>
      </c>
      <c r="AP55" s="139">
        <v>1</v>
      </c>
      <c r="AQ55" s="139">
        <v>1</v>
      </c>
      <c r="AR55" s="139">
        <v>1</v>
      </c>
      <c r="AS55" s="139">
        <v>1</v>
      </c>
      <c r="AT55" s="139">
        <v>1</v>
      </c>
      <c r="AU55" s="139">
        <v>1</v>
      </c>
      <c r="AV55" s="139">
        <v>1</v>
      </c>
      <c r="AW55" s="139">
        <v>1</v>
      </c>
      <c r="AX55" s="139">
        <v>1</v>
      </c>
      <c r="AY55" s="139">
        <v>1</v>
      </c>
      <c r="AZ55" s="139">
        <v>1</v>
      </c>
      <c r="BA55" s="139">
        <v>1</v>
      </c>
      <c r="BB55" s="139">
        <v>1</v>
      </c>
      <c r="BC55" s="139">
        <v>1</v>
      </c>
      <c r="BD55" s="139">
        <v>1</v>
      </c>
      <c r="BE55" s="139">
        <v>1</v>
      </c>
      <c r="BF55" s="139">
        <v>1</v>
      </c>
      <c r="BG55" s="139">
        <v>1</v>
      </c>
      <c r="BH55" s="139">
        <v>1</v>
      </c>
      <c r="BI55" s="139">
        <v>1</v>
      </c>
      <c r="BJ55" s="139">
        <v>1</v>
      </c>
      <c r="BK55" s="139">
        <v>1</v>
      </c>
      <c r="BL55" s="139">
        <v>1</v>
      </c>
      <c r="BM55" s="139">
        <v>1</v>
      </c>
      <c r="BN55" s="139">
        <v>1</v>
      </c>
      <c r="BO55" s="139">
        <v>1</v>
      </c>
      <c r="BP55" s="139">
        <v>1</v>
      </c>
      <c r="BQ55" s="139">
        <v>1</v>
      </c>
      <c r="BR55" s="139">
        <v>1</v>
      </c>
      <c r="BS55" s="139">
        <v>1</v>
      </c>
      <c r="BT55" s="139">
        <v>1</v>
      </c>
      <c r="BU55" s="139">
        <v>1</v>
      </c>
      <c r="BV55" s="139">
        <v>1</v>
      </c>
      <c r="BW55" s="139">
        <v>1</v>
      </c>
      <c r="BX55" s="139">
        <v>1</v>
      </c>
      <c r="BY55" s="139">
        <v>1</v>
      </c>
      <c r="BZ55" s="139">
        <v>1</v>
      </c>
      <c r="CA55" s="139">
        <v>1</v>
      </c>
      <c r="CB55" s="139">
        <v>1</v>
      </c>
      <c r="CC55" s="139">
        <v>1</v>
      </c>
      <c r="CD55" s="139">
        <v>1</v>
      </c>
      <c r="CE55" s="139">
        <v>1</v>
      </c>
      <c r="CF55" s="139">
        <v>1</v>
      </c>
      <c r="CG55" s="139">
        <v>1</v>
      </c>
      <c r="CH55" s="139">
        <v>1</v>
      </c>
      <c r="CI55" s="139">
        <v>1</v>
      </c>
      <c r="CJ55" s="139">
        <v>1</v>
      </c>
      <c r="CK55" s="139">
        <v>1</v>
      </c>
      <c r="CL55" s="139">
        <v>1</v>
      </c>
      <c r="CM55" s="139">
        <v>1</v>
      </c>
      <c r="CN55" s="139">
        <v>1</v>
      </c>
      <c r="CO55" s="139">
        <v>1</v>
      </c>
      <c r="CP55" s="139">
        <v>1</v>
      </c>
      <c r="CQ55" s="139">
        <v>1</v>
      </c>
      <c r="CR55" s="139">
        <v>1</v>
      </c>
      <c r="CS55" s="139">
        <v>1</v>
      </c>
      <c r="CT55" s="140">
        <v>0</v>
      </c>
      <c r="CU55" s="140">
        <v>0</v>
      </c>
      <c r="CV55" s="140">
        <v>0</v>
      </c>
      <c r="CW55" s="139">
        <v>0</v>
      </c>
      <c r="CX55" s="139">
        <v>0</v>
      </c>
      <c r="CY55" s="139">
        <v>0</v>
      </c>
      <c r="CZ55" s="139">
        <v>0</v>
      </c>
      <c r="DA55" s="139">
        <v>0</v>
      </c>
      <c r="DB55" s="139">
        <v>0</v>
      </c>
      <c r="DC55" s="139">
        <v>0</v>
      </c>
      <c r="DD55" s="139">
        <v>0</v>
      </c>
      <c r="DE55" s="139">
        <v>0</v>
      </c>
      <c r="DF55" s="139">
        <v>0</v>
      </c>
      <c r="DG55" s="139">
        <v>0</v>
      </c>
      <c r="DH55" s="139">
        <v>0</v>
      </c>
      <c r="DI55" s="139">
        <v>0</v>
      </c>
      <c r="DJ55" s="139">
        <v>0</v>
      </c>
      <c r="DK55" s="139">
        <v>0</v>
      </c>
    </row>
    <row r="56" spans="1:205" s="88" customFormat="1">
      <c r="A56" s="138" t="s">
        <v>137</v>
      </c>
      <c r="B56" s="139">
        <v>0</v>
      </c>
      <c r="C56" s="139">
        <v>0</v>
      </c>
      <c r="D56" s="139">
        <v>0</v>
      </c>
      <c r="E56" s="139">
        <v>0</v>
      </c>
      <c r="F56" s="139">
        <v>0</v>
      </c>
      <c r="G56" s="139">
        <v>0</v>
      </c>
      <c r="H56" s="139">
        <v>0</v>
      </c>
      <c r="I56" s="139">
        <v>0</v>
      </c>
      <c r="J56" s="139">
        <v>0</v>
      </c>
      <c r="K56" s="139">
        <v>0</v>
      </c>
      <c r="L56" s="139">
        <v>0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0</v>
      </c>
      <c r="X56" s="139">
        <v>0</v>
      </c>
      <c r="Y56" s="139">
        <v>0</v>
      </c>
      <c r="Z56" s="139">
        <v>0</v>
      </c>
      <c r="AA56" s="139">
        <v>0</v>
      </c>
      <c r="AB56" s="139">
        <v>0</v>
      </c>
      <c r="AC56" s="139">
        <v>0</v>
      </c>
      <c r="AD56" s="139">
        <v>0</v>
      </c>
      <c r="AE56" s="139">
        <v>0</v>
      </c>
      <c r="AF56" s="139">
        <v>0</v>
      </c>
      <c r="AG56" s="139">
        <v>0</v>
      </c>
      <c r="AH56" s="139">
        <v>0</v>
      </c>
      <c r="AI56" s="139">
        <v>0</v>
      </c>
      <c r="AJ56" s="139">
        <v>0</v>
      </c>
      <c r="AK56" s="139">
        <v>0</v>
      </c>
      <c r="AL56" s="139">
        <v>0</v>
      </c>
      <c r="AM56" s="139">
        <v>0</v>
      </c>
      <c r="AN56" s="139">
        <v>0</v>
      </c>
      <c r="AO56" s="139">
        <v>0</v>
      </c>
      <c r="AP56" s="139">
        <v>0</v>
      </c>
      <c r="AQ56" s="139">
        <v>0</v>
      </c>
      <c r="AR56" s="139">
        <v>0</v>
      </c>
      <c r="AS56" s="139">
        <v>0</v>
      </c>
      <c r="AT56" s="139">
        <v>0</v>
      </c>
      <c r="AU56" s="139">
        <v>0</v>
      </c>
      <c r="AV56" s="139">
        <v>0</v>
      </c>
      <c r="AW56" s="139">
        <v>0</v>
      </c>
      <c r="AX56" s="139">
        <v>0</v>
      </c>
      <c r="AY56" s="139">
        <v>0</v>
      </c>
      <c r="AZ56" s="139">
        <v>0</v>
      </c>
      <c r="BA56" s="139">
        <v>0</v>
      </c>
      <c r="BB56" s="139">
        <v>0</v>
      </c>
      <c r="BC56" s="139">
        <v>0</v>
      </c>
      <c r="BD56" s="139">
        <v>0</v>
      </c>
      <c r="BE56" s="139">
        <v>0</v>
      </c>
      <c r="BF56" s="139">
        <v>0</v>
      </c>
      <c r="BG56" s="139">
        <v>0</v>
      </c>
      <c r="BH56" s="139">
        <v>0</v>
      </c>
      <c r="BI56" s="139">
        <v>0</v>
      </c>
      <c r="BJ56" s="139">
        <v>0</v>
      </c>
      <c r="BK56" s="139">
        <v>0</v>
      </c>
      <c r="BL56" s="139">
        <v>0</v>
      </c>
      <c r="BM56" s="139">
        <v>0</v>
      </c>
      <c r="BN56" s="139">
        <v>0</v>
      </c>
      <c r="BO56" s="139">
        <v>0</v>
      </c>
      <c r="BP56" s="139">
        <v>0</v>
      </c>
      <c r="BQ56" s="139">
        <v>0</v>
      </c>
      <c r="BR56" s="139">
        <v>0</v>
      </c>
      <c r="BS56" s="139">
        <v>0</v>
      </c>
      <c r="BT56" s="139">
        <v>0</v>
      </c>
      <c r="BU56" s="139">
        <v>0</v>
      </c>
      <c r="BV56" s="139">
        <v>0</v>
      </c>
      <c r="BW56" s="139">
        <v>0</v>
      </c>
      <c r="BX56" s="139">
        <v>0</v>
      </c>
      <c r="BY56" s="139">
        <v>0</v>
      </c>
      <c r="BZ56" s="139">
        <v>0</v>
      </c>
      <c r="CA56" s="139">
        <v>0</v>
      </c>
      <c r="CB56" s="139">
        <v>0</v>
      </c>
      <c r="CC56" s="139">
        <v>0</v>
      </c>
      <c r="CD56" s="139">
        <v>0</v>
      </c>
      <c r="CE56" s="139">
        <v>0</v>
      </c>
      <c r="CF56" s="139">
        <v>0</v>
      </c>
      <c r="CG56" s="139">
        <v>0</v>
      </c>
      <c r="CH56" s="139">
        <v>0</v>
      </c>
      <c r="CI56" s="139">
        <v>0</v>
      </c>
      <c r="CJ56" s="139">
        <v>0</v>
      </c>
      <c r="CK56" s="139">
        <v>0</v>
      </c>
      <c r="CL56" s="139">
        <v>0</v>
      </c>
      <c r="CM56" s="139">
        <v>0</v>
      </c>
      <c r="CN56" s="139">
        <v>0</v>
      </c>
      <c r="CO56" s="139">
        <v>0</v>
      </c>
      <c r="CP56" s="139">
        <v>0</v>
      </c>
      <c r="CQ56" s="139">
        <v>0</v>
      </c>
      <c r="CR56" s="139">
        <v>0</v>
      </c>
      <c r="CS56" s="139">
        <v>0</v>
      </c>
      <c r="CT56" s="140">
        <v>0</v>
      </c>
      <c r="CU56" s="140">
        <v>0</v>
      </c>
      <c r="CV56" s="140">
        <v>0</v>
      </c>
      <c r="CW56" s="139">
        <v>0</v>
      </c>
      <c r="CX56" s="139">
        <v>0</v>
      </c>
      <c r="CY56" s="139">
        <v>0</v>
      </c>
      <c r="CZ56" s="139">
        <v>0</v>
      </c>
      <c r="DA56" s="139">
        <v>0</v>
      </c>
      <c r="DB56" s="139">
        <v>0</v>
      </c>
      <c r="DC56" s="139">
        <v>0</v>
      </c>
      <c r="DD56" s="139">
        <v>0</v>
      </c>
      <c r="DE56" s="139">
        <v>0</v>
      </c>
      <c r="DF56" s="139">
        <v>0</v>
      </c>
      <c r="DG56" s="139">
        <v>0</v>
      </c>
      <c r="DH56" s="139">
        <v>0</v>
      </c>
      <c r="DI56" s="139">
        <v>0</v>
      </c>
      <c r="DJ56" s="139">
        <v>0</v>
      </c>
      <c r="DK56" s="139">
        <v>0</v>
      </c>
    </row>
    <row r="57" spans="1:205" s="88" customFormat="1">
      <c r="A57" s="138" t="s">
        <v>138</v>
      </c>
      <c r="B57" s="139">
        <v>8.85</v>
      </c>
      <c r="C57" s="139">
        <v>8.85</v>
      </c>
      <c r="D57" s="139">
        <v>8.85</v>
      </c>
      <c r="E57" s="139">
        <v>8.85</v>
      </c>
      <c r="F57" s="139">
        <v>8.85</v>
      </c>
      <c r="G57" s="139">
        <v>8.85</v>
      </c>
      <c r="H57" s="139">
        <v>8.85</v>
      </c>
      <c r="I57" s="139">
        <v>8.85</v>
      </c>
      <c r="J57" s="139">
        <v>8.85</v>
      </c>
      <c r="K57" s="139">
        <v>8.85</v>
      </c>
      <c r="L57" s="139">
        <v>8.85</v>
      </c>
      <c r="M57" s="139">
        <v>8.85</v>
      </c>
      <c r="N57" s="139">
        <v>8.85</v>
      </c>
      <c r="O57" s="139">
        <v>8.85</v>
      </c>
      <c r="P57" s="139">
        <v>8.85</v>
      </c>
      <c r="Q57" s="139">
        <v>8.85</v>
      </c>
      <c r="R57" s="139">
        <v>8.85</v>
      </c>
      <c r="S57" s="139">
        <v>8.85</v>
      </c>
      <c r="T57" s="139">
        <v>8.85</v>
      </c>
      <c r="U57" s="139">
        <v>8.85</v>
      </c>
      <c r="V57" s="139">
        <v>8.85</v>
      </c>
      <c r="W57" s="139">
        <v>8.85</v>
      </c>
      <c r="X57" s="139">
        <v>8.85</v>
      </c>
      <c r="Y57" s="139">
        <v>8.85</v>
      </c>
      <c r="Z57" s="139">
        <v>8.65</v>
      </c>
      <c r="AA57" s="139">
        <v>8.65</v>
      </c>
      <c r="AB57" s="139">
        <v>8.65</v>
      </c>
      <c r="AC57" s="139">
        <v>8.65</v>
      </c>
      <c r="AD57" s="139">
        <v>8.65</v>
      </c>
      <c r="AE57" s="139">
        <v>8.65</v>
      </c>
      <c r="AF57" s="139">
        <v>8.65</v>
      </c>
      <c r="AG57" s="139">
        <v>8.65</v>
      </c>
      <c r="AH57" s="139">
        <v>8.65</v>
      </c>
      <c r="AI57" s="139">
        <v>8.65</v>
      </c>
      <c r="AJ57" s="139">
        <v>8.65</v>
      </c>
      <c r="AK57" s="139">
        <v>8.65</v>
      </c>
      <c r="AL57" s="139">
        <v>8.75</v>
      </c>
      <c r="AM57" s="139">
        <v>8.75</v>
      </c>
      <c r="AN57" s="139">
        <v>8.75</v>
      </c>
      <c r="AO57" s="139">
        <v>8.75</v>
      </c>
      <c r="AP57" s="139">
        <v>8.75</v>
      </c>
      <c r="AQ57" s="139">
        <v>8.75</v>
      </c>
      <c r="AR57" s="139">
        <v>8.75</v>
      </c>
      <c r="AS57" s="139">
        <v>8.75</v>
      </c>
      <c r="AT57" s="139">
        <v>8.75</v>
      </c>
      <c r="AU57" s="139">
        <v>8.75</v>
      </c>
      <c r="AV57" s="139">
        <v>8.75</v>
      </c>
      <c r="AW57" s="139">
        <v>8.75</v>
      </c>
      <c r="AX57" s="139">
        <v>6.12</v>
      </c>
      <c r="AY57" s="139">
        <v>6.12</v>
      </c>
      <c r="AZ57" s="139">
        <v>6.12</v>
      </c>
      <c r="BA57" s="139">
        <v>6.12</v>
      </c>
      <c r="BB57" s="139">
        <v>6.12</v>
      </c>
      <c r="BC57" s="139">
        <v>6.12</v>
      </c>
      <c r="BD57" s="139">
        <v>6.12</v>
      </c>
      <c r="BE57" s="139">
        <v>6.12</v>
      </c>
      <c r="BF57" s="139">
        <v>6.12</v>
      </c>
      <c r="BG57" s="139">
        <v>6.12</v>
      </c>
      <c r="BH57" s="139">
        <v>6.12</v>
      </c>
      <c r="BI57" s="139">
        <v>6.12</v>
      </c>
      <c r="BJ57" s="139">
        <v>6.22</v>
      </c>
      <c r="BK57" s="139">
        <v>6.22</v>
      </c>
      <c r="BL57" s="139">
        <v>6.22</v>
      </c>
      <c r="BM57" s="139">
        <v>6.22</v>
      </c>
      <c r="BN57" s="139">
        <v>6.22</v>
      </c>
      <c r="BO57" s="139">
        <v>6.22</v>
      </c>
      <c r="BP57" s="139">
        <v>6.22</v>
      </c>
      <c r="BQ57" s="139">
        <v>6.22</v>
      </c>
      <c r="BR57" s="139">
        <v>6.22</v>
      </c>
      <c r="BS57" s="139">
        <v>6.22</v>
      </c>
      <c r="BT57" s="139">
        <v>6.22</v>
      </c>
      <c r="BU57" s="139">
        <v>6.22</v>
      </c>
      <c r="BV57" s="139">
        <v>6.31</v>
      </c>
      <c r="BW57" s="139">
        <v>6.31</v>
      </c>
      <c r="BX57" s="139">
        <v>6.31</v>
      </c>
      <c r="BY57" s="139">
        <v>6.31</v>
      </c>
      <c r="BZ57" s="139">
        <v>6.31</v>
      </c>
      <c r="CA57" s="139">
        <v>6.31</v>
      </c>
      <c r="CB57" s="139">
        <v>6.31</v>
      </c>
      <c r="CC57" s="139">
        <v>6.31</v>
      </c>
      <c r="CD57" s="139">
        <v>6.31</v>
      </c>
      <c r="CE57" s="139">
        <v>6.31</v>
      </c>
      <c r="CF57" s="139">
        <v>6.31</v>
      </c>
      <c r="CG57" s="139">
        <v>6.31</v>
      </c>
      <c r="CH57" s="139">
        <v>6.41</v>
      </c>
      <c r="CI57" s="139">
        <v>6.41</v>
      </c>
      <c r="CJ57" s="139">
        <v>6.41</v>
      </c>
      <c r="CK57" s="139">
        <v>6.41</v>
      </c>
      <c r="CL57" s="139">
        <v>6.41</v>
      </c>
      <c r="CM57" s="139">
        <v>6.41</v>
      </c>
      <c r="CN57" s="139">
        <v>6.41</v>
      </c>
      <c r="CO57" s="139">
        <v>6.41</v>
      </c>
      <c r="CP57" s="139">
        <v>6.41</v>
      </c>
      <c r="CQ57" s="139">
        <v>6.41</v>
      </c>
      <c r="CR57" s="139">
        <v>6.41</v>
      </c>
      <c r="CS57" s="139">
        <v>6.41</v>
      </c>
      <c r="CT57" s="140">
        <v>0</v>
      </c>
      <c r="CU57" s="140">
        <v>0</v>
      </c>
      <c r="CV57" s="140">
        <v>0</v>
      </c>
      <c r="CW57" s="139">
        <v>0</v>
      </c>
      <c r="CX57" s="139">
        <v>0</v>
      </c>
      <c r="CY57" s="139">
        <v>0</v>
      </c>
      <c r="CZ57" s="139">
        <v>0</v>
      </c>
      <c r="DA57" s="139">
        <v>0</v>
      </c>
      <c r="DB57" s="139">
        <v>0</v>
      </c>
      <c r="DC57" s="139">
        <v>0</v>
      </c>
      <c r="DD57" s="139">
        <v>0</v>
      </c>
      <c r="DE57" s="139">
        <v>0</v>
      </c>
      <c r="DF57" s="139">
        <v>0</v>
      </c>
      <c r="DG57" s="139">
        <v>0</v>
      </c>
      <c r="DH57" s="139">
        <v>0</v>
      </c>
      <c r="DI57" s="139">
        <v>0</v>
      </c>
      <c r="DJ57" s="139">
        <v>0</v>
      </c>
      <c r="DK57" s="139">
        <v>0</v>
      </c>
    </row>
    <row r="58" spans="1:205" s="88" customFormat="1">
      <c r="A58" s="138" t="s">
        <v>139</v>
      </c>
      <c r="B58" s="139">
        <v>0</v>
      </c>
      <c r="C58" s="139">
        <v>0</v>
      </c>
      <c r="D58" s="139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39">
        <v>0</v>
      </c>
      <c r="R58" s="139">
        <v>0</v>
      </c>
      <c r="S58" s="139">
        <v>0</v>
      </c>
      <c r="T58" s="139">
        <v>0</v>
      </c>
      <c r="U58" s="139">
        <v>0</v>
      </c>
      <c r="V58" s="139">
        <v>0</v>
      </c>
      <c r="W58" s="139">
        <v>0</v>
      </c>
      <c r="X58" s="139">
        <v>0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0</v>
      </c>
      <c r="AG58" s="139">
        <v>0</v>
      </c>
      <c r="AH58" s="139">
        <v>0</v>
      </c>
      <c r="AI58" s="139">
        <v>0</v>
      </c>
      <c r="AJ58" s="139">
        <v>0</v>
      </c>
      <c r="AK58" s="139">
        <v>0</v>
      </c>
      <c r="AL58" s="139">
        <v>0</v>
      </c>
      <c r="AM58" s="139">
        <v>0</v>
      </c>
      <c r="AN58" s="139">
        <v>0</v>
      </c>
      <c r="AO58" s="139">
        <v>0</v>
      </c>
      <c r="AP58" s="139">
        <v>0</v>
      </c>
      <c r="AQ58" s="139">
        <v>0</v>
      </c>
      <c r="AR58" s="139">
        <v>0</v>
      </c>
      <c r="AS58" s="139">
        <v>0</v>
      </c>
      <c r="AT58" s="139">
        <v>0</v>
      </c>
      <c r="AU58" s="139">
        <v>0</v>
      </c>
      <c r="AV58" s="139">
        <v>0</v>
      </c>
      <c r="AW58" s="139">
        <v>0</v>
      </c>
      <c r="AX58" s="139">
        <v>0</v>
      </c>
      <c r="AY58" s="139">
        <v>0</v>
      </c>
      <c r="AZ58" s="139">
        <v>0</v>
      </c>
      <c r="BA58" s="139">
        <v>0</v>
      </c>
      <c r="BB58" s="139">
        <v>0</v>
      </c>
      <c r="BC58" s="139">
        <v>0</v>
      </c>
      <c r="BD58" s="139">
        <v>0</v>
      </c>
      <c r="BE58" s="139">
        <v>0</v>
      </c>
      <c r="BF58" s="139">
        <v>0</v>
      </c>
      <c r="BG58" s="139">
        <v>0</v>
      </c>
      <c r="BH58" s="139">
        <v>0</v>
      </c>
      <c r="BI58" s="139">
        <v>0</v>
      </c>
      <c r="BJ58" s="139">
        <v>0</v>
      </c>
      <c r="BK58" s="139">
        <v>0</v>
      </c>
      <c r="BL58" s="139">
        <v>0</v>
      </c>
      <c r="BM58" s="139">
        <v>0</v>
      </c>
      <c r="BN58" s="139">
        <v>0</v>
      </c>
      <c r="BO58" s="139">
        <v>0</v>
      </c>
      <c r="BP58" s="139">
        <v>0</v>
      </c>
      <c r="BQ58" s="139">
        <v>0</v>
      </c>
      <c r="BR58" s="139">
        <v>0</v>
      </c>
      <c r="BS58" s="139">
        <v>0</v>
      </c>
      <c r="BT58" s="139">
        <v>0</v>
      </c>
      <c r="BU58" s="139">
        <v>0</v>
      </c>
      <c r="BV58" s="139">
        <v>0</v>
      </c>
      <c r="BW58" s="139">
        <v>0</v>
      </c>
      <c r="BX58" s="139">
        <v>0</v>
      </c>
      <c r="BY58" s="139">
        <v>0</v>
      </c>
      <c r="BZ58" s="139">
        <v>0</v>
      </c>
      <c r="CA58" s="139">
        <v>0</v>
      </c>
      <c r="CB58" s="139">
        <v>0</v>
      </c>
      <c r="CC58" s="139">
        <v>0</v>
      </c>
      <c r="CD58" s="139">
        <v>0</v>
      </c>
      <c r="CE58" s="139">
        <v>0</v>
      </c>
      <c r="CF58" s="139">
        <v>0</v>
      </c>
      <c r="CG58" s="139">
        <v>0</v>
      </c>
      <c r="CH58" s="139">
        <v>0</v>
      </c>
      <c r="CI58" s="139">
        <v>0</v>
      </c>
      <c r="CJ58" s="139">
        <v>0</v>
      </c>
      <c r="CK58" s="139">
        <v>0</v>
      </c>
      <c r="CL58" s="139">
        <v>0</v>
      </c>
      <c r="CM58" s="139">
        <v>0</v>
      </c>
      <c r="CN58" s="139">
        <v>0</v>
      </c>
      <c r="CO58" s="139">
        <v>0</v>
      </c>
      <c r="CP58" s="139">
        <v>0</v>
      </c>
      <c r="CQ58" s="139">
        <v>0</v>
      </c>
      <c r="CR58" s="139">
        <v>0</v>
      </c>
      <c r="CS58" s="139">
        <v>0</v>
      </c>
      <c r="CT58" s="140">
        <v>0</v>
      </c>
      <c r="CU58" s="140">
        <v>0</v>
      </c>
      <c r="CV58" s="140">
        <v>0</v>
      </c>
      <c r="CW58" s="139">
        <v>0</v>
      </c>
      <c r="CX58" s="139">
        <v>0</v>
      </c>
      <c r="CY58" s="139">
        <v>0</v>
      </c>
      <c r="CZ58" s="139">
        <v>0</v>
      </c>
      <c r="DA58" s="139">
        <v>0</v>
      </c>
      <c r="DB58" s="139">
        <v>0</v>
      </c>
      <c r="DC58" s="139">
        <v>0</v>
      </c>
      <c r="DD58" s="139">
        <v>0</v>
      </c>
      <c r="DE58" s="139">
        <v>0</v>
      </c>
      <c r="DF58" s="139">
        <v>0</v>
      </c>
      <c r="DG58" s="139">
        <v>0</v>
      </c>
      <c r="DH58" s="139">
        <v>0</v>
      </c>
      <c r="DI58" s="139">
        <v>0</v>
      </c>
      <c r="DJ58" s="139">
        <v>0</v>
      </c>
      <c r="DK58" s="139">
        <v>0</v>
      </c>
    </row>
    <row r="59" spans="1:205" s="88" customFormat="1">
      <c r="A59" s="142" t="s">
        <v>140</v>
      </c>
      <c r="B59" s="143">
        <v>67.916799999999995</v>
      </c>
      <c r="C59" s="143">
        <v>67.833199548532733</v>
      </c>
      <c r="D59" s="143">
        <v>67.668628119961298</v>
      </c>
      <c r="E59" s="143">
        <v>71.966168268300549</v>
      </c>
      <c r="F59" s="143">
        <v>71.966168268300549</v>
      </c>
      <c r="G59" s="143">
        <v>71.966168268300549</v>
      </c>
      <c r="H59" s="143">
        <v>69.835908352144472</v>
      </c>
      <c r="I59" s="143">
        <v>69.836587165430501</v>
      </c>
      <c r="J59" s="143">
        <v>69.836587165430501</v>
      </c>
      <c r="K59" s="143">
        <v>74.966987165430481</v>
      </c>
      <c r="L59" s="143">
        <v>74.966987165430481</v>
      </c>
      <c r="M59" s="143">
        <v>74.966987165430481</v>
      </c>
      <c r="N59" s="143">
        <v>81.328800000000001</v>
      </c>
      <c r="O59" s="143">
        <v>81.328800000000001</v>
      </c>
      <c r="P59" s="143">
        <v>81.328800000000001</v>
      </c>
      <c r="Q59" s="143">
        <v>71.670258741258735</v>
      </c>
      <c r="R59" s="143">
        <v>71.670258741258735</v>
      </c>
      <c r="S59" s="143">
        <v>71.670258741258735</v>
      </c>
      <c r="T59" s="143">
        <v>71.130460576460564</v>
      </c>
      <c r="U59" s="143">
        <v>71.130460576460564</v>
      </c>
      <c r="V59" s="143">
        <v>71.130460576460564</v>
      </c>
      <c r="W59" s="143">
        <v>70.02618972385639</v>
      </c>
      <c r="X59" s="143">
        <v>70.027230288230285</v>
      </c>
      <c r="Y59" s="143">
        <v>70.027230288230285</v>
      </c>
      <c r="Z59" s="143">
        <v>79.6404</v>
      </c>
      <c r="AA59" s="143">
        <v>79.6404</v>
      </c>
      <c r="AB59" s="143">
        <v>79.6404</v>
      </c>
      <c r="AC59" s="143">
        <v>80.450780317931844</v>
      </c>
      <c r="AD59" s="143">
        <v>80.450780317931844</v>
      </c>
      <c r="AE59" s="143">
        <v>80.450780317931844</v>
      </c>
      <c r="AF59" s="143">
        <v>82.581080423909114</v>
      </c>
      <c r="AG59" s="143">
        <v>82.581080423909114</v>
      </c>
      <c r="AH59" s="143">
        <v>82.592985967644822</v>
      </c>
      <c r="AI59" s="143">
        <v>96.71905007827867</v>
      </c>
      <c r="AJ59" s="143">
        <v>96.71905007827867</v>
      </c>
      <c r="AK59" s="143">
        <v>96.71905007827867</v>
      </c>
      <c r="AL59" s="143">
        <v>85.816400000000002</v>
      </c>
      <c r="AM59" s="143">
        <v>85.816400000000002</v>
      </c>
      <c r="AN59" s="143">
        <v>85.816400000000002</v>
      </c>
      <c r="AO59" s="143">
        <v>76.280971555590838</v>
      </c>
      <c r="AP59" s="143">
        <v>75.9259395625769</v>
      </c>
      <c r="AQ59" s="143">
        <v>75.9259395625769</v>
      </c>
      <c r="AR59" s="143">
        <v>72.576339562576905</v>
      </c>
      <c r="AS59" s="143">
        <v>72.572045777266169</v>
      </c>
      <c r="AT59" s="143">
        <v>72.552660531364523</v>
      </c>
      <c r="AU59" s="143">
        <v>76.258732815332294</v>
      </c>
      <c r="AV59" s="143">
        <v>76.264100046970711</v>
      </c>
      <c r="AW59" s="143">
        <v>76.264100046970711</v>
      </c>
      <c r="AX59" s="143">
        <v>72.4024</v>
      </c>
      <c r="AY59" s="143">
        <v>72.4024</v>
      </c>
      <c r="AZ59" s="143">
        <v>72.4024</v>
      </c>
      <c r="BA59" s="143">
        <v>72.289756726730786</v>
      </c>
      <c r="BB59" s="143">
        <v>72.270583173011786</v>
      </c>
      <c r="BC59" s="143">
        <v>72.270583173011786</v>
      </c>
      <c r="BD59" s="143">
        <v>75.142058850383904</v>
      </c>
      <c r="BE59" s="143">
        <v>75.142058850383904</v>
      </c>
      <c r="BF59" s="143">
        <v>75.314620833854974</v>
      </c>
      <c r="BG59" s="143">
        <v>75.716588046969719</v>
      </c>
      <c r="BH59" s="143">
        <v>75.716588046969719</v>
      </c>
      <c r="BI59" s="143">
        <v>75.716588046969719</v>
      </c>
      <c r="BJ59" s="143">
        <v>80.92519999999999</v>
      </c>
      <c r="BK59" s="143">
        <v>80.92519999999999</v>
      </c>
      <c r="BL59" s="143">
        <v>80.92519999999999</v>
      </c>
      <c r="BM59" s="143">
        <v>84.07324409237907</v>
      </c>
      <c r="BN59" s="143">
        <v>84.07324409237907</v>
      </c>
      <c r="BO59" s="143">
        <v>84.07324409237907</v>
      </c>
      <c r="BP59" s="143">
        <v>88.138346133195384</v>
      </c>
      <c r="BQ59" s="143">
        <v>88.138346133195384</v>
      </c>
      <c r="BR59" s="143">
        <v>88.138346133195384</v>
      </c>
      <c r="BS59" s="143">
        <v>88.291734383278794</v>
      </c>
      <c r="BT59" s="143">
        <v>88.291734383278794</v>
      </c>
      <c r="BU59" s="143">
        <v>88.291734383278794</v>
      </c>
      <c r="BV59" s="143">
        <v>89.41116000000001</v>
      </c>
      <c r="BW59" s="143">
        <v>89.41116000000001</v>
      </c>
      <c r="BX59" s="143">
        <v>89.41116000000001</v>
      </c>
      <c r="BY59" s="143">
        <v>86.430545964912284</v>
      </c>
      <c r="BZ59" s="143">
        <v>86.450757075819354</v>
      </c>
      <c r="CA59" s="143">
        <v>86.450757075819354</v>
      </c>
      <c r="CB59" s="143">
        <v>87.018697722971069</v>
      </c>
      <c r="CC59" s="143">
        <v>87.018697722971069</v>
      </c>
      <c r="CD59" s="143">
        <v>87.018697722971069</v>
      </c>
      <c r="CE59" s="143">
        <v>88.420872378305717</v>
      </c>
      <c r="CF59" s="143">
        <v>88.420872378305717</v>
      </c>
      <c r="CG59" s="143">
        <v>88.420872378305717</v>
      </c>
      <c r="CH59" s="143">
        <v>90.390919999999994</v>
      </c>
      <c r="CI59" s="143">
        <v>88.990919999999988</v>
      </c>
      <c r="CJ59" s="143">
        <v>88.990919999999988</v>
      </c>
      <c r="CK59" s="143">
        <v>86.163542516556276</v>
      </c>
      <c r="CL59" s="143">
        <v>86.112786181035531</v>
      </c>
      <c r="CM59" s="143">
        <v>85.782804580217885</v>
      </c>
      <c r="CN59" s="143">
        <v>83.586759033020599</v>
      </c>
      <c r="CO59" s="143">
        <v>83.605010688649742</v>
      </c>
      <c r="CP59" s="143">
        <v>83.605010688649742</v>
      </c>
      <c r="CQ59" s="143">
        <v>85.725010688649746</v>
      </c>
      <c r="CR59" s="143">
        <v>85.725010688649746</v>
      </c>
      <c r="CS59" s="143">
        <v>85.725010688649746</v>
      </c>
      <c r="CT59" s="143">
        <v>78.424399999999991</v>
      </c>
      <c r="CU59" s="143">
        <v>78.424399999999991</v>
      </c>
      <c r="CV59" s="143">
        <v>78.433297903989185</v>
      </c>
      <c r="CW59" s="143">
        <v>77.3</v>
      </c>
      <c r="CX59" s="143">
        <v>77.319999999999993</v>
      </c>
      <c r="CY59" s="143">
        <v>77.319999999999993</v>
      </c>
      <c r="CZ59" s="143">
        <v>75.897790246189658</v>
      </c>
      <c r="DA59" s="143">
        <v>75.897790246189658</v>
      </c>
      <c r="DB59" s="143">
        <v>75.897790246189658</v>
      </c>
      <c r="DC59" s="143">
        <v>78.807950246189662</v>
      </c>
      <c r="DD59" s="143">
        <v>78.807950246189662</v>
      </c>
      <c r="DE59" s="143">
        <v>78.807950246189662</v>
      </c>
      <c r="DF59" s="143">
        <v>76.859851929824572</v>
      </c>
      <c r="DG59" s="143">
        <v>76.883711542620915</v>
      </c>
      <c r="DH59" s="143">
        <v>77.184652641522021</v>
      </c>
      <c r="DI59" s="143">
        <v>74.577814535666221</v>
      </c>
      <c r="DJ59" s="143">
        <v>74.587814535666226</v>
      </c>
      <c r="DK59" s="143">
        <v>74.585580349932712</v>
      </c>
    </row>
    <row r="60" spans="1:205" s="78" customFormat="1"/>
    <row r="61" spans="1:205" s="86" customFormat="1">
      <c r="A61" s="134" t="s">
        <v>141</v>
      </c>
    </row>
    <row r="62" spans="1:205" s="88" customFormat="1">
      <c r="A62" s="135" t="s">
        <v>142</v>
      </c>
      <c r="B62" s="136">
        <v>38718</v>
      </c>
      <c r="C62" s="136">
        <v>38749</v>
      </c>
      <c r="D62" s="136">
        <v>38777</v>
      </c>
      <c r="E62" s="136">
        <v>38808</v>
      </c>
      <c r="F62" s="136">
        <v>38838</v>
      </c>
      <c r="G62" s="136">
        <v>38869</v>
      </c>
      <c r="H62" s="136">
        <v>38899</v>
      </c>
      <c r="I62" s="136">
        <v>38930</v>
      </c>
      <c r="J62" s="136">
        <v>38961</v>
      </c>
      <c r="K62" s="136">
        <v>38991</v>
      </c>
      <c r="L62" s="136">
        <v>39022</v>
      </c>
      <c r="M62" s="136">
        <v>39052</v>
      </c>
      <c r="N62" s="136">
        <v>39083</v>
      </c>
      <c r="O62" s="136">
        <v>39114</v>
      </c>
      <c r="P62" s="136">
        <v>39142</v>
      </c>
      <c r="Q62" s="136">
        <v>39173</v>
      </c>
      <c r="R62" s="136">
        <v>39203</v>
      </c>
      <c r="S62" s="136">
        <v>39234</v>
      </c>
      <c r="T62" s="136">
        <v>39264</v>
      </c>
      <c r="U62" s="136">
        <v>39295</v>
      </c>
      <c r="V62" s="136">
        <v>39326</v>
      </c>
      <c r="W62" s="136">
        <v>39356</v>
      </c>
      <c r="X62" s="136">
        <v>39387</v>
      </c>
      <c r="Y62" s="136">
        <v>39417</v>
      </c>
      <c r="Z62" s="136">
        <v>39448</v>
      </c>
      <c r="AA62" s="136">
        <v>39479</v>
      </c>
      <c r="AB62" s="136">
        <v>39508</v>
      </c>
      <c r="AC62" s="136">
        <v>39539</v>
      </c>
      <c r="AD62" s="136">
        <v>39569</v>
      </c>
      <c r="AE62" s="136">
        <v>39600</v>
      </c>
      <c r="AF62" s="136">
        <v>39630</v>
      </c>
      <c r="AG62" s="136">
        <v>39661</v>
      </c>
      <c r="AH62" s="136">
        <v>39692</v>
      </c>
      <c r="AI62" s="136">
        <v>39722</v>
      </c>
      <c r="AJ62" s="136">
        <v>39753</v>
      </c>
      <c r="AK62" s="136">
        <v>39783</v>
      </c>
      <c r="AL62" s="136">
        <v>39814</v>
      </c>
      <c r="AM62" s="136">
        <v>39845</v>
      </c>
      <c r="AN62" s="136">
        <v>39873</v>
      </c>
      <c r="AO62" s="136">
        <v>39904</v>
      </c>
      <c r="AP62" s="136">
        <v>39934</v>
      </c>
      <c r="AQ62" s="136">
        <v>39965</v>
      </c>
      <c r="AR62" s="136">
        <v>39995</v>
      </c>
      <c r="AS62" s="136">
        <v>40026</v>
      </c>
      <c r="AT62" s="136">
        <v>40057</v>
      </c>
      <c r="AU62" s="136">
        <v>40087</v>
      </c>
      <c r="AV62" s="136">
        <v>40118</v>
      </c>
      <c r="AW62" s="136">
        <v>40148</v>
      </c>
      <c r="AX62" s="136">
        <v>40179</v>
      </c>
      <c r="AY62" s="136">
        <v>40210</v>
      </c>
      <c r="AZ62" s="136">
        <v>40238</v>
      </c>
      <c r="BA62" s="136">
        <v>40269</v>
      </c>
      <c r="BB62" s="136">
        <v>40299</v>
      </c>
      <c r="BC62" s="136">
        <v>40330</v>
      </c>
      <c r="BD62" s="136">
        <v>40360</v>
      </c>
      <c r="BE62" s="136">
        <v>40391</v>
      </c>
      <c r="BF62" s="136">
        <v>40422</v>
      </c>
      <c r="BG62" s="136">
        <v>40452</v>
      </c>
      <c r="BH62" s="136">
        <v>40483</v>
      </c>
      <c r="BI62" s="136">
        <v>40513</v>
      </c>
      <c r="BJ62" s="136">
        <v>40544</v>
      </c>
      <c r="BK62" s="136">
        <v>40575</v>
      </c>
      <c r="BL62" s="136">
        <v>40603</v>
      </c>
      <c r="BM62" s="136">
        <v>40634</v>
      </c>
      <c r="BN62" s="136">
        <v>40664</v>
      </c>
      <c r="BO62" s="136">
        <v>40695</v>
      </c>
      <c r="BP62" s="136">
        <v>40725</v>
      </c>
      <c r="BQ62" s="136">
        <v>40756</v>
      </c>
      <c r="BR62" s="136">
        <v>40787</v>
      </c>
      <c r="BS62" s="136">
        <v>40817</v>
      </c>
      <c r="BT62" s="136">
        <v>40848</v>
      </c>
      <c r="BU62" s="136">
        <v>40878</v>
      </c>
      <c r="BV62" s="136">
        <v>40909</v>
      </c>
      <c r="BW62" s="136">
        <v>40940</v>
      </c>
      <c r="BX62" s="136">
        <v>40969</v>
      </c>
      <c r="BY62" s="136">
        <v>41000</v>
      </c>
      <c r="BZ62" s="136">
        <v>41030</v>
      </c>
      <c r="CA62" s="136">
        <v>41061</v>
      </c>
      <c r="CB62" s="136">
        <v>41091</v>
      </c>
      <c r="CC62" s="136">
        <v>41122</v>
      </c>
      <c r="CD62" s="136">
        <v>41153</v>
      </c>
      <c r="CE62" s="136">
        <v>41183</v>
      </c>
      <c r="CF62" s="136">
        <v>41214</v>
      </c>
      <c r="CG62" s="136">
        <v>41244</v>
      </c>
      <c r="CH62" s="136">
        <v>41275</v>
      </c>
      <c r="CI62" s="136">
        <v>41306</v>
      </c>
      <c r="CJ62" s="136">
        <v>41334</v>
      </c>
      <c r="CK62" s="136">
        <v>41365</v>
      </c>
      <c r="CL62" s="136">
        <v>41395</v>
      </c>
      <c r="CM62" s="136">
        <v>41426</v>
      </c>
      <c r="CN62" s="136">
        <v>41456</v>
      </c>
      <c r="CO62" s="136">
        <v>41487</v>
      </c>
      <c r="CP62" s="136">
        <v>41518</v>
      </c>
      <c r="CQ62" s="136">
        <v>41548</v>
      </c>
      <c r="CR62" s="136">
        <v>41579</v>
      </c>
      <c r="CS62" s="136">
        <v>41609</v>
      </c>
      <c r="CT62" s="137">
        <v>41640</v>
      </c>
      <c r="CU62" s="137">
        <v>41671</v>
      </c>
      <c r="CV62" s="137">
        <v>41699</v>
      </c>
      <c r="CW62" s="137">
        <v>41730</v>
      </c>
      <c r="CX62" s="137">
        <v>41760</v>
      </c>
      <c r="CY62" s="137">
        <v>41791</v>
      </c>
      <c r="CZ62" s="137">
        <v>41821</v>
      </c>
      <c r="DA62" s="137">
        <v>41852</v>
      </c>
      <c r="DB62" s="137">
        <v>41883</v>
      </c>
      <c r="DC62" s="137">
        <v>41913</v>
      </c>
      <c r="DD62" s="137">
        <v>41944</v>
      </c>
      <c r="DE62" s="137">
        <v>41974</v>
      </c>
      <c r="DF62" s="137">
        <v>42005</v>
      </c>
      <c r="DG62" s="137">
        <v>42036</v>
      </c>
      <c r="DH62" s="137">
        <v>42064</v>
      </c>
      <c r="DI62" s="137">
        <v>42095</v>
      </c>
      <c r="DJ62" s="137">
        <v>42125</v>
      </c>
      <c r="DK62" s="137">
        <v>42156</v>
      </c>
      <c r="DL62" s="137">
        <v>42186</v>
      </c>
      <c r="DM62" s="137">
        <v>42217</v>
      </c>
      <c r="DN62" s="137">
        <v>42248</v>
      </c>
      <c r="DO62" s="137">
        <v>42278</v>
      </c>
      <c r="DP62" s="137">
        <v>42309</v>
      </c>
      <c r="DQ62" s="137">
        <v>42339</v>
      </c>
      <c r="DR62" s="137">
        <v>42370</v>
      </c>
      <c r="DS62" s="137">
        <v>42401</v>
      </c>
      <c r="DT62" s="137">
        <v>42430</v>
      </c>
      <c r="DU62" s="137">
        <v>42461</v>
      </c>
      <c r="DV62" s="137">
        <v>42491</v>
      </c>
      <c r="DW62" s="137">
        <v>42522</v>
      </c>
      <c r="DX62" s="137">
        <v>42552</v>
      </c>
      <c r="DY62" s="137">
        <v>42583</v>
      </c>
      <c r="DZ62" s="137">
        <v>42614</v>
      </c>
      <c r="EA62" s="137">
        <v>42644</v>
      </c>
      <c r="EB62" s="137">
        <v>42675</v>
      </c>
      <c r="EC62" s="137">
        <v>42705</v>
      </c>
      <c r="ED62" s="137">
        <v>42736</v>
      </c>
      <c r="EE62" s="137">
        <v>42767</v>
      </c>
      <c r="EF62" s="137">
        <v>42795</v>
      </c>
      <c r="EG62" s="137">
        <v>42826</v>
      </c>
      <c r="EH62" s="137">
        <v>42856</v>
      </c>
      <c r="EI62" s="137">
        <v>42887</v>
      </c>
      <c r="EJ62" s="137">
        <v>42917</v>
      </c>
      <c r="EK62" s="137">
        <v>42948</v>
      </c>
      <c r="EL62" s="137">
        <v>42979</v>
      </c>
      <c r="EM62" s="137">
        <v>43009</v>
      </c>
      <c r="EN62" s="137">
        <v>43040</v>
      </c>
      <c r="EO62" s="137">
        <v>43070</v>
      </c>
      <c r="EP62" s="137">
        <v>43101</v>
      </c>
      <c r="EQ62" s="137">
        <v>43132</v>
      </c>
      <c r="ER62" s="137">
        <v>43160</v>
      </c>
      <c r="ES62" s="137">
        <v>43191</v>
      </c>
      <c r="ET62" s="137">
        <v>43221</v>
      </c>
      <c r="EU62" s="137">
        <v>43252</v>
      </c>
      <c r="EV62" s="137">
        <v>43282</v>
      </c>
      <c r="EW62" s="137">
        <v>43313</v>
      </c>
      <c r="EX62" s="137">
        <v>43344</v>
      </c>
      <c r="EY62" s="137">
        <v>43374</v>
      </c>
      <c r="EZ62" s="137">
        <v>43405</v>
      </c>
      <c r="FA62" s="137">
        <v>43435</v>
      </c>
      <c r="FB62" s="137">
        <v>43466</v>
      </c>
      <c r="FC62" s="137">
        <v>43497</v>
      </c>
      <c r="FD62" s="137">
        <v>43525</v>
      </c>
      <c r="FE62" s="137">
        <v>43556</v>
      </c>
      <c r="FF62" s="137">
        <v>43586</v>
      </c>
      <c r="FG62" s="137">
        <v>43617</v>
      </c>
      <c r="FH62" s="137">
        <v>43647</v>
      </c>
      <c r="FI62" s="137">
        <v>43678</v>
      </c>
      <c r="FJ62" s="137">
        <v>43709</v>
      </c>
      <c r="FK62" s="137">
        <v>43739</v>
      </c>
      <c r="FL62" s="137">
        <v>43770</v>
      </c>
      <c r="FM62" s="137">
        <v>43800</v>
      </c>
      <c r="FN62" s="137">
        <v>43831</v>
      </c>
      <c r="FO62" s="137">
        <v>43862</v>
      </c>
      <c r="FP62" s="137">
        <v>43891</v>
      </c>
      <c r="FQ62" s="137">
        <v>43922</v>
      </c>
      <c r="FR62" s="137">
        <v>43952</v>
      </c>
      <c r="FS62" s="137">
        <v>43983</v>
      </c>
      <c r="FT62" s="137">
        <v>44013</v>
      </c>
      <c r="FU62" s="137">
        <v>44044</v>
      </c>
      <c r="FV62" s="137">
        <v>44075</v>
      </c>
      <c r="FW62" s="137">
        <v>44105</v>
      </c>
      <c r="FX62" s="137">
        <v>44136</v>
      </c>
      <c r="FY62" s="137">
        <v>44166</v>
      </c>
      <c r="FZ62" s="137">
        <v>44197</v>
      </c>
      <c r="GA62" s="137">
        <v>44228</v>
      </c>
      <c r="GB62" s="137">
        <v>44256</v>
      </c>
      <c r="GC62" s="137">
        <v>44287</v>
      </c>
      <c r="GD62" s="137">
        <v>44317</v>
      </c>
      <c r="GE62" s="137">
        <v>44348</v>
      </c>
      <c r="GF62" s="137">
        <v>44378</v>
      </c>
      <c r="GG62" s="137">
        <v>44409</v>
      </c>
      <c r="GH62" s="137">
        <v>44440</v>
      </c>
      <c r="GI62" s="137">
        <v>44470</v>
      </c>
      <c r="GJ62" s="137">
        <v>44501</v>
      </c>
      <c r="GK62" s="137">
        <v>44531</v>
      </c>
      <c r="GL62" s="137">
        <v>44562</v>
      </c>
      <c r="GM62" s="137">
        <v>44593</v>
      </c>
      <c r="GN62" s="137">
        <v>44621</v>
      </c>
      <c r="GO62" s="137">
        <v>44652</v>
      </c>
      <c r="GP62" s="137">
        <v>44682</v>
      </c>
      <c r="GQ62" s="137">
        <v>44713</v>
      </c>
      <c r="GR62" s="137">
        <v>44743</v>
      </c>
      <c r="GS62" s="137">
        <v>44774</v>
      </c>
      <c r="GT62" s="137">
        <v>44805</v>
      </c>
      <c r="GU62" s="137">
        <v>44835</v>
      </c>
      <c r="GV62" s="137">
        <v>44866</v>
      </c>
      <c r="GW62" s="137">
        <v>44896</v>
      </c>
    </row>
    <row r="63" spans="1:205" s="88" customFormat="1">
      <c r="A63" s="138" t="s">
        <v>127</v>
      </c>
      <c r="B63" s="139">
        <v>37.44</v>
      </c>
      <c r="C63" s="139">
        <v>37.44</v>
      </c>
      <c r="D63" s="139">
        <v>37.44</v>
      </c>
      <c r="E63" s="139">
        <v>47.92</v>
      </c>
      <c r="F63" s="139">
        <v>47.92</v>
      </c>
      <c r="G63" s="139">
        <v>47.92</v>
      </c>
      <c r="H63" s="139">
        <v>43.14</v>
      </c>
      <c r="I63" s="139">
        <v>43.14</v>
      </c>
      <c r="J63" s="139">
        <v>43.14</v>
      </c>
      <c r="K63" s="139">
        <v>52.58</v>
      </c>
      <c r="L63" s="139">
        <v>52.58</v>
      </c>
      <c r="M63" s="139">
        <v>52.58</v>
      </c>
      <c r="N63" s="139">
        <v>41.19</v>
      </c>
      <c r="O63" s="139">
        <v>41.19</v>
      </c>
      <c r="P63" s="139">
        <v>41.19</v>
      </c>
      <c r="Q63" s="139">
        <v>23.94</v>
      </c>
      <c r="R63" s="139">
        <v>23.94</v>
      </c>
      <c r="S63" s="139">
        <v>23.94</v>
      </c>
      <c r="T63" s="139">
        <v>24.78</v>
      </c>
      <c r="U63" s="139">
        <v>24.78</v>
      </c>
      <c r="V63" s="139">
        <v>24.78</v>
      </c>
      <c r="W63" s="139">
        <v>27.02</v>
      </c>
      <c r="X63" s="139">
        <v>27.02</v>
      </c>
      <c r="Y63" s="139">
        <v>27.02</v>
      </c>
      <c r="Z63" s="139">
        <v>49.45</v>
      </c>
      <c r="AA63" s="139">
        <v>49.45</v>
      </c>
      <c r="AB63" s="139">
        <v>49.45</v>
      </c>
      <c r="AC63" s="139">
        <v>44.03</v>
      </c>
      <c r="AD63" s="139">
        <v>44.03</v>
      </c>
      <c r="AE63" s="139">
        <v>44.03</v>
      </c>
      <c r="AF63" s="139">
        <v>47.96</v>
      </c>
      <c r="AG63" s="139">
        <v>47.96</v>
      </c>
      <c r="AH63" s="139">
        <v>47.96</v>
      </c>
      <c r="AI63" s="139">
        <v>64.84</v>
      </c>
      <c r="AJ63" s="139">
        <v>64.84</v>
      </c>
      <c r="AK63" s="139">
        <v>64.84</v>
      </c>
      <c r="AL63" s="139">
        <v>55.94</v>
      </c>
      <c r="AM63" s="139">
        <v>55.94</v>
      </c>
      <c r="AN63" s="139">
        <v>55.94</v>
      </c>
      <c r="AO63" s="139">
        <v>35.049999999999997</v>
      </c>
      <c r="AP63" s="139">
        <v>35.049999999999997</v>
      </c>
      <c r="AQ63" s="139">
        <v>35.049999999999997</v>
      </c>
      <c r="AR63" s="139">
        <v>30.86</v>
      </c>
      <c r="AS63" s="139">
        <v>30.86</v>
      </c>
      <c r="AT63" s="139">
        <v>30.86</v>
      </c>
      <c r="AU63" s="139">
        <v>33.56</v>
      </c>
      <c r="AV63" s="139">
        <v>33.56</v>
      </c>
      <c r="AW63" s="139">
        <v>33.56</v>
      </c>
      <c r="AX63" s="139">
        <v>36.479999999999997</v>
      </c>
      <c r="AY63" s="139">
        <v>36.479999999999997</v>
      </c>
      <c r="AZ63" s="139">
        <v>36.479999999999997</v>
      </c>
      <c r="BA63" s="139">
        <v>44.62</v>
      </c>
      <c r="BB63" s="139">
        <v>44.62</v>
      </c>
      <c r="BC63" s="139">
        <v>44.62</v>
      </c>
      <c r="BD63" s="139">
        <v>43.98</v>
      </c>
      <c r="BE63" s="139">
        <v>43.98</v>
      </c>
      <c r="BF63" s="139">
        <v>43.98</v>
      </c>
      <c r="BG63" s="139">
        <v>41.88</v>
      </c>
      <c r="BH63" s="139">
        <v>41.88</v>
      </c>
      <c r="BI63" s="139">
        <v>41.88</v>
      </c>
      <c r="BJ63" s="139">
        <v>48.27</v>
      </c>
      <c r="BK63" s="139">
        <v>48.27</v>
      </c>
      <c r="BL63" s="139">
        <v>48.27</v>
      </c>
      <c r="BM63" s="139">
        <v>48.99</v>
      </c>
      <c r="BN63" s="139">
        <v>48.99</v>
      </c>
      <c r="BO63" s="139">
        <v>48.99</v>
      </c>
      <c r="BP63" s="139">
        <v>49.19</v>
      </c>
      <c r="BQ63" s="139">
        <v>49.19</v>
      </c>
      <c r="BR63" s="139">
        <v>49.19</v>
      </c>
      <c r="BS63" s="139">
        <v>46.63</v>
      </c>
      <c r="BT63" s="139">
        <v>46.63</v>
      </c>
      <c r="BU63" s="139">
        <v>46.63</v>
      </c>
      <c r="BV63" s="139">
        <v>47.35</v>
      </c>
      <c r="BW63" s="139">
        <v>47.35</v>
      </c>
      <c r="BX63" s="139">
        <v>47.35</v>
      </c>
      <c r="BY63" s="139">
        <v>36.799999999999997</v>
      </c>
      <c r="BZ63" s="139">
        <v>36.799999999999997</v>
      </c>
      <c r="CA63" s="139">
        <v>36.799999999999997</v>
      </c>
      <c r="CB63" s="139">
        <v>35.96</v>
      </c>
      <c r="CC63" s="139">
        <v>35.96</v>
      </c>
      <c r="CD63" s="139">
        <v>35.96</v>
      </c>
      <c r="CE63" s="139">
        <v>39.46</v>
      </c>
      <c r="CF63" s="139">
        <v>39.46</v>
      </c>
      <c r="CG63" s="139">
        <v>39.46</v>
      </c>
      <c r="CH63" s="139">
        <v>39.6</v>
      </c>
      <c r="CI63" s="139">
        <v>39.6</v>
      </c>
      <c r="CJ63" s="139">
        <v>39.6</v>
      </c>
      <c r="CK63" s="139">
        <v>33.979999999999997</v>
      </c>
      <c r="CL63" s="139">
        <v>33.794532028670858</v>
      </c>
      <c r="CM63" s="139">
        <v>33.79</v>
      </c>
      <c r="CN63" s="139">
        <v>32.369999999999997</v>
      </c>
      <c r="CO63" s="139">
        <v>32.369999999999997</v>
      </c>
      <c r="CP63" s="139">
        <v>32.369999999999997</v>
      </c>
      <c r="CQ63" s="139">
        <v>34.119999999999997</v>
      </c>
      <c r="CR63" s="139">
        <v>34.119999999999997</v>
      </c>
      <c r="CS63" s="139">
        <v>34.119999999999997</v>
      </c>
      <c r="CT63" s="140">
        <v>38.68</v>
      </c>
      <c r="CU63" s="140">
        <v>38.68</v>
      </c>
      <c r="CV63" s="140">
        <v>38.68</v>
      </c>
      <c r="CW63" s="138">
        <v>31.98</v>
      </c>
      <c r="CX63" s="138">
        <v>31.98</v>
      </c>
      <c r="CY63" s="138">
        <v>31.98</v>
      </c>
      <c r="CZ63" s="139">
        <v>31.82</v>
      </c>
      <c r="DA63" s="139">
        <v>31.82</v>
      </c>
      <c r="DB63" s="139">
        <v>31.82</v>
      </c>
      <c r="DC63" s="139">
        <v>34.47</v>
      </c>
      <c r="DD63" s="139">
        <v>34.47</v>
      </c>
      <c r="DE63" s="139">
        <v>34.47</v>
      </c>
      <c r="DF63" s="139">
        <v>32.94</v>
      </c>
      <c r="DG63" s="139">
        <v>32.94</v>
      </c>
      <c r="DH63" s="139">
        <v>32.94</v>
      </c>
      <c r="DI63" s="139">
        <v>29.63</v>
      </c>
      <c r="DJ63" s="139">
        <v>29.63</v>
      </c>
      <c r="DK63" s="139">
        <v>29.63</v>
      </c>
    </row>
    <row r="64" spans="1:205" s="88" customFormat="1">
      <c r="A64" s="138" t="s">
        <v>128</v>
      </c>
      <c r="B64" s="139">
        <v>0.10920000000000016</v>
      </c>
      <c r="C64" s="139">
        <v>0.10920000000000016</v>
      </c>
      <c r="D64" s="139">
        <v>0.10920000000000016</v>
      </c>
      <c r="E64" s="139">
        <v>0.10919999999999987</v>
      </c>
      <c r="F64" s="139">
        <v>0.10919999999999987</v>
      </c>
      <c r="G64" s="139">
        <v>0.10919999999999987</v>
      </c>
      <c r="H64" s="139">
        <v>0.10919999999999987</v>
      </c>
      <c r="I64" s="139">
        <v>0.10919999999999987</v>
      </c>
      <c r="J64" s="139">
        <v>0.10919999999999987</v>
      </c>
      <c r="K64" s="139">
        <v>0.11719999999999998</v>
      </c>
      <c r="L64" s="139">
        <v>0.11719999999999998</v>
      </c>
      <c r="M64" s="139">
        <v>0.11719999999999998</v>
      </c>
      <c r="N64" s="139">
        <v>0.10480000000000018</v>
      </c>
      <c r="O64" s="139">
        <v>0.10480000000000018</v>
      </c>
      <c r="P64" s="139">
        <v>0.10480000000000018</v>
      </c>
      <c r="Q64" s="139">
        <v>0.10480000000000018</v>
      </c>
      <c r="R64" s="139">
        <v>0.10480000000000018</v>
      </c>
      <c r="S64" s="139">
        <v>0.10480000000000018</v>
      </c>
      <c r="T64" s="139">
        <v>0.10479999999999989</v>
      </c>
      <c r="U64" s="139">
        <v>0.10480000000000018</v>
      </c>
      <c r="V64" s="139">
        <v>0.10479999999999989</v>
      </c>
      <c r="W64" s="139">
        <v>0.10560000000000001</v>
      </c>
      <c r="X64" s="139">
        <v>0.10560000000000001</v>
      </c>
      <c r="Y64" s="139">
        <v>0.10560000000000001</v>
      </c>
      <c r="Z64" s="139">
        <v>0.11840000000000001</v>
      </c>
      <c r="AA64" s="139">
        <v>0.11840000000000001</v>
      </c>
      <c r="AB64" s="139">
        <v>0.11840000000000001</v>
      </c>
      <c r="AC64" s="139">
        <v>0.11840000000000001</v>
      </c>
      <c r="AD64" s="139">
        <v>0.11840000000000001</v>
      </c>
      <c r="AE64" s="139">
        <v>0.11840000000000001</v>
      </c>
      <c r="AF64" s="139">
        <v>0.11824</v>
      </c>
      <c r="AG64" s="139">
        <v>0.11824</v>
      </c>
      <c r="AH64" s="139">
        <v>0.11824</v>
      </c>
      <c r="AI64" s="139">
        <v>0.11840000000000001</v>
      </c>
      <c r="AJ64" s="139">
        <v>0.11840000000000001</v>
      </c>
      <c r="AK64" s="139">
        <v>0.11840000000000001</v>
      </c>
      <c r="AL64" s="139">
        <v>0.12</v>
      </c>
      <c r="AM64" s="139">
        <v>0.12</v>
      </c>
      <c r="AN64" s="139">
        <v>0.12</v>
      </c>
      <c r="AO64" s="139">
        <v>0.12</v>
      </c>
      <c r="AP64" s="139">
        <v>0.12</v>
      </c>
      <c r="AQ64" s="139">
        <v>0.12</v>
      </c>
      <c r="AR64" s="139">
        <v>0.12</v>
      </c>
      <c r="AS64" s="139">
        <v>0.12</v>
      </c>
      <c r="AT64" s="139">
        <v>0.12</v>
      </c>
      <c r="AU64" s="139">
        <v>0.12</v>
      </c>
      <c r="AV64" s="139">
        <v>0.12</v>
      </c>
      <c r="AW64" s="139">
        <v>0.12</v>
      </c>
      <c r="AX64" s="139">
        <v>0.12</v>
      </c>
      <c r="AY64" s="139">
        <v>0.12</v>
      </c>
      <c r="AZ64" s="139">
        <v>0.12</v>
      </c>
      <c r="BA64" s="139">
        <v>0.12</v>
      </c>
      <c r="BB64" s="139">
        <v>0.12</v>
      </c>
      <c r="BC64" s="139">
        <v>0.12</v>
      </c>
      <c r="BD64" s="139">
        <v>0.12</v>
      </c>
      <c r="BE64" s="139">
        <v>0.12</v>
      </c>
      <c r="BF64" s="139">
        <v>0.12</v>
      </c>
      <c r="BG64" s="139">
        <v>0.12</v>
      </c>
      <c r="BH64" s="139">
        <v>0.12</v>
      </c>
      <c r="BI64" s="139">
        <v>0.12</v>
      </c>
      <c r="BJ64" s="139">
        <v>0.12</v>
      </c>
      <c r="BK64" s="139">
        <v>0.12</v>
      </c>
      <c r="BL64" s="139">
        <v>0.12</v>
      </c>
      <c r="BM64" s="139">
        <v>0.12</v>
      </c>
      <c r="BN64" s="139">
        <v>0.12</v>
      </c>
      <c r="BO64" s="139">
        <v>0.12</v>
      </c>
      <c r="BP64" s="139">
        <v>0.12</v>
      </c>
      <c r="BQ64" s="139">
        <v>0.12</v>
      </c>
      <c r="BR64" s="139">
        <v>0.12</v>
      </c>
      <c r="BS64" s="139">
        <v>0.12</v>
      </c>
      <c r="BT64" s="139">
        <v>0.12</v>
      </c>
      <c r="BU64" s="139">
        <v>0.12</v>
      </c>
      <c r="BV64" s="139">
        <v>0.12</v>
      </c>
      <c r="BW64" s="139">
        <v>0.12</v>
      </c>
      <c r="BX64" s="139">
        <v>0.12</v>
      </c>
      <c r="BY64" s="139">
        <v>0.12</v>
      </c>
      <c r="BZ64" s="139">
        <v>0.12</v>
      </c>
      <c r="CA64" s="139">
        <v>0.12</v>
      </c>
      <c r="CB64" s="139">
        <v>0.12</v>
      </c>
      <c r="CC64" s="139">
        <v>0.12</v>
      </c>
      <c r="CD64" s="139">
        <v>0.12</v>
      </c>
      <c r="CE64" s="139">
        <v>0.12</v>
      </c>
      <c r="CF64" s="139">
        <v>0.12</v>
      </c>
      <c r="CG64" s="139">
        <v>0.12</v>
      </c>
      <c r="CH64" s="139">
        <v>0.12</v>
      </c>
      <c r="CI64" s="139">
        <v>0.12</v>
      </c>
      <c r="CJ64" s="139">
        <v>0.12</v>
      </c>
      <c r="CK64" s="139">
        <v>0.12</v>
      </c>
      <c r="CL64" s="139">
        <v>0.12</v>
      </c>
      <c r="CM64" s="139">
        <v>0.12</v>
      </c>
      <c r="CN64" s="139">
        <v>0.12</v>
      </c>
      <c r="CO64" s="139">
        <v>0.12</v>
      </c>
      <c r="CP64" s="139">
        <v>0.12</v>
      </c>
      <c r="CQ64" s="139">
        <v>0.12</v>
      </c>
      <c r="CR64" s="139">
        <v>0.12</v>
      </c>
      <c r="CS64" s="139">
        <v>0.12</v>
      </c>
      <c r="CT64" s="140">
        <v>0.12</v>
      </c>
      <c r="CU64" s="140">
        <v>0.12</v>
      </c>
      <c r="CV64" s="140">
        <v>0.12</v>
      </c>
      <c r="CW64" s="138">
        <v>0.12</v>
      </c>
      <c r="CX64" s="138">
        <v>0.12</v>
      </c>
      <c r="CY64" s="138">
        <v>0.12</v>
      </c>
      <c r="CZ64" s="139">
        <v>0.12</v>
      </c>
      <c r="DA64" s="139">
        <v>0.12</v>
      </c>
      <c r="DB64" s="139">
        <v>0.12</v>
      </c>
      <c r="DC64" s="139">
        <v>0.12</v>
      </c>
      <c r="DD64" s="139">
        <v>0.12</v>
      </c>
      <c r="DE64" s="139">
        <v>0.12</v>
      </c>
      <c r="DF64" s="139">
        <v>0.12</v>
      </c>
      <c r="DG64" s="139">
        <v>0.12</v>
      </c>
      <c r="DH64" s="139">
        <v>0.12</v>
      </c>
      <c r="DI64" s="139">
        <v>0.12</v>
      </c>
      <c r="DJ64" s="139">
        <v>0.12</v>
      </c>
      <c r="DK64" s="139">
        <v>0.12</v>
      </c>
    </row>
    <row r="65" spans="1:205" s="88" customFormat="1">
      <c r="A65" s="141" t="s">
        <v>129</v>
      </c>
      <c r="B65" s="139">
        <v>12.13</v>
      </c>
      <c r="C65" s="139">
        <v>12.13</v>
      </c>
      <c r="D65" s="139">
        <v>12.13</v>
      </c>
      <c r="E65" s="139">
        <v>15.572807153965789</v>
      </c>
      <c r="F65" s="139">
        <v>15.572807153965789</v>
      </c>
      <c r="G65" s="139">
        <v>15.572807153965789</v>
      </c>
      <c r="H65" s="139">
        <v>16.36512441679627</v>
      </c>
      <c r="I65" s="139">
        <v>16.355692068429239</v>
      </c>
      <c r="J65" s="139">
        <v>16.355692068429239</v>
      </c>
      <c r="K65" s="139">
        <v>16.355692068429239</v>
      </c>
      <c r="L65" s="139">
        <v>16.355692068429239</v>
      </c>
      <c r="M65" s="139">
        <v>16.355692068429239</v>
      </c>
      <c r="N65" s="139">
        <v>14.12</v>
      </c>
      <c r="O65" s="139">
        <v>14.12</v>
      </c>
      <c r="P65" s="139">
        <v>14.12</v>
      </c>
      <c r="Q65" s="139">
        <v>14.185370370370368</v>
      </c>
      <c r="R65" s="139">
        <v>14.185370370370368</v>
      </c>
      <c r="S65" s="139">
        <v>14.185370370370368</v>
      </c>
      <c r="T65" s="139">
        <v>14.325449735449736</v>
      </c>
      <c r="U65" s="139">
        <v>14.325449735449736</v>
      </c>
      <c r="V65" s="139">
        <v>14.325449735449736</v>
      </c>
      <c r="W65" s="139">
        <v>14.325449735449736</v>
      </c>
      <c r="X65" s="139">
        <v>14.325449735449736</v>
      </c>
      <c r="Y65" s="139">
        <v>14.325449735449736</v>
      </c>
      <c r="Z65" s="139">
        <v>14.31</v>
      </c>
      <c r="AA65" s="139">
        <v>14.31</v>
      </c>
      <c r="AB65" s="139">
        <v>14.31</v>
      </c>
      <c r="AC65" s="139">
        <v>14.31</v>
      </c>
      <c r="AD65" s="139">
        <v>14.31</v>
      </c>
      <c r="AE65" s="139">
        <v>14.31</v>
      </c>
      <c r="AF65" s="139">
        <v>14.31</v>
      </c>
      <c r="AG65" s="139">
        <v>14.31</v>
      </c>
      <c r="AH65" s="139">
        <v>14.31</v>
      </c>
      <c r="AI65" s="139">
        <v>14.31</v>
      </c>
      <c r="AJ65" s="139">
        <v>14.347534426229506</v>
      </c>
      <c r="AK65" s="139">
        <v>14.347534426229506</v>
      </c>
      <c r="AL65" s="139">
        <v>14.72</v>
      </c>
      <c r="AM65" s="139">
        <v>14.72</v>
      </c>
      <c r="AN65" s="139">
        <v>14.72</v>
      </c>
      <c r="AO65" s="139">
        <v>14.783895822029301</v>
      </c>
      <c r="AP65" s="139">
        <v>14.200846446011939</v>
      </c>
      <c r="AQ65" s="139">
        <v>14.200846446011939</v>
      </c>
      <c r="AR65" s="139">
        <v>14.200846446011939</v>
      </c>
      <c r="AS65" s="139">
        <v>14.200846446011939</v>
      </c>
      <c r="AT65" s="139">
        <v>14.200846446011939</v>
      </c>
      <c r="AU65" s="139">
        <v>14.200846446011939</v>
      </c>
      <c r="AV65" s="139">
        <v>14.200846446011939</v>
      </c>
      <c r="AW65" s="139">
        <v>14.200846446011939</v>
      </c>
      <c r="AX65" s="139">
        <v>14.25</v>
      </c>
      <c r="AY65" s="139">
        <v>14.25</v>
      </c>
      <c r="AZ65" s="139">
        <v>14.25</v>
      </c>
      <c r="BA65" s="139">
        <v>14.25</v>
      </c>
      <c r="BB65" s="139">
        <v>14.25</v>
      </c>
      <c r="BC65" s="139">
        <v>14.25</v>
      </c>
      <c r="BD65" s="139">
        <v>14.25</v>
      </c>
      <c r="BE65" s="139">
        <v>14.25</v>
      </c>
      <c r="BF65" s="139">
        <v>14.25</v>
      </c>
      <c r="BG65" s="139">
        <v>14.25</v>
      </c>
      <c r="BH65" s="139">
        <v>14.25</v>
      </c>
      <c r="BI65" s="139">
        <v>13.697062084257206</v>
      </c>
      <c r="BJ65" s="139">
        <v>15.12</v>
      </c>
      <c r="BK65" s="139">
        <v>15.12</v>
      </c>
      <c r="BL65" s="139">
        <v>15.12</v>
      </c>
      <c r="BM65" s="139">
        <v>15.096012691697512</v>
      </c>
      <c r="BN65" s="139">
        <v>15.096012691697512</v>
      </c>
      <c r="BO65" s="139">
        <v>15.096012691697512</v>
      </c>
      <c r="BP65" s="139">
        <v>15.096012691697512</v>
      </c>
      <c r="BQ65" s="139">
        <v>15.096012691697512</v>
      </c>
      <c r="BR65" s="139">
        <v>15.096012691697512</v>
      </c>
      <c r="BS65" s="139">
        <v>15.096012691697512</v>
      </c>
      <c r="BT65" s="139">
        <v>15.096012691697512</v>
      </c>
      <c r="BU65" s="139">
        <v>15.096012691697512</v>
      </c>
      <c r="BV65" s="139">
        <v>16.38</v>
      </c>
      <c r="BW65" s="139">
        <v>16.38</v>
      </c>
      <c r="BX65" s="139">
        <v>16.38</v>
      </c>
      <c r="BY65" s="139">
        <v>16.38</v>
      </c>
      <c r="BZ65" s="139">
        <v>16.38</v>
      </c>
      <c r="CA65" s="139">
        <v>16.38</v>
      </c>
      <c r="CB65" s="139">
        <v>16.38</v>
      </c>
      <c r="CC65" s="139">
        <v>16.38</v>
      </c>
      <c r="CD65" s="139">
        <v>16.38</v>
      </c>
      <c r="CE65" s="139">
        <v>16.931405940594058</v>
      </c>
      <c r="CF65" s="139">
        <v>16.931405940594058</v>
      </c>
      <c r="CG65" s="139">
        <v>10.841613861386138</v>
      </c>
      <c r="CH65" s="139">
        <v>17.95</v>
      </c>
      <c r="CI65" s="139">
        <v>17.95</v>
      </c>
      <c r="CJ65" s="139">
        <v>17.95</v>
      </c>
      <c r="CK65" s="139">
        <v>17.967309546769528</v>
      </c>
      <c r="CL65" s="139">
        <v>17.967309546769528</v>
      </c>
      <c r="CM65" s="139">
        <v>17.967309546769528</v>
      </c>
      <c r="CN65" s="139">
        <v>17.932690453230475</v>
      </c>
      <c r="CO65" s="139">
        <v>17.932690453230475</v>
      </c>
      <c r="CP65" s="139">
        <v>21.334016393442624</v>
      </c>
      <c r="CQ65" s="139">
        <v>21.334016393442624</v>
      </c>
      <c r="CR65" s="139">
        <v>21.334016393442624</v>
      </c>
      <c r="CS65" s="139">
        <v>21.334016393442624</v>
      </c>
      <c r="CT65" s="140">
        <v>25.83</v>
      </c>
      <c r="CU65" s="140">
        <v>25.83</v>
      </c>
      <c r="CV65" s="140">
        <v>25.847464503042598</v>
      </c>
      <c r="CW65" s="138">
        <v>25.83</v>
      </c>
      <c r="CX65" s="138">
        <v>25.83</v>
      </c>
      <c r="CY65" s="138">
        <v>26.21</v>
      </c>
      <c r="CZ65" s="139">
        <v>26.214014084507042</v>
      </c>
      <c r="DA65" s="139">
        <v>26.214014084507042</v>
      </c>
      <c r="DB65" s="139">
        <v>26.214014084507042</v>
      </c>
      <c r="DC65" s="139">
        <v>26.203908450704226</v>
      </c>
      <c r="DD65" s="139">
        <v>26.203908450704226</v>
      </c>
      <c r="DE65" s="139">
        <v>26.203908450704226</v>
      </c>
      <c r="DF65" s="139">
        <v>27.97</v>
      </c>
      <c r="DG65" s="139">
        <v>27.97</v>
      </c>
      <c r="DH65" s="139">
        <v>27.97</v>
      </c>
      <c r="DI65" s="139">
        <v>28.230797282803003</v>
      </c>
      <c r="DJ65" s="139">
        <v>28.211076153021097</v>
      </c>
      <c r="DK65" s="139">
        <v>28.211076153021097</v>
      </c>
    </row>
    <row r="66" spans="1:205" s="88" customFormat="1">
      <c r="A66" s="138" t="s">
        <v>130</v>
      </c>
      <c r="B66" s="139">
        <v>3.06</v>
      </c>
      <c r="C66" s="139">
        <v>3.1976470588235295</v>
      </c>
      <c r="D66" s="139">
        <v>3.1976470588235295</v>
      </c>
      <c r="E66" s="139">
        <v>3.06</v>
      </c>
      <c r="F66" s="139">
        <v>3.06</v>
      </c>
      <c r="G66" s="139">
        <v>3.06</v>
      </c>
      <c r="H66" s="139">
        <v>3.1870588235294117</v>
      </c>
      <c r="I66" s="139">
        <v>3.1870588235294117</v>
      </c>
      <c r="J66" s="139">
        <v>3.1870588235294117</v>
      </c>
      <c r="K66" s="139">
        <v>3.1870588235294117</v>
      </c>
      <c r="L66" s="139">
        <v>3.1870588235294117</v>
      </c>
      <c r="M66" s="139">
        <v>3.1870588235294117</v>
      </c>
      <c r="N66" s="139">
        <v>4.2300000000000004</v>
      </c>
      <c r="O66" s="139">
        <v>4.2300000000000004</v>
      </c>
      <c r="P66" s="139">
        <v>4.2300000000000004</v>
      </c>
      <c r="Q66" s="139">
        <v>4.2300000000000004</v>
      </c>
      <c r="R66" s="139">
        <v>4.2300000000000004</v>
      </c>
      <c r="S66" s="139">
        <v>4.2300000000000004</v>
      </c>
      <c r="T66" s="139">
        <v>4.2300000000000004</v>
      </c>
      <c r="U66" s="139">
        <v>4.2300000000000004</v>
      </c>
      <c r="V66" s="139">
        <v>4.2300000000000004</v>
      </c>
      <c r="W66" s="139">
        <v>4.2300000000000004</v>
      </c>
      <c r="X66" s="139">
        <v>4.2300000000000004</v>
      </c>
      <c r="Y66" s="139">
        <v>4.2300000000000004</v>
      </c>
      <c r="Z66" s="139">
        <v>4.32</v>
      </c>
      <c r="AA66" s="139">
        <v>4.32</v>
      </c>
      <c r="AB66" s="139">
        <v>4.32</v>
      </c>
      <c r="AC66" s="139">
        <v>4.32</v>
      </c>
      <c r="AD66" s="139">
        <v>4.32</v>
      </c>
      <c r="AE66" s="139">
        <v>4.32</v>
      </c>
      <c r="AF66" s="139">
        <v>4.4347826086956532</v>
      </c>
      <c r="AG66" s="139">
        <v>4.4347826086956532</v>
      </c>
      <c r="AH66" s="139">
        <v>4.4347826086956532</v>
      </c>
      <c r="AI66" s="139">
        <v>4.4347826086956532</v>
      </c>
      <c r="AJ66" s="139">
        <v>4.361739130434783</v>
      </c>
      <c r="AK66" s="139">
        <v>4.361739130434783</v>
      </c>
      <c r="AL66" s="139">
        <v>4.3600000000000003</v>
      </c>
      <c r="AM66" s="139">
        <v>4.3600000000000003</v>
      </c>
      <c r="AN66" s="139">
        <v>4.3600000000000003</v>
      </c>
      <c r="AO66" s="139">
        <v>4.3600000000000003</v>
      </c>
      <c r="AP66" s="139">
        <v>4.3183770883054899</v>
      </c>
      <c r="AQ66" s="139">
        <v>4.3183770883054899</v>
      </c>
      <c r="AR66" s="139">
        <v>4.3183770883054899</v>
      </c>
      <c r="AS66" s="139">
        <v>4.3183770883054899</v>
      </c>
      <c r="AT66" s="139">
        <v>4.3183770883054899</v>
      </c>
      <c r="AU66" s="139">
        <v>4.3183770883054899</v>
      </c>
      <c r="AV66" s="139">
        <v>4.3183770883054899</v>
      </c>
      <c r="AW66" s="139">
        <v>4.3183770883054899</v>
      </c>
      <c r="AX66" s="139">
        <v>4.4400000000000004</v>
      </c>
      <c r="AY66" s="139">
        <v>4.4798206278026909</v>
      </c>
      <c r="AZ66" s="139">
        <v>4.4798206278026909</v>
      </c>
      <c r="BA66" s="139">
        <v>4.4798206278026909</v>
      </c>
      <c r="BB66" s="139">
        <v>4.4798206278026909</v>
      </c>
      <c r="BC66" s="139">
        <v>4.4798206278026909</v>
      </c>
      <c r="BD66" s="139">
        <v>4.4648878923766819</v>
      </c>
      <c r="BE66" s="139">
        <v>4.4648878923766819</v>
      </c>
      <c r="BF66" s="139">
        <v>4.4648878923766819</v>
      </c>
      <c r="BG66" s="139">
        <v>4.4648878923766819</v>
      </c>
      <c r="BH66" s="139">
        <v>4.4648878923766819</v>
      </c>
      <c r="BI66" s="139">
        <v>4.4648878923766819</v>
      </c>
      <c r="BJ66" s="139">
        <v>4.46</v>
      </c>
      <c r="BK66" s="139">
        <v>4.46</v>
      </c>
      <c r="BL66" s="139">
        <v>4.46</v>
      </c>
      <c r="BM66" s="139">
        <v>4.4550278706800448</v>
      </c>
      <c r="BN66" s="139">
        <v>4.4550278706800448</v>
      </c>
      <c r="BO66" s="139">
        <v>4.4550278706800448</v>
      </c>
      <c r="BP66" s="139">
        <v>4.4550278706800448</v>
      </c>
      <c r="BQ66" s="139">
        <v>4.4550278706800448</v>
      </c>
      <c r="BR66" s="139">
        <v>4.4550278706800448</v>
      </c>
      <c r="BS66" s="139">
        <v>4.4550278706800448</v>
      </c>
      <c r="BT66" s="139">
        <v>4.4550278706800448</v>
      </c>
      <c r="BU66" s="139">
        <v>4.4550278706800448</v>
      </c>
      <c r="BV66" s="139">
        <v>4.41</v>
      </c>
      <c r="BW66" s="139">
        <v>4.41</v>
      </c>
      <c r="BX66" s="139">
        <v>4.41</v>
      </c>
      <c r="BY66" s="139">
        <v>4.41</v>
      </c>
      <c r="BZ66" s="139">
        <v>4.41</v>
      </c>
      <c r="CA66" s="139">
        <v>4.41</v>
      </c>
      <c r="CB66" s="139">
        <v>4.41</v>
      </c>
      <c r="CC66" s="139">
        <v>4.41</v>
      </c>
      <c r="CD66" s="139">
        <v>4.41</v>
      </c>
      <c r="CE66" s="139">
        <v>4.41</v>
      </c>
      <c r="CF66" s="139">
        <v>4.41</v>
      </c>
      <c r="CG66" s="139">
        <v>4.2290016638935111</v>
      </c>
      <c r="CH66" s="139">
        <v>4.0999999999999996</v>
      </c>
      <c r="CI66" s="139">
        <v>4.0999999999999996</v>
      </c>
      <c r="CJ66" s="139">
        <v>4.0999999999999996</v>
      </c>
      <c r="CK66" s="139">
        <v>4.0999999999999996</v>
      </c>
      <c r="CL66" s="139">
        <v>4.0999999999999996</v>
      </c>
      <c r="CM66" s="139">
        <v>4.0999999999999996</v>
      </c>
      <c r="CN66" s="139">
        <v>4.0999999999999996</v>
      </c>
      <c r="CO66" s="139">
        <v>4.0999999999999996</v>
      </c>
      <c r="CP66" s="139">
        <v>2.9611111111111112</v>
      </c>
      <c r="CQ66" s="139">
        <v>2.9611111111111112</v>
      </c>
      <c r="CR66" s="139">
        <v>2.9611111111111112</v>
      </c>
      <c r="CS66" s="139">
        <v>2.9611111111111112</v>
      </c>
      <c r="CT66" s="140">
        <v>1.2</v>
      </c>
      <c r="CU66" s="140">
        <v>1.2</v>
      </c>
      <c r="CV66" s="140">
        <v>1.2</v>
      </c>
      <c r="CW66" s="138">
        <v>1.2</v>
      </c>
      <c r="CX66" s="138">
        <v>1.2</v>
      </c>
      <c r="CY66" s="138">
        <v>1.2</v>
      </c>
      <c r="CZ66" s="139">
        <v>1.1538461538461537</v>
      </c>
      <c r="DA66" s="139">
        <v>1.1538461538461537</v>
      </c>
      <c r="DB66" s="139">
        <v>1.1538461538461537</v>
      </c>
      <c r="DC66" s="139">
        <v>1.1307692307692307</v>
      </c>
      <c r="DD66" s="139">
        <v>1.1307692307692307</v>
      </c>
      <c r="DE66" s="139">
        <v>1.1307692307692307</v>
      </c>
      <c r="DF66" s="139">
        <v>0.99575931232091675</v>
      </c>
      <c r="DG66" s="139">
        <v>0.99575931232091675</v>
      </c>
      <c r="DH66" s="139">
        <v>0.99575931232091675</v>
      </c>
      <c r="DI66" s="139">
        <v>1.2452830188679247</v>
      </c>
      <c r="DJ66" s="139">
        <v>1.1622641509433964</v>
      </c>
      <c r="DK66" s="139">
        <v>1.1622641509433964</v>
      </c>
    </row>
    <row r="67" spans="1:205" s="88" customFormat="1">
      <c r="A67" s="138" t="s">
        <v>131</v>
      </c>
      <c r="B67" s="139">
        <v>0.66</v>
      </c>
      <c r="C67" s="139">
        <v>0.66</v>
      </c>
      <c r="D67" s="139">
        <v>0.66</v>
      </c>
      <c r="E67" s="139">
        <v>0.6568892380204242</v>
      </c>
      <c r="F67" s="139">
        <v>0.6568892380204242</v>
      </c>
      <c r="G67" s="139">
        <v>0.6568892380204242</v>
      </c>
      <c r="H67" s="139">
        <v>0.6568892380204242</v>
      </c>
      <c r="I67" s="139">
        <v>0.6568892380204242</v>
      </c>
      <c r="J67" s="139">
        <v>0.6568892380204242</v>
      </c>
      <c r="K67" s="139">
        <v>0.6568892380204242</v>
      </c>
      <c r="L67" s="139">
        <v>0.6568892380204242</v>
      </c>
      <c r="M67" s="139">
        <v>0.6568892380204242</v>
      </c>
      <c r="N67" s="139">
        <v>0.72</v>
      </c>
      <c r="O67" s="139">
        <v>0.72</v>
      </c>
      <c r="P67" s="139">
        <v>0.72</v>
      </c>
      <c r="Q67" s="139">
        <v>0.72</v>
      </c>
      <c r="R67" s="139">
        <v>0.72</v>
      </c>
      <c r="S67" s="139">
        <v>0.72</v>
      </c>
      <c r="T67" s="139">
        <v>0.72</v>
      </c>
      <c r="U67" s="139">
        <v>0.72</v>
      </c>
      <c r="V67" s="139">
        <v>0.72</v>
      </c>
      <c r="W67" s="139">
        <v>0.7212521739130433</v>
      </c>
      <c r="X67" s="139">
        <v>0.7212521739130433</v>
      </c>
      <c r="Y67" s="139">
        <v>0.7212521739130433</v>
      </c>
      <c r="Z67" s="139">
        <v>0.85</v>
      </c>
      <c r="AA67" s="139">
        <v>0.85</v>
      </c>
      <c r="AB67" s="139">
        <v>0.85</v>
      </c>
      <c r="AC67" s="139">
        <v>0.85</v>
      </c>
      <c r="AD67" s="139">
        <v>0.85</v>
      </c>
      <c r="AE67" s="139">
        <v>0.85</v>
      </c>
      <c r="AF67" s="139">
        <v>0.85</v>
      </c>
      <c r="AG67" s="139">
        <v>0.85</v>
      </c>
      <c r="AH67" s="139">
        <v>0.85</v>
      </c>
      <c r="AI67" s="139">
        <v>0.85</v>
      </c>
      <c r="AJ67" s="139">
        <v>0.85</v>
      </c>
      <c r="AK67" s="139">
        <v>0.85</v>
      </c>
      <c r="AL67" s="139">
        <v>0.87</v>
      </c>
      <c r="AM67" s="139">
        <v>0.87</v>
      </c>
      <c r="AN67" s="139">
        <v>0.87</v>
      </c>
      <c r="AO67" s="139">
        <v>0.87</v>
      </c>
      <c r="AP67" s="139">
        <v>0.95462633451957302</v>
      </c>
      <c r="AQ67" s="139">
        <v>0.95462633451957302</v>
      </c>
      <c r="AR67" s="139">
        <v>0.95462633451957302</v>
      </c>
      <c r="AS67" s="139">
        <v>0.95462633451957302</v>
      </c>
      <c r="AT67" s="139">
        <v>0.95462633451957302</v>
      </c>
      <c r="AU67" s="139">
        <v>0.95462633451957302</v>
      </c>
      <c r="AV67" s="139">
        <v>0.95462633451957302</v>
      </c>
      <c r="AW67" s="139">
        <v>0.95462633451957302</v>
      </c>
      <c r="AX67" s="139">
        <v>1</v>
      </c>
      <c r="AY67" s="139">
        <v>1</v>
      </c>
      <c r="AZ67" s="139">
        <v>1</v>
      </c>
      <c r="BA67" s="139">
        <v>1</v>
      </c>
      <c r="BB67" s="139">
        <v>1</v>
      </c>
      <c r="BC67" s="139">
        <v>1</v>
      </c>
      <c r="BD67" s="139">
        <v>1</v>
      </c>
      <c r="BE67" s="139">
        <v>1</v>
      </c>
      <c r="BF67" s="139">
        <v>1</v>
      </c>
      <c r="BG67" s="139">
        <v>1</v>
      </c>
      <c r="BH67" s="139">
        <v>1</v>
      </c>
      <c r="BI67" s="139">
        <v>1</v>
      </c>
      <c r="BJ67" s="139">
        <v>0.91000000000000014</v>
      </c>
      <c r="BK67" s="139">
        <v>0.91000000000000014</v>
      </c>
      <c r="BL67" s="139">
        <v>0.91000000000000014</v>
      </c>
      <c r="BM67" s="139">
        <v>0.91000000000000014</v>
      </c>
      <c r="BN67" s="139">
        <v>0.91000000000000014</v>
      </c>
      <c r="BO67" s="139">
        <v>0.91000000000000014</v>
      </c>
      <c r="BP67" s="139">
        <v>0.91000000000000014</v>
      </c>
      <c r="BQ67" s="139">
        <v>0.91000000000000014</v>
      </c>
      <c r="BR67" s="139">
        <v>0.91000000000000014</v>
      </c>
      <c r="BS67" s="139">
        <v>0.91000000000000014</v>
      </c>
      <c r="BT67" s="139">
        <v>0.91000000000000014</v>
      </c>
      <c r="BU67" s="139">
        <v>0.91000000000000014</v>
      </c>
      <c r="BV67" s="139">
        <v>1.04</v>
      </c>
      <c r="BW67" s="139">
        <v>1.04</v>
      </c>
      <c r="BX67" s="139">
        <v>1.04</v>
      </c>
      <c r="BY67" s="139">
        <v>1.04</v>
      </c>
      <c r="BZ67" s="139">
        <v>1.04</v>
      </c>
      <c r="CA67" s="139">
        <v>1.04</v>
      </c>
      <c r="CB67" s="139">
        <v>1.04</v>
      </c>
      <c r="CC67" s="139">
        <v>1.04</v>
      </c>
      <c r="CD67" s="139">
        <v>1.04</v>
      </c>
      <c r="CE67" s="139">
        <v>1.04</v>
      </c>
      <c r="CF67" s="139">
        <v>1.04</v>
      </c>
      <c r="CG67" s="139">
        <v>1.0461538461538462</v>
      </c>
      <c r="CH67" s="139">
        <v>0.16999999999999993</v>
      </c>
      <c r="CI67" s="139">
        <v>0.16999999999999993</v>
      </c>
      <c r="CJ67" s="139">
        <v>0.16999999999999993</v>
      </c>
      <c r="CK67" s="139">
        <v>0.16999999999999993</v>
      </c>
      <c r="CL67" s="139">
        <v>0.16999999999999993</v>
      </c>
      <c r="CM67" s="139">
        <v>0.16999999999999993</v>
      </c>
      <c r="CN67" s="139">
        <v>0.16999999999999993</v>
      </c>
      <c r="CO67" s="139">
        <v>0.16999999999999993</v>
      </c>
      <c r="CP67" s="139">
        <v>0.16999999999999993</v>
      </c>
      <c r="CQ67" s="139">
        <v>0.16999999999999993</v>
      </c>
      <c r="CR67" s="139">
        <v>0.16999999999999993</v>
      </c>
      <c r="CS67" s="139">
        <v>0.16999999999999993</v>
      </c>
      <c r="CT67" s="140">
        <v>0.18</v>
      </c>
      <c r="CU67" s="140">
        <v>0.18</v>
      </c>
      <c r="CV67" s="140">
        <v>0.18</v>
      </c>
      <c r="CW67" s="138">
        <v>0.18</v>
      </c>
      <c r="CX67" s="138">
        <v>0.18</v>
      </c>
      <c r="CY67" s="138">
        <v>0.18</v>
      </c>
      <c r="CZ67" s="139">
        <v>0.18</v>
      </c>
      <c r="DA67" s="139">
        <v>0.18</v>
      </c>
      <c r="DB67" s="139">
        <v>0.18</v>
      </c>
      <c r="DC67" s="139">
        <v>0.18</v>
      </c>
      <c r="DD67" s="139">
        <v>0.18</v>
      </c>
      <c r="DE67" s="139">
        <v>0.18</v>
      </c>
      <c r="DF67" s="139">
        <v>0.13000000000000078</v>
      </c>
      <c r="DG67" s="139">
        <v>0.11807788944723691</v>
      </c>
      <c r="DH67" s="139">
        <v>0.16349246231155778</v>
      </c>
      <c r="DI67" s="139">
        <v>0.18</v>
      </c>
      <c r="DJ67" s="139">
        <v>0.18</v>
      </c>
      <c r="DK67" s="139">
        <v>0.18</v>
      </c>
    </row>
    <row r="68" spans="1:205" s="88" customFormat="1">
      <c r="A68" s="138" t="s">
        <v>132</v>
      </c>
      <c r="B68" s="139">
        <v>6.35</v>
      </c>
      <c r="C68" s="139">
        <v>6.35</v>
      </c>
      <c r="D68" s="139">
        <v>6.35</v>
      </c>
      <c r="E68" s="139">
        <v>6.3</v>
      </c>
      <c r="F68" s="139">
        <v>6.3</v>
      </c>
      <c r="G68" s="139">
        <v>6.3</v>
      </c>
      <c r="H68" s="139">
        <v>6.3</v>
      </c>
      <c r="I68" s="139">
        <v>6.3</v>
      </c>
      <c r="J68" s="139">
        <v>6.3</v>
      </c>
      <c r="K68" s="139">
        <v>6.3</v>
      </c>
      <c r="L68" s="139">
        <v>6.3</v>
      </c>
      <c r="M68" s="139">
        <v>6.3</v>
      </c>
      <c r="N68" s="139">
        <v>5.7</v>
      </c>
      <c r="O68" s="139">
        <v>5.7</v>
      </c>
      <c r="P68" s="139">
        <v>5.7</v>
      </c>
      <c r="Q68" s="139">
        <v>5.7</v>
      </c>
      <c r="R68" s="139">
        <v>5.7</v>
      </c>
      <c r="S68" s="139">
        <v>5.7</v>
      </c>
      <c r="T68" s="139">
        <v>5.7</v>
      </c>
      <c r="U68" s="139">
        <v>5.7</v>
      </c>
      <c r="V68" s="139">
        <v>5.7</v>
      </c>
      <c r="W68" s="139">
        <v>5.7</v>
      </c>
      <c r="X68" s="139">
        <v>5.7</v>
      </c>
      <c r="Y68" s="139">
        <v>5.7</v>
      </c>
      <c r="Z68" s="139">
        <v>6.2</v>
      </c>
      <c r="AA68" s="139">
        <v>6.2</v>
      </c>
      <c r="AB68" s="139">
        <v>6.2</v>
      </c>
      <c r="AC68" s="139">
        <v>6.2</v>
      </c>
      <c r="AD68" s="139">
        <v>6.2</v>
      </c>
      <c r="AE68" s="139">
        <v>6.2</v>
      </c>
      <c r="AF68" s="139">
        <v>6.2</v>
      </c>
      <c r="AG68" s="139">
        <v>6.2</v>
      </c>
      <c r="AH68" s="139">
        <v>6.2</v>
      </c>
      <c r="AI68" s="139">
        <v>6.2</v>
      </c>
      <c r="AJ68" s="139">
        <v>6.2</v>
      </c>
      <c r="AK68" s="139">
        <v>6.2</v>
      </c>
      <c r="AL68" s="139">
        <v>8.4</v>
      </c>
      <c r="AM68" s="139">
        <v>8.4</v>
      </c>
      <c r="AN68" s="139">
        <v>8.4</v>
      </c>
      <c r="AO68" s="139">
        <v>8.4</v>
      </c>
      <c r="AP68" s="139">
        <v>8.4</v>
      </c>
      <c r="AQ68" s="139">
        <v>8.4</v>
      </c>
      <c r="AR68" s="139">
        <v>8.4</v>
      </c>
      <c r="AS68" s="139">
        <v>8.4</v>
      </c>
      <c r="AT68" s="139">
        <v>8.4</v>
      </c>
      <c r="AU68" s="139">
        <v>8.4</v>
      </c>
      <c r="AV68" s="139">
        <v>8.4</v>
      </c>
      <c r="AW68" s="139">
        <v>8.4</v>
      </c>
      <c r="AX68" s="139">
        <v>9.9</v>
      </c>
      <c r="AY68" s="139">
        <v>9.9</v>
      </c>
      <c r="AZ68" s="139">
        <v>9.9</v>
      </c>
      <c r="BA68" s="139">
        <v>9.9</v>
      </c>
      <c r="BB68" s="139">
        <v>9.9</v>
      </c>
      <c r="BC68" s="139">
        <v>9.9</v>
      </c>
      <c r="BD68" s="139">
        <v>9.9</v>
      </c>
      <c r="BE68" s="139">
        <v>9.9</v>
      </c>
      <c r="BF68" s="139">
        <v>9.9</v>
      </c>
      <c r="BG68" s="139">
        <v>9.9</v>
      </c>
      <c r="BH68" s="139">
        <v>9.9</v>
      </c>
      <c r="BI68" s="139">
        <v>9.9</v>
      </c>
      <c r="BJ68" s="139">
        <v>7.4</v>
      </c>
      <c r="BK68" s="139">
        <v>7.4</v>
      </c>
      <c r="BL68" s="139">
        <v>7.4</v>
      </c>
      <c r="BM68" s="139">
        <v>7.4</v>
      </c>
      <c r="BN68" s="139">
        <v>7.4</v>
      </c>
      <c r="BO68" s="139">
        <v>7.4</v>
      </c>
      <c r="BP68" s="139">
        <v>7.4</v>
      </c>
      <c r="BQ68" s="139">
        <v>7.4</v>
      </c>
      <c r="BR68" s="139">
        <v>7.4</v>
      </c>
      <c r="BS68" s="139">
        <v>7.4</v>
      </c>
      <c r="BT68" s="139">
        <v>7.4</v>
      </c>
      <c r="BU68" s="139">
        <v>7.4</v>
      </c>
      <c r="BV68" s="139">
        <v>7.6</v>
      </c>
      <c r="BW68" s="139">
        <v>7.6</v>
      </c>
      <c r="BX68" s="139">
        <v>7.6</v>
      </c>
      <c r="BY68" s="139">
        <v>7.6</v>
      </c>
      <c r="BZ68" s="139">
        <v>7.6</v>
      </c>
      <c r="CA68" s="139">
        <v>7.6</v>
      </c>
      <c r="CB68" s="139">
        <v>7.6</v>
      </c>
      <c r="CC68" s="139">
        <v>7.6</v>
      </c>
      <c r="CD68" s="139">
        <v>7.6</v>
      </c>
      <c r="CE68" s="139">
        <v>7.6</v>
      </c>
      <c r="CF68" s="139">
        <v>7.6</v>
      </c>
      <c r="CG68" s="139">
        <v>7.6</v>
      </c>
      <c r="CH68" s="139">
        <v>6.9</v>
      </c>
      <c r="CI68" s="139">
        <v>6.9</v>
      </c>
      <c r="CJ68" s="139">
        <v>6.9</v>
      </c>
      <c r="CK68" s="139">
        <v>6.9</v>
      </c>
      <c r="CL68" s="139">
        <v>6.9</v>
      </c>
      <c r="CM68" s="139">
        <v>6.9</v>
      </c>
      <c r="CN68" s="139">
        <v>6.9</v>
      </c>
      <c r="CO68" s="139">
        <v>6.9</v>
      </c>
      <c r="CP68" s="139">
        <v>6.9</v>
      </c>
      <c r="CQ68" s="139">
        <v>6.9</v>
      </c>
      <c r="CR68" s="139">
        <v>6.9</v>
      </c>
      <c r="CS68" s="139">
        <v>6.9</v>
      </c>
      <c r="CT68" s="140">
        <v>6.9</v>
      </c>
      <c r="CU68" s="140">
        <v>6.9</v>
      </c>
      <c r="CV68" s="140">
        <v>6.9</v>
      </c>
      <c r="CW68" s="138">
        <v>6.9</v>
      </c>
      <c r="CX68" s="138">
        <v>6.9</v>
      </c>
      <c r="CY68" s="138">
        <v>6.9</v>
      </c>
      <c r="CZ68" s="139">
        <v>6.9</v>
      </c>
      <c r="DA68" s="139">
        <v>6.9</v>
      </c>
      <c r="DB68" s="139">
        <v>6.9</v>
      </c>
      <c r="DC68" s="139">
        <v>6.9</v>
      </c>
      <c r="DD68" s="139">
        <v>6.9</v>
      </c>
      <c r="DE68" s="139">
        <v>6.9</v>
      </c>
      <c r="DF68" s="139">
        <v>7.1</v>
      </c>
      <c r="DG68" s="139">
        <v>7.1</v>
      </c>
      <c r="DH68" s="139">
        <v>7.1</v>
      </c>
      <c r="DI68" s="139">
        <v>7.1</v>
      </c>
      <c r="DJ68" s="139">
        <v>7.1</v>
      </c>
      <c r="DK68" s="139">
        <v>7.1</v>
      </c>
    </row>
    <row r="69" spans="1:205" s="88" customFormat="1">
      <c r="A69" s="141" t="s">
        <v>133</v>
      </c>
      <c r="B69" s="139">
        <v>4.5</v>
      </c>
      <c r="C69" s="139">
        <v>4.5</v>
      </c>
      <c r="D69" s="139">
        <v>4.5</v>
      </c>
      <c r="E69" s="139">
        <v>4.7</v>
      </c>
      <c r="F69" s="139">
        <v>4.7</v>
      </c>
      <c r="G69" s="139">
        <v>4.7</v>
      </c>
      <c r="H69" s="139">
        <v>6</v>
      </c>
      <c r="I69" s="139">
        <v>6</v>
      </c>
      <c r="J69" s="139">
        <v>6</v>
      </c>
      <c r="K69" s="139">
        <v>1.5</v>
      </c>
      <c r="L69" s="139">
        <v>1.5</v>
      </c>
      <c r="M69" s="139">
        <v>1.5</v>
      </c>
      <c r="N69" s="139">
        <v>7.7</v>
      </c>
      <c r="O69" s="139">
        <v>7.7</v>
      </c>
      <c r="P69" s="139">
        <v>7.7</v>
      </c>
      <c r="Q69" s="139">
        <v>12.1</v>
      </c>
      <c r="R69" s="139">
        <v>12.1</v>
      </c>
      <c r="S69" s="139">
        <v>12.1</v>
      </c>
      <c r="T69" s="139">
        <v>14.1</v>
      </c>
      <c r="U69" s="139">
        <v>14.1</v>
      </c>
      <c r="V69" s="139">
        <v>14.1</v>
      </c>
      <c r="W69" s="139">
        <v>11</v>
      </c>
      <c r="X69" s="139">
        <v>11</v>
      </c>
      <c r="Y69" s="139">
        <v>11</v>
      </c>
      <c r="Z69" s="139">
        <v>5.2</v>
      </c>
      <c r="AA69" s="139">
        <v>5.2</v>
      </c>
      <c r="AB69" s="139">
        <v>5.2</v>
      </c>
      <c r="AC69" s="139">
        <v>7.9</v>
      </c>
      <c r="AD69" s="139">
        <v>7.9</v>
      </c>
      <c r="AE69" s="139">
        <v>7.9</v>
      </c>
      <c r="AF69" s="139">
        <v>5.6</v>
      </c>
      <c r="AG69" s="139">
        <v>5.6</v>
      </c>
      <c r="AH69" s="139">
        <v>5.6</v>
      </c>
      <c r="AI69" s="139">
        <v>4.4000000000000004</v>
      </c>
      <c r="AJ69" s="139">
        <v>4.4000000000000004</v>
      </c>
      <c r="AK69" s="139">
        <v>4.4000000000000004</v>
      </c>
      <c r="AL69" s="139">
        <v>5.4</v>
      </c>
      <c r="AM69" s="139">
        <v>5.4</v>
      </c>
      <c r="AN69" s="139">
        <v>5.4</v>
      </c>
      <c r="AO69" s="139">
        <v>12.1</v>
      </c>
      <c r="AP69" s="139">
        <v>12.1</v>
      </c>
      <c r="AQ69" s="139">
        <v>12.1</v>
      </c>
      <c r="AR69" s="139">
        <v>10.4</v>
      </c>
      <c r="AS69" s="139">
        <v>10.4</v>
      </c>
      <c r="AT69" s="139">
        <v>10.4</v>
      </c>
      <c r="AU69" s="139">
        <v>10.7</v>
      </c>
      <c r="AV69" s="139">
        <v>10.7</v>
      </c>
      <c r="AW69" s="139">
        <v>10.7</v>
      </c>
      <c r="AX69" s="139">
        <v>10</v>
      </c>
      <c r="AY69" s="139">
        <v>10</v>
      </c>
      <c r="AZ69" s="139">
        <v>10</v>
      </c>
      <c r="BA69" s="139">
        <v>5.4</v>
      </c>
      <c r="BB69" s="139">
        <v>5.4</v>
      </c>
      <c r="BC69" s="139">
        <v>5.4</v>
      </c>
      <c r="BD69" s="139">
        <v>7.7</v>
      </c>
      <c r="BE69" s="139">
        <v>7.7</v>
      </c>
      <c r="BF69" s="139">
        <v>7.7</v>
      </c>
      <c r="BG69" s="139">
        <v>6.9</v>
      </c>
      <c r="BH69" s="139">
        <v>6.9</v>
      </c>
      <c r="BI69" s="139">
        <v>6.9</v>
      </c>
      <c r="BJ69" s="139">
        <v>6</v>
      </c>
      <c r="BK69" s="139">
        <v>6</v>
      </c>
      <c r="BL69" s="139">
        <v>6</v>
      </c>
      <c r="BM69" s="139">
        <v>7.5</v>
      </c>
      <c r="BN69" s="139">
        <v>7.5</v>
      </c>
      <c r="BO69" s="139">
        <v>7.5</v>
      </c>
      <c r="BP69" s="139">
        <v>7</v>
      </c>
      <c r="BQ69" s="139">
        <v>7</v>
      </c>
      <c r="BR69" s="139">
        <v>7</v>
      </c>
      <c r="BS69" s="139">
        <v>10.1</v>
      </c>
      <c r="BT69" s="139">
        <v>10.1</v>
      </c>
      <c r="BU69" s="139">
        <v>10.1</v>
      </c>
      <c r="BV69" s="139">
        <v>11.3</v>
      </c>
      <c r="BW69" s="139">
        <v>11.3</v>
      </c>
      <c r="BX69" s="139">
        <v>11.3</v>
      </c>
      <c r="BY69" s="139">
        <v>16</v>
      </c>
      <c r="BZ69" s="139">
        <v>16</v>
      </c>
      <c r="CA69" s="139">
        <v>16</v>
      </c>
      <c r="CB69" s="139">
        <v>18.2</v>
      </c>
      <c r="CC69" s="139">
        <v>18.2</v>
      </c>
      <c r="CD69" s="139">
        <v>18.2</v>
      </c>
      <c r="CE69" s="139">
        <v>16.600000000000001</v>
      </c>
      <c r="CF69" s="139">
        <v>16.600000000000001</v>
      </c>
      <c r="CG69" s="139">
        <v>16.600000000000001</v>
      </c>
      <c r="CH69" s="139">
        <v>17.399999999999999</v>
      </c>
      <c r="CI69" s="139">
        <v>17.399999999999999</v>
      </c>
      <c r="CJ69" s="139">
        <v>17.399999999999999</v>
      </c>
      <c r="CK69" s="139">
        <v>17.899999999999999</v>
      </c>
      <c r="CL69" s="139">
        <v>17.899999999999999</v>
      </c>
      <c r="CM69" s="139">
        <v>17.899999999999999</v>
      </c>
      <c r="CN69" s="139">
        <v>16.100000000000001</v>
      </c>
      <c r="CO69" s="139">
        <v>16.100000000000001</v>
      </c>
      <c r="CP69" s="139">
        <v>16.100000000000001</v>
      </c>
      <c r="CQ69" s="139">
        <v>18.100000000000001</v>
      </c>
      <c r="CR69" s="139">
        <v>18.100000000000001</v>
      </c>
      <c r="CS69" s="139">
        <v>18.100000000000001</v>
      </c>
      <c r="CT69" s="140">
        <v>19</v>
      </c>
      <c r="CU69" s="140">
        <v>19</v>
      </c>
      <c r="CV69" s="140">
        <v>19</v>
      </c>
      <c r="CW69" s="138">
        <v>22.7</v>
      </c>
      <c r="CX69" s="138">
        <v>22.7</v>
      </c>
      <c r="CY69" s="138">
        <v>22.7</v>
      </c>
      <c r="CZ69" s="139">
        <v>21.7</v>
      </c>
      <c r="DA69" s="139">
        <v>21.7</v>
      </c>
      <c r="DB69" s="139">
        <v>21.7</v>
      </c>
      <c r="DC69" s="139">
        <v>23</v>
      </c>
      <c r="DD69" s="139">
        <v>23</v>
      </c>
      <c r="DE69" s="139">
        <v>23</v>
      </c>
      <c r="DF69" s="139">
        <v>21.1</v>
      </c>
      <c r="DG69" s="139">
        <v>21.1</v>
      </c>
      <c r="DH69" s="139">
        <v>21.1</v>
      </c>
      <c r="DI69" s="139">
        <v>21.4</v>
      </c>
      <c r="DJ69" s="139">
        <v>21.4</v>
      </c>
      <c r="DK69" s="139">
        <v>21.4</v>
      </c>
      <c r="DL69" s="115">
        <v>21.8</v>
      </c>
      <c r="DM69" s="115">
        <v>21.8</v>
      </c>
      <c r="DN69" s="115">
        <v>21.8</v>
      </c>
      <c r="DO69" s="115">
        <v>25.5</v>
      </c>
      <c r="DP69" s="115">
        <v>25.5</v>
      </c>
      <c r="DQ69" s="115">
        <v>25.5</v>
      </c>
      <c r="DR69" s="115">
        <v>26.1</v>
      </c>
      <c r="DS69" s="115">
        <v>26.1</v>
      </c>
      <c r="DT69" s="115">
        <v>26.1</v>
      </c>
      <c r="DU69" s="115">
        <v>24.7</v>
      </c>
      <c r="DV69" s="115">
        <v>24.7</v>
      </c>
      <c r="DW69" s="115">
        <v>24.7</v>
      </c>
      <c r="DX69" s="115">
        <v>20.3</v>
      </c>
      <c r="DY69" s="115">
        <v>20.3</v>
      </c>
      <c r="DZ69" s="115">
        <v>20.3</v>
      </c>
      <c r="EA69" s="115">
        <v>22.1</v>
      </c>
      <c r="EB69" s="115">
        <v>22.1</v>
      </c>
      <c r="EC69" s="115">
        <v>22.1</v>
      </c>
      <c r="ED69" s="115">
        <v>17.3</v>
      </c>
      <c r="EE69" s="115">
        <v>17.3</v>
      </c>
      <c r="EF69" s="115">
        <v>17.3</v>
      </c>
      <c r="EG69" s="115">
        <f>ED69-$ED$16/20</f>
        <v>16.435000000000002</v>
      </c>
      <c r="EH69" s="115">
        <f>EG69</f>
        <v>16.435000000000002</v>
      </c>
      <c r="EI69" s="115">
        <f>EH69</f>
        <v>16.435000000000002</v>
      </c>
      <c r="EJ69" s="115">
        <f>EG69-$ED$16/20</f>
        <v>15.570000000000002</v>
      </c>
      <c r="EK69" s="115">
        <f>EJ69</f>
        <v>15.570000000000002</v>
      </c>
      <c r="EL69" s="115">
        <f>EK69</f>
        <v>15.570000000000002</v>
      </c>
      <c r="EM69" s="115">
        <f t="shared" ref="EM69" si="107">EJ69-$ED$16/20</f>
        <v>14.705000000000002</v>
      </c>
      <c r="EN69" s="115">
        <f t="shared" ref="EN69:EO69" si="108">EM69</f>
        <v>14.705000000000002</v>
      </c>
      <c r="EO69" s="115">
        <f t="shared" si="108"/>
        <v>14.705000000000002</v>
      </c>
      <c r="EP69" s="115">
        <f t="shared" ref="EP69" si="109">EM69-$ED$16/20</f>
        <v>13.840000000000002</v>
      </c>
      <c r="EQ69" s="115">
        <f t="shared" ref="EQ69:ER69" si="110">EP69</f>
        <v>13.840000000000002</v>
      </c>
      <c r="ER69" s="115">
        <f t="shared" si="110"/>
        <v>13.840000000000002</v>
      </c>
      <c r="ES69" s="115">
        <f t="shared" ref="ES69" si="111">EP69-$ED$16/20</f>
        <v>12.975000000000001</v>
      </c>
      <c r="ET69" s="115">
        <f t="shared" ref="ET69:EU69" si="112">ES69</f>
        <v>12.975000000000001</v>
      </c>
      <c r="EU69" s="115">
        <f t="shared" si="112"/>
        <v>12.975000000000001</v>
      </c>
      <c r="EV69" s="115">
        <f t="shared" ref="EV69" si="113">ES69-$ED$16/20</f>
        <v>12.110000000000001</v>
      </c>
      <c r="EW69" s="115">
        <f t="shared" ref="EW69:EX69" si="114">EV69</f>
        <v>12.110000000000001</v>
      </c>
      <c r="EX69" s="115">
        <f t="shared" si="114"/>
        <v>12.110000000000001</v>
      </c>
      <c r="EY69" s="115">
        <f t="shared" ref="EY69" si="115">EV69-$ED$16/20</f>
        <v>11.245000000000001</v>
      </c>
      <c r="EZ69" s="115">
        <f t="shared" ref="EZ69:FA69" si="116">EY69</f>
        <v>11.245000000000001</v>
      </c>
      <c r="FA69" s="115">
        <f t="shared" si="116"/>
        <v>11.245000000000001</v>
      </c>
      <c r="FB69" s="115">
        <f t="shared" ref="FB69" si="117">EY69-$ED$16/20</f>
        <v>10.38</v>
      </c>
      <c r="FC69" s="115">
        <f t="shared" ref="FC69:FD69" si="118">FB69</f>
        <v>10.38</v>
      </c>
      <c r="FD69" s="115">
        <f t="shared" si="118"/>
        <v>10.38</v>
      </c>
      <c r="FE69" s="115">
        <f t="shared" ref="FE69" si="119">FB69-$ED$16/20</f>
        <v>9.5150000000000006</v>
      </c>
      <c r="FF69" s="115">
        <f t="shared" ref="FF69:FG69" si="120">FE69</f>
        <v>9.5150000000000006</v>
      </c>
      <c r="FG69" s="115">
        <f t="shared" si="120"/>
        <v>9.5150000000000006</v>
      </c>
      <c r="FH69" s="115">
        <f t="shared" ref="FH69" si="121">FE69-$ED$16/20</f>
        <v>8.65</v>
      </c>
      <c r="FI69" s="115">
        <f t="shared" ref="FI69:FJ69" si="122">FH69</f>
        <v>8.65</v>
      </c>
      <c r="FJ69" s="115">
        <f t="shared" si="122"/>
        <v>8.65</v>
      </c>
      <c r="FK69" s="115">
        <f t="shared" ref="FK69" si="123">FH69-$ED$16/20</f>
        <v>7.7850000000000001</v>
      </c>
      <c r="FL69" s="115">
        <f t="shared" ref="FL69:FM69" si="124">FK69</f>
        <v>7.7850000000000001</v>
      </c>
      <c r="FM69" s="115">
        <f t="shared" si="124"/>
        <v>7.7850000000000001</v>
      </c>
      <c r="FN69" s="115">
        <f t="shared" ref="FN69" si="125">FK69-$ED$16/20</f>
        <v>6.92</v>
      </c>
      <c r="FO69" s="115">
        <f t="shared" ref="FO69:FP69" si="126">FN69</f>
        <v>6.92</v>
      </c>
      <c r="FP69" s="115">
        <f t="shared" si="126"/>
        <v>6.92</v>
      </c>
      <c r="FQ69" s="115">
        <f t="shared" ref="FQ69" si="127">FN69-$ED$16/20</f>
        <v>6.0549999999999997</v>
      </c>
      <c r="FR69" s="115">
        <f t="shared" ref="FR69:FS69" si="128">FQ69</f>
        <v>6.0549999999999997</v>
      </c>
      <c r="FS69" s="115">
        <f t="shared" si="128"/>
        <v>6.0549999999999997</v>
      </c>
      <c r="FT69" s="115">
        <f t="shared" ref="FT69" si="129">FQ69-$ED$16/20</f>
        <v>5.1899999999999995</v>
      </c>
      <c r="FU69" s="115">
        <f t="shared" ref="FU69:FV69" si="130">FT69</f>
        <v>5.1899999999999995</v>
      </c>
      <c r="FV69" s="115">
        <f t="shared" si="130"/>
        <v>5.1899999999999995</v>
      </c>
      <c r="FW69" s="115">
        <f t="shared" ref="FW69" si="131">FT69-$ED$16/20</f>
        <v>4.3249999999999993</v>
      </c>
      <c r="FX69" s="115">
        <f t="shared" ref="FX69:FY69" si="132">FW69</f>
        <v>4.3249999999999993</v>
      </c>
      <c r="FY69" s="115">
        <f t="shared" si="132"/>
        <v>4.3249999999999993</v>
      </c>
      <c r="FZ69" s="115">
        <f t="shared" ref="FZ69" si="133">FW69-$ED$16/20</f>
        <v>3.4599999999999991</v>
      </c>
      <c r="GA69" s="115">
        <f t="shared" ref="GA69:GB69" si="134">FZ69</f>
        <v>3.4599999999999991</v>
      </c>
      <c r="GB69" s="115">
        <f t="shared" si="134"/>
        <v>3.4599999999999991</v>
      </c>
      <c r="GC69" s="115">
        <f t="shared" ref="GC69" si="135">FZ69-$ED$16/20</f>
        <v>2.5949999999999989</v>
      </c>
      <c r="GD69" s="115">
        <f t="shared" ref="GD69:GE69" si="136">GC69</f>
        <v>2.5949999999999989</v>
      </c>
      <c r="GE69" s="115">
        <f t="shared" si="136"/>
        <v>2.5949999999999989</v>
      </c>
      <c r="GF69" s="115">
        <f t="shared" ref="GF69" si="137">GC69-$ED$16/20</f>
        <v>1.7299999999999989</v>
      </c>
      <c r="GG69" s="115">
        <f t="shared" ref="GG69:GH69" si="138">GF69</f>
        <v>1.7299999999999989</v>
      </c>
      <c r="GH69" s="115">
        <f t="shared" si="138"/>
        <v>1.7299999999999989</v>
      </c>
      <c r="GI69" s="115">
        <f>GF69-$ED$16/20</f>
        <v>0.86499999999999888</v>
      </c>
      <c r="GJ69" s="115">
        <f t="shared" ref="GJ69:GK69" si="139">GI69</f>
        <v>0.86499999999999888</v>
      </c>
      <c r="GK69" s="115">
        <f t="shared" si="139"/>
        <v>0.86499999999999888</v>
      </c>
      <c r="GL69" s="115">
        <v>0</v>
      </c>
      <c r="GM69" s="115">
        <v>0</v>
      </c>
      <c r="GN69" s="115">
        <v>0</v>
      </c>
      <c r="GO69" s="115">
        <v>0</v>
      </c>
      <c r="GP69" s="115">
        <v>0</v>
      </c>
      <c r="GQ69" s="115">
        <v>0</v>
      </c>
      <c r="GR69" s="115">
        <v>0</v>
      </c>
      <c r="GS69" s="115">
        <v>0</v>
      </c>
      <c r="GT69" s="115">
        <v>0</v>
      </c>
      <c r="GU69" s="115">
        <v>0</v>
      </c>
      <c r="GV69" s="115">
        <v>0</v>
      </c>
      <c r="GW69" s="115">
        <v>0</v>
      </c>
    </row>
    <row r="70" spans="1:205" s="88" customFormat="1">
      <c r="A70" s="142" t="s">
        <v>134</v>
      </c>
      <c r="B70" s="143">
        <v>64.249200000000002</v>
      </c>
      <c r="C70" s="143">
        <v>64.38684705882352</v>
      </c>
      <c r="D70" s="143">
        <v>64.38684705882352</v>
      </c>
      <c r="E70" s="143">
        <v>78.318896391986215</v>
      </c>
      <c r="F70" s="143">
        <v>78.318896391986215</v>
      </c>
      <c r="G70" s="143">
        <v>78.318896391986215</v>
      </c>
      <c r="H70" s="143">
        <v>75.758272478346115</v>
      </c>
      <c r="I70" s="143">
        <v>75.748840129979072</v>
      </c>
      <c r="J70" s="143">
        <v>75.748840129979072</v>
      </c>
      <c r="K70" s="143">
        <v>80.696840129979066</v>
      </c>
      <c r="L70" s="143">
        <v>80.696840129979066</v>
      </c>
      <c r="M70" s="143">
        <v>80.696840129979066</v>
      </c>
      <c r="N70" s="143">
        <v>73.764799999999994</v>
      </c>
      <c r="O70" s="143">
        <v>73.764799999999994</v>
      </c>
      <c r="P70" s="143">
        <v>73.764799999999994</v>
      </c>
      <c r="Q70" s="143">
        <v>60.980170370370381</v>
      </c>
      <c r="R70" s="143">
        <v>60.980170370370381</v>
      </c>
      <c r="S70" s="143">
        <v>60.980170370370381</v>
      </c>
      <c r="T70" s="143">
        <v>63.960249735449743</v>
      </c>
      <c r="U70" s="143">
        <v>63.960249735449743</v>
      </c>
      <c r="V70" s="143">
        <v>63.960249735449743</v>
      </c>
      <c r="W70" s="143">
        <v>63.102301909362779</v>
      </c>
      <c r="X70" s="143">
        <v>63.102301909362779</v>
      </c>
      <c r="Y70" s="143">
        <v>63.102301909362779</v>
      </c>
      <c r="Z70" s="143">
        <v>80.448400000000007</v>
      </c>
      <c r="AA70" s="143">
        <v>80.448400000000007</v>
      </c>
      <c r="AB70" s="143">
        <v>80.448400000000007</v>
      </c>
      <c r="AC70" s="143">
        <v>77.728400000000008</v>
      </c>
      <c r="AD70" s="143">
        <v>77.728400000000008</v>
      </c>
      <c r="AE70" s="143">
        <v>77.728400000000008</v>
      </c>
      <c r="AF70" s="143">
        <v>79.473022608695643</v>
      </c>
      <c r="AG70" s="143">
        <v>79.473022608695643</v>
      </c>
      <c r="AH70" s="143">
        <v>79.473022608695643</v>
      </c>
      <c r="AI70" s="143">
        <v>95.153182608695658</v>
      </c>
      <c r="AJ70" s="143">
        <v>95.117673556664286</v>
      </c>
      <c r="AK70" s="143">
        <v>95.117673556664286</v>
      </c>
      <c r="AL70" s="143">
        <v>89.810000000000016</v>
      </c>
      <c r="AM70" s="143">
        <v>89.810000000000016</v>
      </c>
      <c r="AN70" s="143">
        <v>89.810000000000016</v>
      </c>
      <c r="AO70" s="143">
        <v>75.683895822029285</v>
      </c>
      <c r="AP70" s="143">
        <v>75.143849868836995</v>
      </c>
      <c r="AQ70" s="143">
        <v>75.143849868836995</v>
      </c>
      <c r="AR70" s="143">
        <v>69.253849868837008</v>
      </c>
      <c r="AS70" s="143">
        <v>69.253849868837008</v>
      </c>
      <c r="AT70" s="143">
        <v>69.253849868837008</v>
      </c>
      <c r="AU70" s="143">
        <v>72.253849868836994</v>
      </c>
      <c r="AV70" s="143">
        <v>72.253849868836994</v>
      </c>
      <c r="AW70" s="143">
        <v>72.253849868836994</v>
      </c>
      <c r="AX70" s="143">
        <v>76.19</v>
      </c>
      <c r="AY70" s="143">
        <v>76.229820627802681</v>
      </c>
      <c r="AZ70" s="143">
        <v>76.229820627802681</v>
      </c>
      <c r="BA70" s="143">
        <v>79.769820627802687</v>
      </c>
      <c r="BB70" s="143">
        <v>79.769820627802687</v>
      </c>
      <c r="BC70" s="143">
        <v>79.769820627802687</v>
      </c>
      <c r="BD70" s="143">
        <v>81.414887892376683</v>
      </c>
      <c r="BE70" s="143">
        <v>81.414887892376683</v>
      </c>
      <c r="BF70" s="143">
        <v>81.414887892376683</v>
      </c>
      <c r="BG70" s="143">
        <v>78.514887892376692</v>
      </c>
      <c r="BH70" s="143">
        <v>78.514887892376692</v>
      </c>
      <c r="BI70" s="143">
        <v>77.961949976633889</v>
      </c>
      <c r="BJ70" s="143">
        <v>82.28</v>
      </c>
      <c r="BK70" s="143">
        <v>82.28</v>
      </c>
      <c r="BL70" s="143">
        <v>82.28</v>
      </c>
      <c r="BM70" s="143">
        <v>84.471040562377553</v>
      </c>
      <c r="BN70" s="143">
        <v>84.471040562377553</v>
      </c>
      <c r="BO70" s="143">
        <v>84.471040562377553</v>
      </c>
      <c r="BP70" s="143">
        <v>84.171040562377556</v>
      </c>
      <c r="BQ70" s="143">
        <v>84.171040562377556</v>
      </c>
      <c r="BR70" s="143">
        <v>84.171040562377556</v>
      </c>
      <c r="BS70" s="143">
        <v>84.711040562377548</v>
      </c>
      <c r="BT70" s="143">
        <v>84.711040562377548</v>
      </c>
      <c r="BU70" s="143">
        <v>84.711040562377548</v>
      </c>
      <c r="BV70" s="143">
        <v>88.199999999999989</v>
      </c>
      <c r="BW70" s="143">
        <v>88.199999999999989</v>
      </c>
      <c r="BX70" s="143">
        <v>88.199999999999989</v>
      </c>
      <c r="BY70" s="143">
        <v>82.35</v>
      </c>
      <c r="BZ70" s="143">
        <v>82.35</v>
      </c>
      <c r="CA70" s="143">
        <v>82.35</v>
      </c>
      <c r="CB70" s="143">
        <v>83.71</v>
      </c>
      <c r="CC70" s="143">
        <v>83.71</v>
      </c>
      <c r="CD70" s="143">
        <v>83.71</v>
      </c>
      <c r="CE70" s="143">
        <v>86.161405940594051</v>
      </c>
      <c r="CF70" s="143">
        <v>86.161405940594051</v>
      </c>
      <c r="CG70" s="143">
        <v>79.896769371433493</v>
      </c>
      <c r="CH70" s="143">
        <v>86.240000000000009</v>
      </c>
      <c r="CI70" s="143">
        <v>86.240000000000009</v>
      </c>
      <c r="CJ70" s="143">
        <v>86.240000000000009</v>
      </c>
      <c r="CK70" s="143">
        <v>81.137309546769529</v>
      </c>
      <c r="CL70" s="143">
        <v>80.951841575440383</v>
      </c>
      <c r="CM70" s="143">
        <v>80.947309546769532</v>
      </c>
      <c r="CN70" s="143">
        <v>77.692690453230483</v>
      </c>
      <c r="CO70" s="143">
        <v>77.692690453230483</v>
      </c>
      <c r="CP70" s="143">
        <v>79.95512750455373</v>
      </c>
      <c r="CQ70" s="143">
        <v>83.70512750455373</v>
      </c>
      <c r="CR70" s="143">
        <v>83.70512750455373</v>
      </c>
      <c r="CS70" s="143">
        <v>83.70512750455373</v>
      </c>
      <c r="CT70" s="143">
        <v>91.910000000000011</v>
      </c>
      <c r="CU70" s="143">
        <v>91.910000000000011</v>
      </c>
      <c r="CV70" s="143">
        <v>91.927464503042614</v>
      </c>
      <c r="CW70" s="142">
        <v>88.91</v>
      </c>
      <c r="CX70" s="142">
        <v>88.91</v>
      </c>
      <c r="CY70" s="142">
        <v>89.29</v>
      </c>
      <c r="CZ70" s="143">
        <v>88.087860238353201</v>
      </c>
      <c r="DA70" s="143">
        <v>88.087860238353201</v>
      </c>
      <c r="DB70" s="143">
        <v>88.087860238353201</v>
      </c>
      <c r="DC70" s="143">
        <v>92.004677681473453</v>
      </c>
      <c r="DD70" s="143">
        <v>92.004677681473453</v>
      </c>
      <c r="DE70" s="143">
        <v>92.004677681473453</v>
      </c>
      <c r="DF70" s="143">
        <v>90.355759312320913</v>
      </c>
      <c r="DG70" s="143">
        <v>90.343837201768139</v>
      </c>
      <c r="DH70" s="143">
        <v>90.38925177463247</v>
      </c>
      <c r="DI70" s="143">
        <v>87.906080301670926</v>
      </c>
      <c r="DJ70" s="143">
        <v>87.80334030396449</v>
      </c>
      <c r="DK70" s="143">
        <v>87.80334030396449</v>
      </c>
    </row>
    <row r="71" spans="1:205" s="88" customFormat="1">
      <c r="A71" s="138" t="s">
        <v>135</v>
      </c>
      <c r="B71" s="139">
        <v>0</v>
      </c>
      <c r="C71" s="139">
        <v>0</v>
      </c>
      <c r="D71" s="139">
        <v>0</v>
      </c>
      <c r="E71" s="139">
        <v>0</v>
      </c>
      <c r="F71" s="139">
        <v>0</v>
      </c>
      <c r="G71" s="139">
        <v>0</v>
      </c>
      <c r="H71" s="139">
        <v>0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39">
        <v>0</v>
      </c>
      <c r="W71" s="139">
        <v>0</v>
      </c>
      <c r="X71" s="139">
        <v>0</v>
      </c>
      <c r="Y71" s="139">
        <v>0</v>
      </c>
      <c r="Z71" s="139">
        <v>0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0</v>
      </c>
      <c r="AG71" s="139">
        <v>0</v>
      </c>
      <c r="AH71" s="139">
        <v>0</v>
      </c>
      <c r="AI71" s="139">
        <v>0</v>
      </c>
      <c r="AJ71" s="139">
        <v>0</v>
      </c>
      <c r="AK71" s="139">
        <v>0</v>
      </c>
      <c r="AL71" s="139">
        <v>0</v>
      </c>
      <c r="AM71" s="139">
        <v>0</v>
      </c>
      <c r="AN71" s="139">
        <v>0</v>
      </c>
      <c r="AO71" s="139">
        <v>0</v>
      </c>
      <c r="AP71" s="139">
        <v>0</v>
      </c>
      <c r="AQ71" s="139">
        <v>0</v>
      </c>
      <c r="AR71" s="139">
        <v>0</v>
      </c>
      <c r="AS71" s="139">
        <v>0</v>
      </c>
      <c r="AT71" s="139">
        <v>0</v>
      </c>
      <c r="AU71" s="139">
        <v>0</v>
      </c>
      <c r="AV71" s="139">
        <v>0</v>
      </c>
      <c r="AW71" s="139">
        <v>0</v>
      </c>
      <c r="AX71" s="139">
        <v>0</v>
      </c>
      <c r="AY71" s="139">
        <v>0</v>
      </c>
      <c r="AZ71" s="139">
        <v>0</v>
      </c>
      <c r="BA71" s="139">
        <v>0</v>
      </c>
      <c r="BB71" s="139">
        <v>0</v>
      </c>
      <c r="BC71" s="139">
        <v>0</v>
      </c>
      <c r="BD71" s="139">
        <v>0</v>
      </c>
      <c r="BE71" s="139">
        <v>0</v>
      </c>
      <c r="BF71" s="139">
        <v>0</v>
      </c>
      <c r="BG71" s="139">
        <v>0</v>
      </c>
      <c r="BH71" s="139">
        <v>0</v>
      </c>
      <c r="BI71" s="139">
        <v>0</v>
      </c>
      <c r="BJ71" s="139">
        <v>1.6</v>
      </c>
      <c r="BK71" s="139">
        <v>1.6</v>
      </c>
      <c r="BL71" s="139">
        <v>1.6</v>
      </c>
      <c r="BM71" s="139">
        <v>1.6</v>
      </c>
      <c r="BN71" s="139">
        <v>1.6</v>
      </c>
      <c r="BO71" s="139">
        <v>1.6</v>
      </c>
      <c r="BP71" s="139">
        <v>1.6</v>
      </c>
      <c r="BQ71" s="139">
        <v>1.6</v>
      </c>
      <c r="BR71" s="139">
        <v>1.6</v>
      </c>
      <c r="BS71" s="139">
        <v>1.6</v>
      </c>
      <c r="BT71" s="139">
        <v>1.6</v>
      </c>
      <c r="BU71" s="139">
        <v>1.6</v>
      </c>
      <c r="BV71" s="139">
        <v>3</v>
      </c>
      <c r="BW71" s="139">
        <v>3</v>
      </c>
      <c r="BX71" s="139">
        <v>3</v>
      </c>
      <c r="BY71" s="139">
        <v>3</v>
      </c>
      <c r="BZ71" s="139">
        <v>3</v>
      </c>
      <c r="CA71" s="139">
        <v>3</v>
      </c>
      <c r="CB71" s="139">
        <v>3</v>
      </c>
      <c r="CC71" s="139">
        <v>3</v>
      </c>
      <c r="CD71" s="139">
        <v>3</v>
      </c>
      <c r="CE71" s="139">
        <v>3</v>
      </c>
      <c r="CF71" s="139">
        <v>3</v>
      </c>
      <c r="CG71" s="139">
        <v>3</v>
      </c>
      <c r="CH71" s="139">
        <v>3.5</v>
      </c>
      <c r="CI71" s="139">
        <v>2.1</v>
      </c>
      <c r="CJ71" s="139">
        <v>2.1</v>
      </c>
      <c r="CK71" s="139">
        <v>2.1</v>
      </c>
      <c r="CL71" s="139">
        <v>2.1</v>
      </c>
      <c r="CM71" s="139">
        <v>2.1</v>
      </c>
      <c r="CN71" s="139">
        <v>2.1</v>
      </c>
      <c r="CO71" s="139">
        <v>2.1</v>
      </c>
      <c r="CP71" s="139">
        <v>2.1</v>
      </c>
      <c r="CQ71" s="139">
        <v>2.1</v>
      </c>
      <c r="CR71" s="139">
        <v>2.1</v>
      </c>
      <c r="CS71" s="139">
        <v>2.1</v>
      </c>
      <c r="CT71" s="140">
        <v>0.4</v>
      </c>
      <c r="CU71" s="140">
        <v>0.4</v>
      </c>
      <c r="CV71" s="140">
        <v>0.4</v>
      </c>
      <c r="CW71" s="138">
        <v>0.4</v>
      </c>
      <c r="CX71" s="138">
        <v>0.4</v>
      </c>
      <c r="CY71" s="138">
        <v>0.4</v>
      </c>
      <c r="CZ71" s="139">
        <v>0.4</v>
      </c>
      <c r="DA71" s="139">
        <v>0.4</v>
      </c>
      <c r="DB71" s="139">
        <v>0.4</v>
      </c>
      <c r="DC71" s="139">
        <v>0.4</v>
      </c>
      <c r="DD71" s="139">
        <v>0.4</v>
      </c>
      <c r="DE71" s="139">
        <v>0.4</v>
      </c>
      <c r="DF71" s="139">
        <v>0.4</v>
      </c>
      <c r="DG71" s="139">
        <v>0.4</v>
      </c>
      <c r="DH71" s="139">
        <v>0.4</v>
      </c>
      <c r="DI71" s="139">
        <v>0.4</v>
      </c>
      <c r="DJ71" s="139">
        <v>0.4</v>
      </c>
      <c r="DK71" s="139">
        <v>0.4</v>
      </c>
    </row>
    <row r="72" spans="1:205" s="88" customFormat="1">
      <c r="A72" s="138" t="s">
        <v>136</v>
      </c>
      <c r="B72" s="139">
        <v>1</v>
      </c>
      <c r="C72" s="139">
        <v>1</v>
      </c>
      <c r="D72" s="139">
        <v>1</v>
      </c>
      <c r="E72" s="139">
        <v>1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E72" s="139">
        <v>1</v>
      </c>
      <c r="AF72" s="139">
        <v>1</v>
      </c>
      <c r="AG72" s="139">
        <v>1</v>
      </c>
      <c r="AH72" s="139">
        <v>1</v>
      </c>
      <c r="AI72" s="139">
        <v>1</v>
      </c>
      <c r="AJ72" s="139">
        <v>1</v>
      </c>
      <c r="AK72" s="139">
        <v>1</v>
      </c>
      <c r="AL72" s="139">
        <v>1</v>
      </c>
      <c r="AM72" s="139">
        <v>1</v>
      </c>
      <c r="AN72" s="139">
        <v>1</v>
      </c>
      <c r="AO72" s="139">
        <v>1</v>
      </c>
      <c r="AP72" s="139">
        <v>1</v>
      </c>
      <c r="AQ72" s="139">
        <v>1</v>
      </c>
      <c r="AR72" s="139">
        <v>1</v>
      </c>
      <c r="AS72" s="139">
        <v>1</v>
      </c>
      <c r="AT72" s="139">
        <v>1</v>
      </c>
      <c r="AU72" s="139">
        <v>1</v>
      </c>
      <c r="AV72" s="139">
        <v>1</v>
      </c>
      <c r="AW72" s="139">
        <v>1</v>
      </c>
      <c r="AX72" s="139">
        <v>1</v>
      </c>
      <c r="AY72" s="139">
        <v>1</v>
      </c>
      <c r="AZ72" s="139">
        <v>1</v>
      </c>
      <c r="BA72" s="139">
        <v>1</v>
      </c>
      <c r="BB72" s="139">
        <v>1</v>
      </c>
      <c r="BC72" s="139">
        <v>1</v>
      </c>
      <c r="BD72" s="139">
        <v>1</v>
      </c>
      <c r="BE72" s="139">
        <v>1</v>
      </c>
      <c r="BF72" s="139">
        <v>1</v>
      </c>
      <c r="BG72" s="139">
        <v>1</v>
      </c>
      <c r="BH72" s="139">
        <v>1</v>
      </c>
      <c r="BI72" s="139">
        <v>1</v>
      </c>
      <c r="BJ72" s="139">
        <v>1</v>
      </c>
      <c r="BK72" s="139">
        <v>1</v>
      </c>
      <c r="BL72" s="139">
        <v>1</v>
      </c>
      <c r="BM72" s="139">
        <v>1</v>
      </c>
      <c r="BN72" s="139">
        <v>1</v>
      </c>
      <c r="BO72" s="139">
        <v>1</v>
      </c>
      <c r="BP72" s="139">
        <v>1</v>
      </c>
      <c r="BQ72" s="139">
        <v>1</v>
      </c>
      <c r="BR72" s="139">
        <v>1</v>
      </c>
      <c r="BS72" s="139">
        <v>1</v>
      </c>
      <c r="BT72" s="139">
        <v>1</v>
      </c>
      <c r="BU72" s="139">
        <v>1</v>
      </c>
      <c r="BV72" s="139">
        <v>1</v>
      </c>
      <c r="BW72" s="139">
        <v>1</v>
      </c>
      <c r="BX72" s="139">
        <v>1</v>
      </c>
      <c r="BY72" s="139">
        <v>1</v>
      </c>
      <c r="BZ72" s="139">
        <v>1</v>
      </c>
      <c r="CA72" s="139">
        <v>1</v>
      </c>
      <c r="CB72" s="139">
        <v>1</v>
      </c>
      <c r="CC72" s="139">
        <v>1</v>
      </c>
      <c r="CD72" s="139">
        <v>1</v>
      </c>
      <c r="CE72" s="139">
        <v>1</v>
      </c>
      <c r="CF72" s="139">
        <v>1</v>
      </c>
      <c r="CG72" s="139">
        <v>1</v>
      </c>
      <c r="CH72" s="139">
        <v>1</v>
      </c>
      <c r="CI72" s="139">
        <v>1</v>
      </c>
      <c r="CJ72" s="139">
        <v>1</v>
      </c>
      <c r="CK72" s="139">
        <v>1</v>
      </c>
      <c r="CL72" s="139">
        <v>1</v>
      </c>
      <c r="CM72" s="139">
        <v>1</v>
      </c>
      <c r="CN72" s="139">
        <v>1</v>
      </c>
      <c r="CO72" s="139">
        <v>1</v>
      </c>
      <c r="CP72" s="139">
        <v>1</v>
      </c>
      <c r="CQ72" s="139">
        <v>1</v>
      </c>
      <c r="CR72" s="139">
        <v>1</v>
      </c>
      <c r="CS72" s="139">
        <v>1</v>
      </c>
      <c r="CT72" s="140">
        <v>0</v>
      </c>
      <c r="CU72" s="140">
        <v>0</v>
      </c>
      <c r="CV72" s="140">
        <v>0</v>
      </c>
      <c r="CW72" s="138">
        <v>0</v>
      </c>
      <c r="CX72" s="138">
        <v>0</v>
      </c>
      <c r="CY72" s="138">
        <v>0</v>
      </c>
      <c r="CZ72" s="139">
        <v>0</v>
      </c>
      <c r="DA72" s="139">
        <v>0</v>
      </c>
      <c r="DB72" s="139">
        <v>0</v>
      </c>
      <c r="DC72" s="139">
        <v>0</v>
      </c>
      <c r="DD72" s="139">
        <v>0</v>
      </c>
      <c r="DE72" s="139">
        <v>0</v>
      </c>
      <c r="DF72" s="139">
        <v>0</v>
      </c>
      <c r="DG72" s="139">
        <v>0</v>
      </c>
      <c r="DH72" s="139">
        <v>0</v>
      </c>
      <c r="DI72" s="139">
        <v>0</v>
      </c>
      <c r="DJ72" s="139">
        <v>0</v>
      </c>
      <c r="DK72" s="139">
        <v>0</v>
      </c>
    </row>
    <row r="73" spans="1:205" s="88" customFormat="1">
      <c r="A73" s="138" t="s">
        <v>137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  <c r="BA73" s="139">
        <v>0</v>
      </c>
      <c r="BB73" s="139">
        <v>0</v>
      </c>
      <c r="BC73" s="139">
        <v>0</v>
      </c>
      <c r="BD73" s="139">
        <v>0</v>
      </c>
      <c r="BE73" s="139">
        <v>0</v>
      </c>
      <c r="BF73" s="139">
        <v>0</v>
      </c>
      <c r="BG73" s="139">
        <v>0</v>
      </c>
      <c r="BH73" s="139">
        <v>0</v>
      </c>
      <c r="BI73" s="139">
        <v>0</v>
      </c>
      <c r="BJ73" s="139">
        <v>0</v>
      </c>
      <c r="BK73" s="139">
        <v>0</v>
      </c>
      <c r="BL73" s="139">
        <v>0</v>
      </c>
      <c r="BM73" s="139">
        <v>0</v>
      </c>
      <c r="BN73" s="139">
        <v>0</v>
      </c>
      <c r="BO73" s="139">
        <v>0</v>
      </c>
      <c r="BP73" s="139">
        <v>0</v>
      </c>
      <c r="BQ73" s="139">
        <v>0</v>
      </c>
      <c r="BR73" s="139">
        <v>0</v>
      </c>
      <c r="BS73" s="139">
        <v>0</v>
      </c>
      <c r="BT73" s="139">
        <v>0</v>
      </c>
      <c r="BU73" s="139">
        <v>0</v>
      </c>
      <c r="BV73" s="139">
        <v>0</v>
      </c>
      <c r="BW73" s="139">
        <v>0</v>
      </c>
      <c r="BX73" s="139">
        <v>0</v>
      </c>
      <c r="BY73" s="139">
        <v>0</v>
      </c>
      <c r="BZ73" s="139">
        <v>0</v>
      </c>
      <c r="CA73" s="139">
        <v>0</v>
      </c>
      <c r="CB73" s="139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  <c r="CH73" s="139">
        <v>0</v>
      </c>
      <c r="CI73" s="139">
        <v>0</v>
      </c>
      <c r="CJ73" s="139">
        <v>0</v>
      </c>
      <c r="CK73" s="139">
        <v>0</v>
      </c>
      <c r="CL73" s="139">
        <v>0</v>
      </c>
      <c r="CM73" s="139">
        <v>0</v>
      </c>
      <c r="CN73" s="139">
        <v>0</v>
      </c>
      <c r="CO73" s="139">
        <v>0</v>
      </c>
      <c r="CP73" s="139">
        <v>0</v>
      </c>
      <c r="CQ73" s="139">
        <v>0</v>
      </c>
      <c r="CR73" s="139">
        <v>0</v>
      </c>
      <c r="CS73" s="139">
        <v>0</v>
      </c>
      <c r="CT73" s="140">
        <v>0</v>
      </c>
      <c r="CU73" s="140">
        <v>0</v>
      </c>
      <c r="CV73" s="140">
        <v>0</v>
      </c>
      <c r="CW73" s="138">
        <v>0</v>
      </c>
      <c r="CX73" s="138">
        <v>0</v>
      </c>
      <c r="CY73" s="138">
        <v>0</v>
      </c>
      <c r="CZ73" s="139">
        <v>0</v>
      </c>
      <c r="DA73" s="139">
        <v>0</v>
      </c>
      <c r="DB73" s="139">
        <v>0</v>
      </c>
      <c r="DC73" s="139">
        <v>0</v>
      </c>
      <c r="DD73" s="139">
        <v>0</v>
      </c>
      <c r="DE73" s="139">
        <v>0</v>
      </c>
      <c r="DF73" s="139">
        <v>0</v>
      </c>
      <c r="DG73" s="139">
        <v>0</v>
      </c>
      <c r="DH73" s="139">
        <v>0</v>
      </c>
      <c r="DI73" s="139">
        <v>0</v>
      </c>
      <c r="DJ73" s="139">
        <v>0</v>
      </c>
      <c r="DK73" s="139">
        <v>0</v>
      </c>
    </row>
    <row r="74" spans="1:205" s="88" customFormat="1">
      <c r="A74" s="138" t="s">
        <v>138</v>
      </c>
      <c r="B74" s="139">
        <v>8.85</v>
      </c>
      <c r="C74" s="139">
        <v>8.85</v>
      </c>
      <c r="D74" s="139">
        <v>8.85</v>
      </c>
      <c r="E74" s="139">
        <v>8.85</v>
      </c>
      <c r="F74" s="139">
        <v>8.85</v>
      </c>
      <c r="G74" s="139">
        <v>8.85</v>
      </c>
      <c r="H74" s="139">
        <v>8.85</v>
      </c>
      <c r="I74" s="139">
        <v>8.85</v>
      </c>
      <c r="J74" s="139">
        <v>8.85</v>
      </c>
      <c r="K74" s="139">
        <v>8.85</v>
      </c>
      <c r="L74" s="139">
        <v>8.85</v>
      </c>
      <c r="M74" s="139">
        <v>8.85</v>
      </c>
      <c r="N74" s="139">
        <v>8.85</v>
      </c>
      <c r="O74" s="139">
        <v>8.85</v>
      </c>
      <c r="P74" s="139">
        <v>8.85</v>
      </c>
      <c r="Q74" s="139">
        <v>8.85</v>
      </c>
      <c r="R74" s="139">
        <v>8.85</v>
      </c>
      <c r="S74" s="139">
        <v>8.85</v>
      </c>
      <c r="T74" s="139">
        <v>8.85</v>
      </c>
      <c r="U74" s="139">
        <v>8.85</v>
      </c>
      <c r="V74" s="139">
        <v>8.85</v>
      </c>
      <c r="W74" s="139">
        <v>8.85</v>
      </c>
      <c r="X74" s="139">
        <v>8.85</v>
      </c>
      <c r="Y74" s="139">
        <v>8.85</v>
      </c>
      <c r="Z74" s="139">
        <v>8.65</v>
      </c>
      <c r="AA74" s="139">
        <v>8.65</v>
      </c>
      <c r="AB74" s="139">
        <v>8.65</v>
      </c>
      <c r="AC74" s="139">
        <v>8.65</v>
      </c>
      <c r="AD74" s="139">
        <v>8.65</v>
      </c>
      <c r="AE74" s="139">
        <v>8.65</v>
      </c>
      <c r="AF74" s="139">
        <v>8.65</v>
      </c>
      <c r="AG74" s="139">
        <v>8.65</v>
      </c>
      <c r="AH74" s="139">
        <v>8.65</v>
      </c>
      <c r="AI74" s="139">
        <v>8.65</v>
      </c>
      <c r="AJ74" s="139">
        <v>8.65</v>
      </c>
      <c r="AK74" s="139">
        <v>8.65</v>
      </c>
      <c r="AL74" s="139">
        <v>8.75</v>
      </c>
      <c r="AM74" s="139">
        <v>8.75</v>
      </c>
      <c r="AN74" s="139">
        <v>8.75</v>
      </c>
      <c r="AO74" s="139">
        <v>8.75</v>
      </c>
      <c r="AP74" s="139">
        <v>8.75</v>
      </c>
      <c r="AQ74" s="139">
        <v>8.75</v>
      </c>
      <c r="AR74" s="139">
        <v>8.75</v>
      </c>
      <c r="AS74" s="139">
        <v>8.75</v>
      </c>
      <c r="AT74" s="139">
        <v>8.75</v>
      </c>
      <c r="AU74" s="139">
        <v>8.75</v>
      </c>
      <c r="AV74" s="139">
        <v>8.75</v>
      </c>
      <c r="AW74" s="139">
        <v>8.75</v>
      </c>
      <c r="AX74" s="139">
        <v>6.12</v>
      </c>
      <c r="AY74" s="139">
        <v>6.12</v>
      </c>
      <c r="AZ74" s="139">
        <v>6.12</v>
      </c>
      <c r="BA74" s="139">
        <v>6.12</v>
      </c>
      <c r="BB74" s="139">
        <v>6.12</v>
      </c>
      <c r="BC74" s="139">
        <v>6.12</v>
      </c>
      <c r="BD74" s="139">
        <v>6.12</v>
      </c>
      <c r="BE74" s="139">
        <v>6.12</v>
      </c>
      <c r="BF74" s="139">
        <v>6.12</v>
      </c>
      <c r="BG74" s="139">
        <v>6.12</v>
      </c>
      <c r="BH74" s="139">
        <v>6.12</v>
      </c>
      <c r="BI74" s="139">
        <v>6.12</v>
      </c>
      <c r="BJ74" s="139">
        <v>6.22</v>
      </c>
      <c r="BK74" s="139">
        <v>6.22</v>
      </c>
      <c r="BL74" s="139">
        <v>6.22</v>
      </c>
      <c r="BM74" s="139">
        <v>6.22</v>
      </c>
      <c r="BN74" s="139">
        <v>6.22</v>
      </c>
      <c r="BO74" s="139">
        <v>6.22</v>
      </c>
      <c r="BP74" s="139">
        <v>6.22</v>
      </c>
      <c r="BQ74" s="139">
        <v>6.22</v>
      </c>
      <c r="BR74" s="139">
        <v>6.22</v>
      </c>
      <c r="BS74" s="139">
        <v>6.22</v>
      </c>
      <c r="BT74" s="139">
        <v>6.22</v>
      </c>
      <c r="BU74" s="139">
        <v>6.22</v>
      </c>
      <c r="BV74" s="139">
        <v>6.31</v>
      </c>
      <c r="BW74" s="139">
        <v>6.31</v>
      </c>
      <c r="BX74" s="139">
        <v>6.31</v>
      </c>
      <c r="BY74" s="139">
        <v>6.31</v>
      </c>
      <c r="BZ74" s="139">
        <v>6.31</v>
      </c>
      <c r="CA74" s="139">
        <v>6.31</v>
      </c>
      <c r="CB74" s="139">
        <v>6.31</v>
      </c>
      <c r="CC74" s="139">
        <v>6.31</v>
      </c>
      <c r="CD74" s="139">
        <v>6.31</v>
      </c>
      <c r="CE74" s="139">
        <v>6.31</v>
      </c>
      <c r="CF74" s="139">
        <v>6.31</v>
      </c>
      <c r="CG74" s="139">
        <v>6.31</v>
      </c>
      <c r="CH74" s="139">
        <v>6.41</v>
      </c>
      <c r="CI74" s="139">
        <v>6.41</v>
      </c>
      <c r="CJ74" s="139">
        <v>6.41</v>
      </c>
      <c r="CK74" s="139">
        <v>6.41</v>
      </c>
      <c r="CL74" s="139">
        <v>6.41</v>
      </c>
      <c r="CM74" s="139">
        <v>6.41</v>
      </c>
      <c r="CN74" s="139">
        <v>6.41</v>
      </c>
      <c r="CO74" s="139">
        <v>6.41</v>
      </c>
      <c r="CP74" s="139">
        <v>6.41</v>
      </c>
      <c r="CQ74" s="139">
        <v>6.41</v>
      </c>
      <c r="CR74" s="139">
        <v>6.41</v>
      </c>
      <c r="CS74" s="139">
        <v>6.41</v>
      </c>
      <c r="CT74" s="140">
        <v>0</v>
      </c>
      <c r="CU74" s="140">
        <v>0</v>
      </c>
      <c r="CV74" s="140">
        <v>0</v>
      </c>
      <c r="CW74" s="138">
        <v>0</v>
      </c>
      <c r="CX74" s="138">
        <v>0</v>
      </c>
      <c r="CY74" s="138">
        <v>0</v>
      </c>
      <c r="CZ74" s="139">
        <v>0</v>
      </c>
      <c r="DA74" s="139">
        <v>0</v>
      </c>
      <c r="DB74" s="139">
        <v>0</v>
      </c>
      <c r="DC74" s="139">
        <v>0</v>
      </c>
      <c r="DD74" s="139">
        <v>0</v>
      </c>
      <c r="DE74" s="139">
        <v>0</v>
      </c>
      <c r="DF74" s="139">
        <v>0</v>
      </c>
      <c r="DG74" s="139">
        <v>0</v>
      </c>
      <c r="DH74" s="139">
        <v>0</v>
      </c>
      <c r="DI74" s="139">
        <v>0</v>
      </c>
      <c r="DJ74" s="139">
        <v>0</v>
      </c>
      <c r="DK74" s="139">
        <v>0</v>
      </c>
    </row>
    <row r="75" spans="1:205" s="88" customFormat="1">
      <c r="A75" s="138" t="s">
        <v>139</v>
      </c>
      <c r="B75" s="139">
        <v>0</v>
      </c>
      <c r="C75" s="139">
        <v>0</v>
      </c>
      <c r="D75" s="139">
        <v>0</v>
      </c>
      <c r="E75" s="139">
        <v>0</v>
      </c>
      <c r="F75" s="139">
        <v>0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E75" s="139">
        <v>0</v>
      </c>
      <c r="AF75" s="139">
        <v>0</v>
      </c>
      <c r="AG75" s="139">
        <v>0</v>
      </c>
      <c r="AH75" s="139">
        <v>0</v>
      </c>
      <c r="AI75" s="139">
        <v>0</v>
      </c>
      <c r="AJ75" s="139">
        <v>0</v>
      </c>
      <c r="AK75" s="139">
        <v>0</v>
      </c>
      <c r="AL75" s="139">
        <v>0</v>
      </c>
      <c r="AM75" s="139">
        <v>0</v>
      </c>
      <c r="AN75" s="139">
        <v>0</v>
      </c>
      <c r="AO75" s="139">
        <v>0</v>
      </c>
      <c r="AP75" s="139">
        <v>0</v>
      </c>
      <c r="AQ75" s="139">
        <v>0</v>
      </c>
      <c r="AR75" s="139">
        <v>0</v>
      </c>
      <c r="AS75" s="139">
        <v>0</v>
      </c>
      <c r="AT75" s="139">
        <v>0</v>
      </c>
      <c r="AU75" s="139">
        <v>0</v>
      </c>
      <c r="AV75" s="139">
        <v>0</v>
      </c>
      <c r="AW75" s="139">
        <v>0</v>
      </c>
      <c r="AX75" s="139">
        <v>0</v>
      </c>
      <c r="AY75" s="139">
        <v>0</v>
      </c>
      <c r="AZ75" s="139">
        <v>0</v>
      </c>
      <c r="BA75" s="139">
        <v>0</v>
      </c>
      <c r="BB75" s="139">
        <v>0</v>
      </c>
      <c r="BC75" s="139">
        <v>0</v>
      </c>
      <c r="BD75" s="139">
        <v>0</v>
      </c>
      <c r="BE75" s="139">
        <v>0</v>
      </c>
      <c r="BF75" s="139">
        <v>0</v>
      </c>
      <c r="BG75" s="139">
        <v>0</v>
      </c>
      <c r="BH75" s="139">
        <v>0</v>
      </c>
      <c r="BI75" s="139">
        <v>0</v>
      </c>
      <c r="BJ75" s="139">
        <v>0</v>
      </c>
      <c r="BK75" s="139">
        <v>0</v>
      </c>
      <c r="BL75" s="139">
        <v>0</v>
      </c>
      <c r="BM75" s="139">
        <v>0</v>
      </c>
      <c r="BN75" s="139">
        <v>0</v>
      </c>
      <c r="BO75" s="139">
        <v>0</v>
      </c>
      <c r="BP75" s="139">
        <v>0</v>
      </c>
      <c r="BQ75" s="13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140">
        <v>0</v>
      </c>
      <c r="CV75" s="140">
        <v>0</v>
      </c>
      <c r="CW75" s="138">
        <v>0</v>
      </c>
      <c r="CX75" s="138">
        <v>0</v>
      </c>
      <c r="CY75" s="138">
        <v>0</v>
      </c>
      <c r="CZ75" s="139">
        <v>0</v>
      </c>
      <c r="DA75" s="139">
        <v>0</v>
      </c>
      <c r="DB75" s="139">
        <v>0</v>
      </c>
      <c r="DC75" s="139">
        <v>0</v>
      </c>
      <c r="DD75" s="139">
        <v>0</v>
      </c>
      <c r="DE75" s="13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</row>
    <row r="76" spans="1:205" s="88" customFormat="1">
      <c r="A76" s="142" t="s">
        <v>140</v>
      </c>
      <c r="B76" s="143">
        <v>74.099199999999996</v>
      </c>
      <c r="C76" s="143">
        <v>74.236847058823514</v>
      </c>
      <c r="D76" s="143">
        <v>74.236847058823514</v>
      </c>
      <c r="E76" s="143">
        <v>88.168896391986209</v>
      </c>
      <c r="F76" s="143">
        <v>88.168896391986209</v>
      </c>
      <c r="G76" s="143">
        <v>88.168896391986209</v>
      </c>
      <c r="H76" s="143">
        <v>85.608272478346109</v>
      </c>
      <c r="I76" s="143">
        <v>85.598840129979067</v>
      </c>
      <c r="J76" s="143">
        <v>85.598840129979067</v>
      </c>
      <c r="K76" s="143">
        <v>90.54684012997906</v>
      </c>
      <c r="L76" s="143">
        <v>90.54684012997906</v>
      </c>
      <c r="M76" s="143">
        <v>90.54684012997906</v>
      </c>
      <c r="N76" s="143">
        <v>83.614799999999988</v>
      </c>
      <c r="O76" s="143">
        <v>83.614799999999988</v>
      </c>
      <c r="P76" s="143">
        <v>83.614799999999988</v>
      </c>
      <c r="Q76" s="143">
        <v>70.830170370370382</v>
      </c>
      <c r="R76" s="143">
        <v>70.830170370370382</v>
      </c>
      <c r="S76" s="143">
        <v>70.830170370370382</v>
      </c>
      <c r="T76" s="143">
        <v>73.81024973544973</v>
      </c>
      <c r="U76" s="143">
        <v>73.81024973544973</v>
      </c>
      <c r="V76" s="143">
        <v>73.81024973544973</v>
      </c>
      <c r="W76" s="143">
        <v>72.952301909362774</v>
      </c>
      <c r="X76" s="143">
        <v>72.952301909362774</v>
      </c>
      <c r="Y76" s="143">
        <v>72.952301909362774</v>
      </c>
      <c r="Z76" s="143">
        <v>90.098400000000012</v>
      </c>
      <c r="AA76" s="143">
        <v>90.098400000000012</v>
      </c>
      <c r="AB76" s="143">
        <v>90.098400000000012</v>
      </c>
      <c r="AC76" s="143">
        <v>87.378400000000013</v>
      </c>
      <c r="AD76" s="143">
        <v>87.378400000000013</v>
      </c>
      <c r="AE76" s="143">
        <v>87.378400000000013</v>
      </c>
      <c r="AF76" s="143">
        <v>89.123022608695649</v>
      </c>
      <c r="AG76" s="143">
        <v>89.123022608695649</v>
      </c>
      <c r="AH76" s="143">
        <v>89.123022608695649</v>
      </c>
      <c r="AI76" s="143">
        <v>104.80318260869566</v>
      </c>
      <c r="AJ76" s="143">
        <v>104.76767355666429</v>
      </c>
      <c r="AK76" s="143">
        <v>104.76767355666429</v>
      </c>
      <c r="AL76" s="143">
        <v>99.560000000000016</v>
      </c>
      <c r="AM76" s="143">
        <v>99.560000000000016</v>
      </c>
      <c r="AN76" s="143">
        <v>99.560000000000016</v>
      </c>
      <c r="AO76" s="143">
        <v>85.433895822029285</v>
      </c>
      <c r="AP76" s="143">
        <v>84.893849868836995</v>
      </c>
      <c r="AQ76" s="143">
        <v>84.893849868836995</v>
      </c>
      <c r="AR76" s="143">
        <v>79.003849868837008</v>
      </c>
      <c r="AS76" s="143">
        <v>79.003849868837008</v>
      </c>
      <c r="AT76" s="143">
        <v>79.003849868837008</v>
      </c>
      <c r="AU76" s="143">
        <v>82.003849868836994</v>
      </c>
      <c r="AV76" s="143">
        <v>82.003849868836994</v>
      </c>
      <c r="AW76" s="143">
        <v>82.003849868836994</v>
      </c>
      <c r="AX76" s="143">
        <v>83.31</v>
      </c>
      <c r="AY76" s="143">
        <v>83.349820627802686</v>
      </c>
      <c r="AZ76" s="143">
        <v>83.349820627802686</v>
      </c>
      <c r="BA76" s="143">
        <v>86.889820627802692</v>
      </c>
      <c r="BB76" s="143">
        <v>86.889820627802692</v>
      </c>
      <c r="BC76" s="143">
        <v>86.889820627802692</v>
      </c>
      <c r="BD76" s="143">
        <v>88.534887892376688</v>
      </c>
      <c r="BE76" s="143">
        <v>88.534887892376688</v>
      </c>
      <c r="BF76" s="143">
        <v>88.534887892376688</v>
      </c>
      <c r="BG76" s="143">
        <v>85.634887892376696</v>
      </c>
      <c r="BH76" s="143">
        <v>85.634887892376696</v>
      </c>
      <c r="BI76" s="143">
        <v>85.081949976633894</v>
      </c>
      <c r="BJ76" s="143">
        <v>91.1</v>
      </c>
      <c r="BK76" s="143">
        <v>91.1</v>
      </c>
      <c r="BL76" s="143">
        <v>91.1</v>
      </c>
      <c r="BM76" s="143">
        <v>93.291040562377546</v>
      </c>
      <c r="BN76" s="143">
        <v>93.291040562377546</v>
      </c>
      <c r="BO76" s="143">
        <v>93.291040562377546</v>
      </c>
      <c r="BP76" s="143">
        <v>92.991040562377549</v>
      </c>
      <c r="BQ76" s="143">
        <v>92.991040562377549</v>
      </c>
      <c r="BR76" s="143">
        <v>92.991040562377549</v>
      </c>
      <c r="BS76" s="143">
        <v>93.531040562377541</v>
      </c>
      <c r="BT76" s="143">
        <v>93.531040562377541</v>
      </c>
      <c r="BU76" s="143">
        <v>93.531040562377541</v>
      </c>
      <c r="BV76" s="143">
        <v>98.509999999999991</v>
      </c>
      <c r="BW76" s="143">
        <v>98.509999999999991</v>
      </c>
      <c r="BX76" s="143">
        <v>98.509999999999991</v>
      </c>
      <c r="BY76" s="143">
        <v>92.66</v>
      </c>
      <c r="BZ76" s="143">
        <v>92.66</v>
      </c>
      <c r="CA76" s="143">
        <v>92.66</v>
      </c>
      <c r="CB76" s="143">
        <v>94.02</v>
      </c>
      <c r="CC76" s="143">
        <v>94.02</v>
      </c>
      <c r="CD76" s="143">
        <v>94.02</v>
      </c>
      <c r="CE76" s="143">
        <v>96.471405940594053</v>
      </c>
      <c r="CF76" s="143">
        <v>96.471405940594053</v>
      </c>
      <c r="CG76" s="143">
        <v>90.206769371433495</v>
      </c>
      <c r="CH76" s="143">
        <v>97.15</v>
      </c>
      <c r="CI76" s="143">
        <v>95.75</v>
      </c>
      <c r="CJ76" s="143">
        <v>95.75</v>
      </c>
      <c r="CK76" s="143">
        <v>90.64730954676952</v>
      </c>
      <c r="CL76" s="143">
        <v>90.461841575440374</v>
      </c>
      <c r="CM76" s="143">
        <v>90.457309546769523</v>
      </c>
      <c r="CN76" s="143">
        <v>87.202690453230474</v>
      </c>
      <c r="CO76" s="143">
        <v>87.202690453230474</v>
      </c>
      <c r="CP76" s="143">
        <v>89.46512750455372</v>
      </c>
      <c r="CQ76" s="143">
        <v>93.21512750455372</v>
      </c>
      <c r="CR76" s="143">
        <v>93.21512750455372</v>
      </c>
      <c r="CS76" s="143">
        <v>93.21512750455372</v>
      </c>
      <c r="CT76" s="143">
        <v>92.310000000000016</v>
      </c>
      <c r="CU76" s="143">
        <v>92.310000000000016</v>
      </c>
      <c r="CV76" s="143">
        <v>92.32746450304262</v>
      </c>
      <c r="CW76" s="142">
        <v>89.31</v>
      </c>
      <c r="CX76" s="142">
        <v>89.31</v>
      </c>
      <c r="CY76" s="142">
        <v>89.69</v>
      </c>
      <c r="CZ76" s="143">
        <v>88.487860238353207</v>
      </c>
      <c r="DA76" s="143">
        <v>88.487860238353207</v>
      </c>
      <c r="DB76" s="143">
        <v>88.487860238353207</v>
      </c>
      <c r="DC76" s="143">
        <v>92.404677681473459</v>
      </c>
      <c r="DD76" s="143">
        <v>92.404677681473459</v>
      </c>
      <c r="DE76" s="143">
        <v>92.404677681473459</v>
      </c>
      <c r="DF76" s="143">
        <v>90.755759312320919</v>
      </c>
      <c r="DG76" s="143">
        <v>90.743837201768144</v>
      </c>
      <c r="DH76" s="143">
        <v>90.789251774632476</v>
      </c>
      <c r="DI76" s="143">
        <v>88.306080301670931</v>
      </c>
      <c r="DJ76" s="143">
        <v>88.203340303964495</v>
      </c>
      <c r="DK76" s="143">
        <v>88.203340303964495</v>
      </c>
    </row>
    <row r="77" spans="1:205" s="78" customFormat="1"/>
    <row r="78" spans="1:205" s="78" customFormat="1"/>
    <row r="79" spans="1:205" s="78" customFormat="1"/>
    <row r="80" spans="1:205" s="89" customFormat="1">
      <c r="A80" s="144" t="s">
        <v>125</v>
      </c>
    </row>
    <row r="81" spans="1:205" s="90" customFormat="1">
      <c r="A81" s="145" t="s">
        <v>143</v>
      </c>
      <c r="B81" s="146">
        <v>38718</v>
      </c>
      <c r="C81" s="146">
        <v>38749</v>
      </c>
      <c r="D81" s="146">
        <v>38777</v>
      </c>
      <c r="E81" s="146">
        <v>38808</v>
      </c>
      <c r="F81" s="146">
        <v>38838</v>
      </c>
      <c r="G81" s="146">
        <v>38869</v>
      </c>
      <c r="H81" s="146">
        <v>38899</v>
      </c>
      <c r="I81" s="146">
        <v>38930</v>
      </c>
      <c r="J81" s="146">
        <v>38961</v>
      </c>
      <c r="K81" s="146">
        <v>38991</v>
      </c>
      <c r="L81" s="146">
        <v>39022</v>
      </c>
      <c r="M81" s="146">
        <v>39052</v>
      </c>
      <c r="N81" s="146">
        <v>39083</v>
      </c>
      <c r="O81" s="146">
        <v>39114</v>
      </c>
      <c r="P81" s="146">
        <v>39142</v>
      </c>
      <c r="Q81" s="146">
        <v>39173</v>
      </c>
      <c r="R81" s="146">
        <v>39203</v>
      </c>
      <c r="S81" s="146">
        <v>39234</v>
      </c>
      <c r="T81" s="146">
        <v>39264</v>
      </c>
      <c r="U81" s="146">
        <v>39295</v>
      </c>
      <c r="V81" s="146">
        <v>39326</v>
      </c>
      <c r="W81" s="146">
        <v>39356</v>
      </c>
      <c r="X81" s="146">
        <v>39387</v>
      </c>
      <c r="Y81" s="146">
        <v>39417</v>
      </c>
      <c r="Z81" s="146">
        <v>39448</v>
      </c>
      <c r="AA81" s="146">
        <v>39479</v>
      </c>
      <c r="AB81" s="146">
        <v>39508</v>
      </c>
      <c r="AC81" s="146">
        <v>39539</v>
      </c>
      <c r="AD81" s="146">
        <v>39569</v>
      </c>
      <c r="AE81" s="146">
        <v>39600</v>
      </c>
      <c r="AF81" s="146">
        <v>39630</v>
      </c>
      <c r="AG81" s="146">
        <v>39661</v>
      </c>
      <c r="AH81" s="146">
        <v>39692</v>
      </c>
      <c r="AI81" s="146">
        <v>39722</v>
      </c>
      <c r="AJ81" s="146">
        <v>39753</v>
      </c>
      <c r="AK81" s="146">
        <v>39783</v>
      </c>
      <c r="AL81" s="146">
        <v>39814</v>
      </c>
      <c r="AM81" s="146">
        <v>39845</v>
      </c>
      <c r="AN81" s="146">
        <v>39873</v>
      </c>
      <c r="AO81" s="146">
        <v>39904</v>
      </c>
      <c r="AP81" s="146">
        <v>39934</v>
      </c>
      <c r="AQ81" s="146">
        <v>39965</v>
      </c>
      <c r="AR81" s="146">
        <v>39995</v>
      </c>
      <c r="AS81" s="146">
        <v>40026</v>
      </c>
      <c r="AT81" s="146">
        <v>40057</v>
      </c>
      <c r="AU81" s="146">
        <v>40087</v>
      </c>
      <c r="AV81" s="146">
        <v>40118</v>
      </c>
      <c r="AW81" s="146">
        <v>40148</v>
      </c>
      <c r="AX81" s="146">
        <v>40179</v>
      </c>
      <c r="AY81" s="146">
        <v>40210</v>
      </c>
      <c r="AZ81" s="146">
        <v>40238</v>
      </c>
      <c r="BA81" s="146">
        <v>40269</v>
      </c>
      <c r="BB81" s="146">
        <v>40299</v>
      </c>
      <c r="BC81" s="146">
        <v>40330</v>
      </c>
      <c r="BD81" s="146">
        <v>40360</v>
      </c>
      <c r="BE81" s="146">
        <v>40391</v>
      </c>
      <c r="BF81" s="146">
        <v>40422</v>
      </c>
      <c r="BG81" s="146">
        <v>40452</v>
      </c>
      <c r="BH81" s="146">
        <v>40483</v>
      </c>
      <c r="BI81" s="146">
        <v>40513</v>
      </c>
      <c r="BJ81" s="146">
        <v>40544</v>
      </c>
      <c r="BK81" s="146">
        <v>40575</v>
      </c>
      <c r="BL81" s="146">
        <v>40603</v>
      </c>
      <c r="BM81" s="146">
        <v>40634</v>
      </c>
      <c r="BN81" s="146">
        <v>40664</v>
      </c>
      <c r="BO81" s="146">
        <v>40695</v>
      </c>
      <c r="BP81" s="146">
        <v>40725</v>
      </c>
      <c r="BQ81" s="146">
        <v>40756</v>
      </c>
      <c r="BR81" s="146">
        <v>40787</v>
      </c>
      <c r="BS81" s="146">
        <v>40817</v>
      </c>
      <c r="BT81" s="146">
        <v>40848</v>
      </c>
      <c r="BU81" s="146">
        <v>40878</v>
      </c>
      <c r="BV81" s="146">
        <v>40909</v>
      </c>
      <c r="BW81" s="146">
        <v>40940</v>
      </c>
      <c r="BX81" s="146">
        <v>40969</v>
      </c>
      <c r="BY81" s="146">
        <v>41000</v>
      </c>
      <c r="BZ81" s="146">
        <v>41030</v>
      </c>
      <c r="CA81" s="146">
        <v>41061</v>
      </c>
      <c r="CB81" s="146">
        <v>41091</v>
      </c>
      <c r="CC81" s="146">
        <v>41122</v>
      </c>
      <c r="CD81" s="146">
        <v>41153</v>
      </c>
      <c r="CE81" s="146">
        <v>41183</v>
      </c>
      <c r="CF81" s="146">
        <v>41214</v>
      </c>
      <c r="CG81" s="146">
        <v>41244</v>
      </c>
      <c r="CH81" s="146">
        <v>41275</v>
      </c>
      <c r="CI81" s="146">
        <v>41306</v>
      </c>
      <c r="CJ81" s="146">
        <v>41334</v>
      </c>
      <c r="CK81" s="146">
        <v>41365</v>
      </c>
      <c r="CL81" s="146">
        <v>41395</v>
      </c>
      <c r="CM81" s="146">
        <v>41426</v>
      </c>
      <c r="CN81" s="146">
        <v>41456</v>
      </c>
      <c r="CO81" s="146">
        <v>41487</v>
      </c>
      <c r="CP81" s="146">
        <v>41518</v>
      </c>
      <c r="CQ81" s="146">
        <v>41548</v>
      </c>
      <c r="CR81" s="146">
        <v>41579</v>
      </c>
      <c r="CS81" s="146">
        <v>41609</v>
      </c>
      <c r="CT81" s="147">
        <v>41640</v>
      </c>
      <c r="CU81" s="147">
        <v>41671</v>
      </c>
      <c r="CV81" s="147">
        <v>41699</v>
      </c>
      <c r="CW81" s="147">
        <v>41730</v>
      </c>
      <c r="CX81" s="147">
        <v>41760</v>
      </c>
      <c r="CY81" s="147">
        <v>41791</v>
      </c>
      <c r="CZ81" s="147">
        <v>41821</v>
      </c>
      <c r="DA81" s="147">
        <v>41852</v>
      </c>
      <c r="DB81" s="147">
        <v>41883</v>
      </c>
      <c r="DC81" s="147">
        <v>41913</v>
      </c>
      <c r="DD81" s="147">
        <v>41944</v>
      </c>
      <c r="DE81" s="147">
        <v>41974</v>
      </c>
      <c r="DF81" s="147">
        <v>42005</v>
      </c>
      <c r="DG81" s="147">
        <v>42036</v>
      </c>
      <c r="DH81" s="147">
        <v>42064</v>
      </c>
      <c r="DI81" s="147">
        <v>42095</v>
      </c>
      <c r="DJ81" s="147">
        <v>42125</v>
      </c>
      <c r="DK81" s="147">
        <v>42156</v>
      </c>
      <c r="DL81" s="147">
        <v>42186</v>
      </c>
      <c r="DM81" s="147">
        <v>42217</v>
      </c>
      <c r="DN81" s="147">
        <v>42248</v>
      </c>
      <c r="DO81" s="147">
        <v>42278</v>
      </c>
      <c r="DP81" s="147">
        <v>42309</v>
      </c>
      <c r="DQ81" s="147">
        <v>42339</v>
      </c>
      <c r="DR81" s="147">
        <v>42370</v>
      </c>
      <c r="DS81" s="147">
        <v>42401</v>
      </c>
      <c r="DT81" s="147">
        <v>42430</v>
      </c>
      <c r="DU81" s="147">
        <v>42461</v>
      </c>
      <c r="DV81" s="147">
        <v>42491</v>
      </c>
      <c r="DW81" s="147">
        <v>42522</v>
      </c>
      <c r="DX81" s="147">
        <v>42552</v>
      </c>
      <c r="DY81" s="147">
        <v>42583</v>
      </c>
      <c r="DZ81" s="147">
        <v>42614</v>
      </c>
      <c r="EA81" s="147">
        <v>42644</v>
      </c>
      <c r="EB81" s="147">
        <v>42675</v>
      </c>
      <c r="EC81" s="147">
        <v>42705</v>
      </c>
      <c r="ED81" s="147">
        <v>42736</v>
      </c>
      <c r="EE81" s="147">
        <v>42767</v>
      </c>
      <c r="EF81" s="147">
        <v>42795</v>
      </c>
      <c r="EG81" s="147">
        <v>42826</v>
      </c>
      <c r="EH81" s="147">
        <v>42856</v>
      </c>
      <c r="EI81" s="147">
        <v>42887</v>
      </c>
      <c r="EJ81" s="147">
        <v>42917</v>
      </c>
      <c r="EK81" s="147">
        <v>42948</v>
      </c>
      <c r="EL81" s="147">
        <v>42979</v>
      </c>
      <c r="EM81" s="147">
        <v>43009</v>
      </c>
      <c r="EN81" s="147">
        <v>43040</v>
      </c>
      <c r="EO81" s="147">
        <v>43070</v>
      </c>
      <c r="EP81" s="147">
        <v>43101</v>
      </c>
      <c r="EQ81" s="147">
        <v>43132</v>
      </c>
      <c r="ER81" s="147">
        <v>43160</v>
      </c>
      <c r="ES81" s="147">
        <v>43191</v>
      </c>
      <c r="ET81" s="147">
        <v>43221</v>
      </c>
      <c r="EU81" s="147">
        <v>43252</v>
      </c>
      <c r="EV81" s="147">
        <v>43282</v>
      </c>
      <c r="EW81" s="147">
        <v>43313</v>
      </c>
      <c r="EX81" s="147">
        <v>43344</v>
      </c>
      <c r="EY81" s="147">
        <v>43374</v>
      </c>
      <c r="EZ81" s="147">
        <v>43405</v>
      </c>
      <c r="FA81" s="147">
        <v>43435</v>
      </c>
      <c r="FB81" s="147">
        <v>43466</v>
      </c>
      <c r="FC81" s="147">
        <v>43497</v>
      </c>
      <c r="FD81" s="147">
        <v>43525</v>
      </c>
      <c r="FE81" s="147">
        <v>43556</v>
      </c>
      <c r="FF81" s="147">
        <v>43586</v>
      </c>
      <c r="FG81" s="147">
        <v>43617</v>
      </c>
      <c r="FH81" s="147">
        <v>43647</v>
      </c>
      <c r="FI81" s="147">
        <v>43678</v>
      </c>
      <c r="FJ81" s="147">
        <v>43709</v>
      </c>
      <c r="FK81" s="147">
        <v>43739</v>
      </c>
      <c r="FL81" s="147">
        <v>43770</v>
      </c>
      <c r="FM81" s="147">
        <v>43800</v>
      </c>
      <c r="FN81" s="147">
        <v>43831</v>
      </c>
      <c r="FO81" s="147">
        <v>43862</v>
      </c>
      <c r="FP81" s="147">
        <v>43891</v>
      </c>
      <c r="FQ81" s="147">
        <v>43922</v>
      </c>
      <c r="FR81" s="147">
        <v>43952</v>
      </c>
      <c r="FS81" s="147">
        <v>43983</v>
      </c>
      <c r="FT81" s="147">
        <v>44013</v>
      </c>
      <c r="FU81" s="147">
        <v>44044</v>
      </c>
      <c r="FV81" s="147">
        <v>44075</v>
      </c>
      <c r="FW81" s="147">
        <v>44105</v>
      </c>
      <c r="FX81" s="147">
        <v>44136</v>
      </c>
      <c r="FY81" s="147">
        <v>44166</v>
      </c>
      <c r="FZ81" s="147">
        <v>44197</v>
      </c>
      <c r="GA81" s="147">
        <v>44228</v>
      </c>
      <c r="GB81" s="147">
        <v>44256</v>
      </c>
      <c r="GC81" s="147">
        <v>44287</v>
      </c>
      <c r="GD81" s="147">
        <v>44317</v>
      </c>
      <c r="GE81" s="147">
        <v>44348</v>
      </c>
      <c r="GF81" s="147">
        <v>44378</v>
      </c>
      <c r="GG81" s="147">
        <v>44409</v>
      </c>
      <c r="GH81" s="147">
        <v>44440</v>
      </c>
      <c r="GI81" s="147">
        <v>44470</v>
      </c>
      <c r="GJ81" s="147">
        <v>44501</v>
      </c>
      <c r="GK81" s="147">
        <v>44531</v>
      </c>
      <c r="GL81" s="147">
        <v>44562</v>
      </c>
      <c r="GM81" s="147">
        <v>44593</v>
      </c>
      <c r="GN81" s="147">
        <v>44621</v>
      </c>
      <c r="GO81" s="147">
        <v>44652</v>
      </c>
      <c r="GP81" s="147">
        <v>44682</v>
      </c>
      <c r="GQ81" s="147">
        <v>44713</v>
      </c>
      <c r="GR81" s="147">
        <v>44743</v>
      </c>
      <c r="GS81" s="147">
        <v>44774</v>
      </c>
      <c r="GT81" s="147">
        <v>44805</v>
      </c>
      <c r="GU81" s="147">
        <v>44835</v>
      </c>
      <c r="GV81" s="147">
        <v>44866</v>
      </c>
      <c r="GW81" s="147">
        <v>44896</v>
      </c>
    </row>
    <row r="82" spans="1:205" s="90" customFormat="1">
      <c r="A82" s="148" t="s">
        <v>144</v>
      </c>
      <c r="B82" s="149">
        <v>32.01</v>
      </c>
      <c r="C82" s="149">
        <v>35.909999999999997</v>
      </c>
      <c r="D82" s="149">
        <v>36.450000000000003</v>
      </c>
      <c r="E82" s="149">
        <v>35.07</v>
      </c>
      <c r="F82" s="149">
        <v>28.36</v>
      </c>
      <c r="G82" s="149">
        <v>34.01</v>
      </c>
      <c r="H82" s="149">
        <v>36.85</v>
      </c>
      <c r="I82" s="149">
        <v>40.299999999999997</v>
      </c>
      <c r="J82" s="149">
        <v>38.229999999999997</v>
      </c>
      <c r="K82" s="149">
        <v>35.54</v>
      </c>
      <c r="L82" s="149">
        <v>32.07</v>
      </c>
      <c r="M82" s="149">
        <v>26.43</v>
      </c>
      <c r="N82" s="149">
        <v>20.100000000000001</v>
      </c>
      <c r="O82" s="149">
        <v>22.07</v>
      </c>
      <c r="P82" s="149">
        <v>19.11</v>
      </c>
      <c r="Q82" s="149">
        <v>18.71</v>
      </c>
      <c r="R82" s="149">
        <v>19.149999999999999</v>
      </c>
      <c r="S82" s="149">
        <v>25.42</v>
      </c>
      <c r="T82" s="149">
        <v>18.87</v>
      </c>
      <c r="U82" s="149">
        <v>22.06</v>
      </c>
      <c r="V82" s="149">
        <v>26.46</v>
      </c>
      <c r="W82" s="149">
        <v>41.27</v>
      </c>
      <c r="X82" s="149">
        <v>38.18</v>
      </c>
      <c r="Y82" s="149">
        <v>36.694480865219496</v>
      </c>
      <c r="Z82" s="149">
        <v>36.67</v>
      </c>
      <c r="AA82" s="149">
        <v>36.46</v>
      </c>
      <c r="AB82" s="149">
        <v>31.19</v>
      </c>
      <c r="AC82" s="149">
        <v>41.91</v>
      </c>
      <c r="AD82" s="149">
        <v>42.5</v>
      </c>
      <c r="AE82" s="149">
        <v>52.7</v>
      </c>
      <c r="AF82" s="149">
        <v>52.04</v>
      </c>
      <c r="AG82" s="149">
        <v>49.92</v>
      </c>
      <c r="AH82" s="149">
        <v>61.42</v>
      </c>
      <c r="AI82" s="149">
        <v>46.43</v>
      </c>
      <c r="AJ82" s="149">
        <v>39.53</v>
      </c>
      <c r="AK82" s="149">
        <v>35.08</v>
      </c>
      <c r="AL82" s="149">
        <v>32.380000000000003</v>
      </c>
      <c r="AM82" s="149">
        <v>29.37</v>
      </c>
      <c r="AN82" s="149">
        <v>26.51</v>
      </c>
      <c r="AO82" s="149">
        <v>26.81</v>
      </c>
      <c r="AP82" s="149">
        <v>25.33</v>
      </c>
      <c r="AQ82" s="149">
        <v>27.3</v>
      </c>
      <c r="AR82" s="149">
        <v>26.22</v>
      </c>
      <c r="AS82" s="149">
        <v>28.26</v>
      </c>
      <c r="AT82" s="149">
        <v>26.7</v>
      </c>
      <c r="AU82" s="149">
        <v>27.58</v>
      </c>
      <c r="AV82" s="149">
        <v>28.13</v>
      </c>
      <c r="AW82" s="149">
        <v>29.04</v>
      </c>
      <c r="AX82" s="149">
        <v>33.49</v>
      </c>
      <c r="AY82" s="149">
        <v>33.58</v>
      </c>
      <c r="AZ82" s="149">
        <v>32.42</v>
      </c>
      <c r="BA82" s="149">
        <v>31.542000000000002</v>
      </c>
      <c r="BB82" s="149">
        <v>32.43</v>
      </c>
      <c r="BC82" s="149">
        <v>35.213000000000001</v>
      </c>
      <c r="BD82" s="149">
        <v>35.901000000000003</v>
      </c>
      <c r="BE82" s="149">
        <v>33.097000000000001</v>
      </c>
      <c r="BF82" s="149">
        <v>37.682000000000002</v>
      </c>
      <c r="BG82" s="149">
        <v>37.481000000000002</v>
      </c>
      <c r="BH82" s="149">
        <v>38.615000000000002</v>
      </c>
      <c r="BI82" s="149">
        <v>47.039000000000001</v>
      </c>
      <c r="BJ82" s="149">
        <v>41.378999999999998</v>
      </c>
      <c r="BK82" s="149">
        <v>39.960999999999999</v>
      </c>
      <c r="BL82" s="149">
        <v>42.109000000000002</v>
      </c>
      <c r="BM82" s="149">
        <v>39.970999999999997</v>
      </c>
      <c r="BN82" s="149">
        <v>41.034999999999997</v>
      </c>
      <c r="BO82" s="149">
        <v>40.042999999999999</v>
      </c>
      <c r="BP82" s="149">
        <v>32.613</v>
      </c>
      <c r="BQ82" s="149">
        <v>35</v>
      </c>
      <c r="BR82" s="149">
        <v>37.570999999999998</v>
      </c>
      <c r="BS82" s="149">
        <v>33.279000000000003</v>
      </c>
      <c r="BT82" s="149">
        <v>34.942999999999998</v>
      </c>
      <c r="BU82" s="149">
        <v>26.2188751849746</v>
      </c>
      <c r="BV82" s="149">
        <v>28.614000000000001</v>
      </c>
      <c r="BW82" s="149">
        <v>38.043999999999997</v>
      </c>
      <c r="BX82" s="149">
        <v>24.08</v>
      </c>
      <c r="BY82" s="149">
        <v>26.68</v>
      </c>
      <c r="BZ82" s="149">
        <v>28.106000000000002</v>
      </c>
      <c r="CA82" s="149">
        <v>29.189</v>
      </c>
      <c r="CB82" s="149">
        <v>20.853000000000002</v>
      </c>
      <c r="CC82" s="149">
        <v>30.364999999999998</v>
      </c>
      <c r="CD82" s="149">
        <v>29.045000000000002</v>
      </c>
      <c r="CE82" s="149">
        <v>29.321033357026302</v>
      </c>
      <c r="CF82" s="149">
        <v>26.975000000000001</v>
      </c>
      <c r="CG82" s="149">
        <v>30.826000000000001</v>
      </c>
      <c r="CH82" s="149">
        <v>31.245000000000001</v>
      </c>
      <c r="CI82" s="149">
        <v>29.96</v>
      </c>
      <c r="CJ82" s="149">
        <v>30.795000000000002</v>
      </c>
      <c r="CK82" s="149">
        <v>32.691000000000003</v>
      </c>
      <c r="CL82" s="149">
        <v>28.212</v>
      </c>
      <c r="CM82" s="149">
        <v>38.601999999999997</v>
      </c>
      <c r="CN82" s="149">
        <v>27.574000000000002</v>
      </c>
      <c r="CO82" s="149">
        <v>31.042999999999999</v>
      </c>
      <c r="CP82" s="149">
        <v>34.055999999999997</v>
      </c>
      <c r="CQ82" s="150">
        <v>27.585000000000001</v>
      </c>
      <c r="CR82" s="151">
        <v>27.521000000000001</v>
      </c>
      <c r="CS82" s="151">
        <v>22.765999999999998</v>
      </c>
      <c r="CT82" s="152">
        <v>23.675999999999998</v>
      </c>
      <c r="CU82" s="152">
        <v>22.135999999999999</v>
      </c>
      <c r="CV82" s="152">
        <v>20.021999999999998</v>
      </c>
      <c r="CW82" s="153">
        <v>21.68</v>
      </c>
      <c r="CX82" s="148">
        <v>25.78</v>
      </c>
      <c r="CY82" s="148">
        <v>24.68</v>
      </c>
      <c r="CZ82" s="149">
        <v>23.574999999999999</v>
      </c>
      <c r="DA82" s="149">
        <v>24.542000000000002</v>
      </c>
      <c r="DB82" s="149">
        <v>27.904</v>
      </c>
      <c r="DC82" s="149">
        <v>23.003</v>
      </c>
      <c r="DD82" s="149">
        <v>23.977</v>
      </c>
      <c r="DE82" s="149">
        <v>22.619</v>
      </c>
      <c r="DF82" s="149">
        <v>20.024000000000001</v>
      </c>
      <c r="DG82" s="149">
        <v>22.49</v>
      </c>
      <c r="DH82" s="149">
        <v>20.23</v>
      </c>
      <c r="DI82" s="149">
        <v>19.417999999999999</v>
      </c>
      <c r="DJ82" s="149">
        <v>16.98</v>
      </c>
      <c r="DK82" s="154">
        <f>DJ82</f>
        <v>16.98</v>
      </c>
    </row>
    <row r="83" spans="1:205" s="90" customFormat="1">
      <c r="A83" s="148" t="s">
        <v>145</v>
      </c>
      <c r="B83" s="149">
        <v>6.7999999999999996E-3</v>
      </c>
      <c r="C83" s="149">
        <v>6.7999999999999996E-3</v>
      </c>
      <c r="D83" s="149">
        <v>6.7999999999999996E-3</v>
      </c>
      <c r="E83" s="149">
        <v>6.7999999999999996E-3</v>
      </c>
      <c r="F83" s="149">
        <v>6.7999999999999996E-3</v>
      </c>
      <c r="G83" s="149">
        <v>6.7999999999999996E-3</v>
      </c>
      <c r="H83" s="149">
        <v>6.7999999999999996E-3</v>
      </c>
      <c r="I83" s="149">
        <v>6.7999999999999996E-3</v>
      </c>
      <c r="J83" s="149">
        <v>6.7999999999999996E-3</v>
      </c>
      <c r="K83" s="149">
        <v>6.7999999999999996E-3</v>
      </c>
      <c r="L83" s="149">
        <v>6.7999999999999996E-3</v>
      </c>
      <c r="M83" s="149">
        <v>6.7999999999999996E-3</v>
      </c>
      <c r="N83" s="149">
        <v>6.7999999999999996E-3</v>
      </c>
      <c r="O83" s="149">
        <v>6.7999999999999996E-3</v>
      </c>
      <c r="P83" s="149">
        <v>6.7999999999999996E-3</v>
      </c>
      <c r="Q83" s="149">
        <v>6.7999999999999996E-3</v>
      </c>
      <c r="R83" s="149">
        <v>6.7999999999999996E-3</v>
      </c>
      <c r="S83" s="149">
        <v>6.7999999999999996E-3</v>
      </c>
      <c r="T83" s="149">
        <v>6.7999999999999996E-3</v>
      </c>
      <c r="U83" s="149">
        <v>6.7999999999999996E-3</v>
      </c>
      <c r="V83" s="149">
        <v>6.7999999999999996E-3</v>
      </c>
      <c r="W83" s="149">
        <v>6.7999999999999996E-3</v>
      </c>
      <c r="X83" s="149">
        <v>6.7999999999999996E-3</v>
      </c>
      <c r="Y83" s="149">
        <v>6.7999999999999996E-3</v>
      </c>
      <c r="Z83" s="149">
        <v>6.7999999999999996E-3</v>
      </c>
      <c r="AA83" s="149">
        <v>6.7999999999999996E-3</v>
      </c>
      <c r="AB83" s="149">
        <v>6.7999999999999996E-3</v>
      </c>
      <c r="AC83" s="149">
        <v>6.7999999999999996E-3</v>
      </c>
      <c r="AD83" s="149">
        <v>6.7999999999999996E-3</v>
      </c>
      <c r="AE83" s="149">
        <v>6.7999999999999996E-3</v>
      </c>
      <c r="AF83" s="149">
        <v>6.7999999999999996E-3</v>
      </c>
      <c r="AG83" s="149">
        <v>6.7999999999999996E-3</v>
      </c>
      <c r="AH83" s="149">
        <v>6.7999999999999996E-3</v>
      </c>
      <c r="AI83" s="149">
        <v>6.7999999999999996E-3</v>
      </c>
      <c r="AJ83" s="149">
        <v>6.7999999999999996E-3</v>
      </c>
      <c r="AK83" s="149">
        <v>6.7999999999999996E-3</v>
      </c>
      <c r="AL83" s="149">
        <v>6.7999999999999996E-3</v>
      </c>
      <c r="AM83" s="149">
        <v>6.7999999999999996E-3</v>
      </c>
      <c r="AN83" s="149">
        <v>6.7999999999999996E-3</v>
      </c>
      <c r="AO83" s="149">
        <v>6.7999999999999996E-3</v>
      </c>
      <c r="AP83" s="149">
        <v>6.7999999999999996E-3</v>
      </c>
      <c r="AQ83" s="149">
        <v>6.7999999999999996E-3</v>
      </c>
      <c r="AR83" s="149">
        <v>6.7999999999999996E-3</v>
      </c>
      <c r="AS83" s="149">
        <v>6.7999999999999996E-3</v>
      </c>
      <c r="AT83" s="149">
        <v>6.7999999999999996E-3</v>
      </c>
      <c r="AU83" s="149">
        <v>6.7999999999999996E-3</v>
      </c>
      <c r="AV83" s="149">
        <v>6.7999999999999996E-3</v>
      </c>
      <c r="AW83" s="149">
        <v>6.7999999999999996E-3</v>
      </c>
      <c r="AX83" s="149">
        <v>6.7999999999999996E-3</v>
      </c>
      <c r="AY83" s="149">
        <v>6.7999999999999996E-3</v>
      </c>
      <c r="AZ83" s="149">
        <v>6.7999999999999996E-3</v>
      </c>
      <c r="BA83" s="149">
        <v>6.7999999999999996E-3</v>
      </c>
      <c r="BB83" s="149">
        <v>6.7999999999999996E-3</v>
      </c>
      <c r="BC83" s="149">
        <v>6.7999999999999996E-3</v>
      </c>
      <c r="BD83" s="149">
        <v>6.7999999999999996E-3</v>
      </c>
      <c r="BE83" s="149">
        <v>6.7999999999999996E-3</v>
      </c>
      <c r="BF83" s="149">
        <v>6.7999999999999996E-3</v>
      </c>
      <c r="BG83" s="149">
        <v>6.7999999999999996E-3</v>
      </c>
      <c r="BH83" s="149">
        <v>6.7999999999999996E-3</v>
      </c>
      <c r="BI83" s="149">
        <v>6.7999999999999996E-3</v>
      </c>
      <c r="BJ83" s="149">
        <v>6.7999999999999996E-3</v>
      </c>
      <c r="BK83" s="149">
        <v>6.7999999999999996E-3</v>
      </c>
      <c r="BL83" s="149">
        <v>6.7999999999999996E-3</v>
      </c>
      <c r="BM83" s="149">
        <v>6.7999999999999996E-3</v>
      </c>
      <c r="BN83" s="149">
        <v>6.7999999999999996E-3</v>
      </c>
      <c r="BO83" s="149">
        <v>6.7999999999999996E-3</v>
      </c>
      <c r="BP83" s="149">
        <v>6.7999999999999996E-3</v>
      </c>
      <c r="BQ83" s="149">
        <v>6.7999999999999996E-3</v>
      </c>
      <c r="BR83" s="149">
        <v>6.7999999999999996E-3</v>
      </c>
      <c r="BS83" s="149">
        <v>6.7999999999999996E-3</v>
      </c>
      <c r="BT83" s="149">
        <v>6.7999999999999996E-3</v>
      </c>
      <c r="BU83" s="149">
        <v>6.7999999999999996E-3</v>
      </c>
      <c r="BV83" s="149">
        <v>6.7999999999999996E-3</v>
      </c>
      <c r="BW83" s="149">
        <v>6.7999999999999996E-3</v>
      </c>
      <c r="BX83" s="149">
        <v>6.7999999999999996E-3</v>
      </c>
      <c r="BY83" s="149">
        <v>6.7999999999999996E-3</v>
      </c>
      <c r="BZ83" s="149">
        <v>6.7999999999999996E-3</v>
      </c>
      <c r="CA83" s="149">
        <v>6.7999999999999996E-3</v>
      </c>
      <c r="CB83" s="149">
        <v>6.7999999999999996E-3</v>
      </c>
      <c r="CC83" s="149">
        <v>6.7999999999999996E-3</v>
      </c>
      <c r="CD83" s="149">
        <v>6.7999999999999996E-3</v>
      </c>
      <c r="CE83" s="149">
        <v>6.7999999999999996E-3</v>
      </c>
      <c r="CF83" s="149">
        <v>6.7999999999999996E-3</v>
      </c>
      <c r="CG83" s="149">
        <v>6.7999999999999996E-3</v>
      </c>
      <c r="CH83" s="149">
        <v>6.7999999999999996E-3</v>
      </c>
      <c r="CI83" s="149">
        <v>6.7999999999999996E-3</v>
      </c>
      <c r="CJ83" s="149">
        <v>6.7999999999999996E-3</v>
      </c>
      <c r="CK83" s="149">
        <v>6.7999999999999996E-3</v>
      </c>
      <c r="CL83" s="149">
        <v>6.7999999999999996E-3</v>
      </c>
      <c r="CM83" s="149">
        <v>6.7999999999999996E-3</v>
      </c>
      <c r="CN83" s="149">
        <v>6.7999999999999996E-3</v>
      </c>
      <c r="CO83" s="149">
        <v>6.7999999999999996E-3</v>
      </c>
      <c r="CP83" s="149">
        <v>6.7999999999999996E-3</v>
      </c>
      <c r="CQ83" s="150">
        <v>6.7999999999999996E-3</v>
      </c>
      <c r="CR83" s="151">
        <v>6.7999999999999996E-3</v>
      </c>
      <c r="CS83" s="151">
        <v>6.7999999999999996E-3</v>
      </c>
      <c r="CT83" s="152">
        <v>4.5333333333333337E-3</v>
      </c>
      <c r="CU83" s="152">
        <v>4.5333333333333337E-3</v>
      </c>
      <c r="CV83" s="152">
        <v>4.5333333333333337E-3</v>
      </c>
      <c r="CW83" s="153">
        <v>0</v>
      </c>
      <c r="CX83" s="148">
        <v>0</v>
      </c>
      <c r="CY83" s="148">
        <v>0</v>
      </c>
      <c r="CZ83" s="149">
        <v>6.7999999999999996E-3</v>
      </c>
      <c r="DA83" s="149">
        <v>6.7999999999999996E-3</v>
      </c>
      <c r="DB83" s="149">
        <v>6.7999999999999996E-3</v>
      </c>
      <c r="DC83" s="149">
        <v>6.7999999999999996E-3</v>
      </c>
      <c r="DD83" s="149">
        <v>6.7999999999999996E-3</v>
      </c>
      <c r="DE83" s="149">
        <v>6.7999999999999996E-3</v>
      </c>
      <c r="DF83" s="149">
        <v>6.7999999999999996E-3</v>
      </c>
      <c r="DG83" s="149">
        <v>6.7999999999999996E-3</v>
      </c>
      <c r="DH83" s="149">
        <v>6.7999999999999996E-3</v>
      </c>
      <c r="DI83" s="149">
        <v>6.7999999999999996E-3</v>
      </c>
      <c r="DJ83" s="149">
        <v>6.7999999999999996E-3</v>
      </c>
      <c r="DK83" s="154">
        <f t="shared" ref="DK83:DK95" si="140">DJ83</f>
        <v>6.7999999999999996E-3</v>
      </c>
    </row>
    <row r="84" spans="1:205" s="90" customFormat="1">
      <c r="A84" s="148" t="s">
        <v>129</v>
      </c>
      <c r="B84" s="149">
        <v>3.7690000000000001</v>
      </c>
      <c r="C84" s="149">
        <v>3.7307144469525961</v>
      </c>
      <c r="D84" s="149">
        <v>3.7307144469525961</v>
      </c>
      <c r="E84" s="149">
        <v>3.5010011286681717</v>
      </c>
      <c r="F84" s="149">
        <v>3.5010011286681717</v>
      </c>
      <c r="G84" s="149">
        <v>3.5010011286681717</v>
      </c>
      <c r="H84" s="149">
        <v>3.535032731376976</v>
      </c>
      <c r="I84" s="149">
        <v>3.4882392776523705</v>
      </c>
      <c r="J84" s="149">
        <v>3.4882392776523705</v>
      </c>
      <c r="K84" s="149">
        <v>3.4882392776523705</v>
      </c>
      <c r="L84" s="149">
        <v>3.4882392776523705</v>
      </c>
      <c r="M84" s="149">
        <v>3.4882392776523705</v>
      </c>
      <c r="N84" s="149">
        <v>3.39</v>
      </c>
      <c r="O84" s="149">
        <v>3.39</v>
      </c>
      <c r="P84" s="149">
        <v>3.39</v>
      </c>
      <c r="Q84" s="149">
        <v>3.1884965034965038</v>
      </c>
      <c r="R84" s="149">
        <v>3.1884965034965038</v>
      </c>
      <c r="S84" s="149">
        <v>3.1884965034965038</v>
      </c>
      <c r="T84" s="149">
        <v>3.2082517482517483</v>
      </c>
      <c r="U84" s="149">
        <v>3.2082517482517483</v>
      </c>
      <c r="V84" s="149">
        <v>3.2082517482517483</v>
      </c>
      <c r="W84" s="149">
        <v>3.299125874125874</v>
      </c>
      <c r="X84" s="149">
        <v>3.299125874125874</v>
      </c>
      <c r="Y84" s="149">
        <v>3.299125874125874</v>
      </c>
      <c r="Z84" s="149">
        <v>3.43</v>
      </c>
      <c r="AA84" s="149">
        <v>3.43</v>
      </c>
      <c r="AB84" s="149">
        <v>3.43</v>
      </c>
      <c r="AC84" s="149">
        <v>3.4779161816065196</v>
      </c>
      <c r="AD84" s="149">
        <v>3.4779161816065196</v>
      </c>
      <c r="AE84" s="149">
        <v>3.4779161816065196</v>
      </c>
      <c r="AF84" s="149">
        <v>3.4938882421420261</v>
      </c>
      <c r="AG84" s="149">
        <v>3.4938882421420261</v>
      </c>
      <c r="AH84" s="149">
        <v>3.4978812572759028</v>
      </c>
      <c r="AI84" s="149">
        <v>3.5977066356228171</v>
      </c>
      <c r="AJ84" s="149">
        <v>3.5977066356228171</v>
      </c>
      <c r="AK84" s="149">
        <v>3.5977066356228171</v>
      </c>
      <c r="AL84" s="149">
        <v>3.78</v>
      </c>
      <c r="AM84" s="149">
        <v>3.78</v>
      </c>
      <c r="AN84" s="149">
        <v>3.78</v>
      </c>
      <c r="AO84" s="149">
        <v>3.8419672131147538</v>
      </c>
      <c r="AP84" s="149">
        <v>3.8264754098360658</v>
      </c>
      <c r="AQ84" s="149">
        <v>3.8264754098360658</v>
      </c>
      <c r="AR84" s="149">
        <v>3.8264754098360658</v>
      </c>
      <c r="AS84" s="149">
        <v>3.8264754098360658</v>
      </c>
      <c r="AT84" s="149">
        <v>3.8187295081967205</v>
      </c>
      <c r="AU84" s="149">
        <v>3.8226024590163932</v>
      </c>
      <c r="AV84" s="149">
        <v>3.8226024590163932</v>
      </c>
      <c r="AW84" s="149">
        <v>3.8226024590163932</v>
      </c>
      <c r="AX84" s="149">
        <v>4.2300000000000004</v>
      </c>
      <c r="AY84" s="149">
        <v>4.2300000000000004</v>
      </c>
      <c r="AZ84" s="149">
        <v>4.2300000000000004</v>
      </c>
      <c r="BA84" s="149">
        <v>4.2509752066115709</v>
      </c>
      <c r="BB84" s="149">
        <v>4.2439834710743813</v>
      </c>
      <c r="BC84" s="149">
        <v>4.2439834710743813</v>
      </c>
      <c r="BD84" s="149">
        <v>4.2300000000000004</v>
      </c>
      <c r="BE84" s="149">
        <v>4.2300000000000004</v>
      </c>
      <c r="BF84" s="149">
        <v>4.292925619834711</v>
      </c>
      <c r="BG84" s="149">
        <v>4.292925619834711</v>
      </c>
      <c r="BH84" s="149">
        <v>4.292925619834711</v>
      </c>
      <c r="BI84" s="149">
        <v>4.292925619834711</v>
      </c>
      <c r="BJ84" s="149">
        <v>4.3</v>
      </c>
      <c r="BK84" s="149">
        <v>4.3</v>
      </c>
      <c r="BL84" s="149">
        <v>4.3</v>
      </c>
      <c r="BM84" s="149">
        <v>4.2459968602825748</v>
      </c>
      <c r="BN84" s="149">
        <v>4.2459968602825748</v>
      </c>
      <c r="BO84" s="149">
        <v>4.2459968602825748</v>
      </c>
      <c r="BP84" s="149">
        <v>4.3337519623233902</v>
      </c>
      <c r="BQ84" s="149">
        <v>4.3337519623233902</v>
      </c>
      <c r="BR84" s="149">
        <v>4.3337519623233902</v>
      </c>
      <c r="BS84" s="149">
        <v>4.3708791208791204</v>
      </c>
      <c r="BT84" s="149">
        <v>4.3708791208791204</v>
      </c>
      <c r="BU84" s="149">
        <v>4.3708791208791204</v>
      </c>
      <c r="BV84" s="149">
        <v>4.42</v>
      </c>
      <c r="BW84" s="149">
        <v>4.42</v>
      </c>
      <c r="BX84" s="149">
        <v>4.42</v>
      </c>
      <c r="BY84" s="149">
        <v>4.42</v>
      </c>
      <c r="BZ84" s="149">
        <v>4.4261688764829028</v>
      </c>
      <c r="CA84" s="149">
        <v>4.4261688764829028</v>
      </c>
      <c r="CB84" s="149">
        <v>4.3089602233077464</v>
      </c>
      <c r="CC84" s="149">
        <v>4.3089602233077464</v>
      </c>
      <c r="CD84" s="149">
        <v>4.3089602233077464</v>
      </c>
      <c r="CE84" s="149">
        <v>4.305875785066295</v>
      </c>
      <c r="CF84" s="149">
        <v>4.305875785066295</v>
      </c>
      <c r="CG84" s="149">
        <v>4.305875785066295</v>
      </c>
      <c r="CH84" s="149">
        <v>4.67</v>
      </c>
      <c r="CI84" s="149">
        <v>4.67</v>
      </c>
      <c r="CJ84" s="149">
        <v>4.67</v>
      </c>
      <c r="CK84" s="149">
        <v>4.6607218543046356</v>
      </c>
      <c r="CL84" s="149">
        <v>4.6607218543046356</v>
      </c>
      <c r="CM84" s="149">
        <v>4.6792781456953643</v>
      </c>
      <c r="CN84" s="149">
        <v>4.6483509933774831</v>
      </c>
      <c r="CO84" s="149">
        <v>4.6545364238410603</v>
      </c>
      <c r="CP84" s="149">
        <v>4.6545364238410603</v>
      </c>
      <c r="CQ84" s="150">
        <v>4.6545364238410603</v>
      </c>
      <c r="CR84" s="151">
        <v>4.6545364238410603</v>
      </c>
      <c r="CS84" s="151">
        <v>4.6545364238410603</v>
      </c>
      <c r="CT84" s="152">
        <v>4.1100000000000003</v>
      </c>
      <c r="CU84" s="152">
        <v>4.1100000000000003</v>
      </c>
      <c r="CV84" s="152">
        <v>4.1127789046653147</v>
      </c>
      <c r="CW84" s="153">
        <v>4.1100000000000003</v>
      </c>
      <c r="CX84" s="148">
        <v>4.12</v>
      </c>
      <c r="CY84" s="148">
        <v>4.12</v>
      </c>
      <c r="CZ84" s="149">
        <v>4.1183706720977593</v>
      </c>
      <c r="DA84" s="149">
        <v>4.1183706720977593</v>
      </c>
      <c r="DB84" s="149">
        <v>4.1183706720977593</v>
      </c>
      <c r="DC84" s="149">
        <v>4.1183706720977593</v>
      </c>
      <c r="DD84" s="149">
        <v>4.1183706720977593</v>
      </c>
      <c r="DE84" s="149">
        <v>4.1183706720977593</v>
      </c>
      <c r="DF84" s="149">
        <v>4.6471732522796358</v>
      </c>
      <c r="DG84" s="149">
        <v>4.6503005559487338</v>
      </c>
      <c r="DH84" s="149">
        <v>4.3429205921938081</v>
      </c>
      <c r="DI84" s="149">
        <v>4.3546029609690446</v>
      </c>
      <c r="DJ84" s="149">
        <v>4.3546029609690446</v>
      </c>
      <c r="DK84" s="154">
        <f t="shared" si="140"/>
        <v>4.3546029609690446</v>
      </c>
    </row>
    <row r="85" spans="1:205" s="90" customFormat="1">
      <c r="A85" s="148" t="s">
        <v>130</v>
      </c>
      <c r="B85" s="149">
        <v>8.14E-2</v>
      </c>
      <c r="C85" s="149">
        <v>8.14E-2</v>
      </c>
      <c r="D85" s="149">
        <v>7.7678857142857147E-2</v>
      </c>
      <c r="E85" s="149">
        <v>8.5121142857142867E-2</v>
      </c>
      <c r="F85" s="149">
        <v>8.5121142857142867E-2</v>
      </c>
      <c r="G85" s="149">
        <v>8.5121142857142867E-2</v>
      </c>
      <c r="H85" s="149">
        <v>8.14E-2</v>
      </c>
      <c r="I85" s="149">
        <v>8.3725714285714292E-2</v>
      </c>
      <c r="J85" s="149">
        <v>8.3725714285714292E-2</v>
      </c>
      <c r="K85" s="149">
        <v>8.3725714285714292E-2</v>
      </c>
      <c r="L85" s="149">
        <v>8.3725714285714292E-2</v>
      </c>
      <c r="M85" s="149">
        <v>8.3725714285714292E-2</v>
      </c>
      <c r="N85" s="149">
        <v>0.12</v>
      </c>
      <c r="O85" s="149">
        <v>0.12</v>
      </c>
      <c r="P85" s="149">
        <v>0.12</v>
      </c>
      <c r="Q85" s="149">
        <v>0.12</v>
      </c>
      <c r="R85" s="149">
        <v>0.12</v>
      </c>
      <c r="S85" s="149">
        <v>0.12</v>
      </c>
      <c r="T85" s="149">
        <v>0.12</v>
      </c>
      <c r="U85" s="149">
        <v>0.12</v>
      </c>
      <c r="V85" s="149">
        <v>0.12</v>
      </c>
      <c r="W85" s="149">
        <v>0.12</v>
      </c>
      <c r="X85" s="149">
        <v>0.12</v>
      </c>
      <c r="Y85" s="149">
        <v>0.12</v>
      </c>
      <c r="Z85" s="149">
        <v>0.12</v>
      </c>
      <c r="AA85" s="149">
        <v>0.12</v>
      </c>
      <c r="AB85" s="149">
        <v>0.12</v>
      </c>
      <c r="AC85" s="149">
        <v>0.12</v>
      </c>
      <c r="AD85" s="149">
        <v>0.12</v>
      </c>
      <c r="AE85" s="149">
        <v>0.12</v>
      </c>
      <c r="AF85" s="149">
        <v>0.12</v>
      </c>
      <c r="AG85" s="149">
        <v>0.12</v>
      </c>
      <c r="AH85" s="149">
        <v>0.12</v>
      </c>
      <c r="AI85" s="149">
        <v>0.12</v>
      </c>
      <c r="AJ85" s="149">
        <v>0.12</v>
      </c>
      <c r="AK85" s="149">
        <v>0.12</v>
      </c>
      <c r="AL85" s="149">
        <v>0.12</v>
      </c>
      <c r="AM85" s="149">
        <v>0.12</v>
      </c>
      <c r="AN85" s="149">
        <v>0.12</v>
      </c>
      <c r="AO85" s="149">
        <v>0.10834285714285714</v>
      </c>
      <c r="AP85" s="149">
        <v>9.4628571428571409E-2</v>
      </c>
      <c r="AQ85" s="149">
        <v>9.4628571428571409E-2</v>
      </c>
      <c r="AR85" s="149">
        <v>9.4628571428571409E-2</v>
      </c>
      <c r="AS85" s="149">
        <v>9.4628571428571409E-2</v>
      </c>
      <c r="AT85" s="149">
        <v>9.4628571428571409E-2</v>
      </c>
      <c r="AU85" s="149">
        <v>9.4628571428571409E-2</v>
      </c>
      <c r="AV85" s="149">
        <v>9.4628571428571409E-2</v>
      </c>
      <c r="AW85" s="149">
        <v>9.4628571428571409E-2</v>
      </c>
      <c r="AX85" s="149">
        <v>0.1</v>
      </c>
      <c r="AY85" s="149">
        <v>0.1</v>
      </c>
      <c r="AZ85" s="149">
        <v>0.1</v>
      </c>
      <c r="BA85" s="149">
        <v>0.1</v>
      </c>
      <c r="BB85" s="149">
        <v>0.1</v>
      </c>
      <c r="BC85" s="149">
        <v>0.1</v>
      </c>
      <c r="BD85" s="149">
        <v>9.9478778853313479E-2</v>
      </c>
      <c r="BE85" s="149">
        <v>9.9478778853313479E-2</v>
      </c>
      <c r="BF85" s="149">
        <v>9.9478778853313479E-2</v>
      </c>
      <c r="BG85" s="149">
        <v>9.9478778853313479E-2</v>
      </c>
      <c r="BH85" s="149">
        <v>9.9478778853313479E-2</v>
      </c>
      <c r="BI85" s="149">
        <v>9.9478778853313479E-2</v>
      </c>
      <c r="BJ85" s="149">
        <v>0.11</v>
      </c>
      <c r="BK85" s="149">
        <v>0.11</v>
      </c>
      <c r="BL85" s="149">
        <v>0.11</v>
      </c>
      <c r="BM85" s="149">
        <v>0.11</v>
      </c>
      <c r="BN85" s="149">
        <v>0.11</v>
      </c>
      <c r="BO85" s="149">
        <v>0.11</v>
      </c>
      <c r="BP85" s="149">
        <v>0.11</v>
      </c>
      <c r="BQ85" s="149">
        <v>0.11</v>
      </c>
      <c r="BR85" s="149">
        <v>0.11</v>
      </c>
      <c r="BS85" s="149">
        <v>0.11047930283224401</v>
      </c>
      <c r="BT85" s="149">
        <v>0.11047930283224401</v>
      </c>
      <c r="BU85" s="149">
        <v>0.11047930283224401</v>
      </c>
      <c r="BV85" s="149">
        <v>0.11</v>
      </c>
      <c r="BW85" s="149">
        <v>0.11</v>
      </c>
      <c r="BX85" s="149">
        <v>0.11</v>
      </c>
      <c r="BY85" s="149">
        <v>0.1103216374269006</v>
      </c>
      <c r="BZ85" s="149">
        <v>0.11040204678362574</v>
      </c>
      <c r="CA85" s="149">
        <v>0.11040204678362574</v>
      </c>
      <c r="CB85" s="149">
        <v>0.10654239766081872</v>
      </c>
      <c r="CC85" s="149">
        <v>0.10654239766081872</v>
      </c>
      <c r="CD85" s="149">
        <v>0.10654239766081872</v>
      </c>
      <c r="CE85" s="149">
        <v>0.10654239766081872</v>
      </c>
      <c r="CF85" s="149">
        <v>0.10654239766081872</v>
      </c>
      <c r="CG85" s="149">
        <v>0.10654239766081872</v>
      </c>
      <c r="CH85" s="149">
        <v>0.10520249221183801</v>
      </c>
      <c r="CI85" s="149">
        <v>0.10520249221183801</v>
      </c>
      <c r="CJ85" s="149">
        <v>0.10520249221183801</v>
      </c>
      <c r="CK85" s="149">
        <v>0.10520249221183801</v>
      </c>
      <c r="CL85" s="149">
        <v>0.10520249221183801</v>
      </c>
      <c r="CM85" s="149">
        <v>9.3324791478243407E-2</v>
      </c>
      <c r="CN85" s="149">
        <v>0.11368656416440562</v>
      </c>
      <c r="CO85" s="149">
        <v>0.11368656416440562</v>
      </c>
      <c r="CP85" s="149">
        <v>0.11368656416440562</v>
      </c>
      <c r="CQ85" s="150">
        <v>0.11368656416440562</v>
      </c>
      <c r="CR85" s="151">
        <v>0.11368656416440562</v>
      </c>
      <c r="CS85" s="151">
        <v>0.11368656416440562</v>
      </c>
      <c r="CT85" s="152">
        <v>0.1</v>
      </c>
      <c r="CU85" s="152">
        <v>0.1</v>
      </c>
      <c r="CV85" s="152">
        <v>0.1</v>
      </c>
      <c r="CW85" s="153">
        <v>0.1</v>
      </c>
      <c r="CX85" s="148">
        <v>0.1</v>
      </c>
      <c r="CY85" s="148">
        <v>0.1</v>
      </c>
      <c r="CZ85" s="149">
        <v>0.1</v>
      </c>
      <c r="DA85" s="149">
        <v>0.1</v>
      </c>
      <c r="DB85" s="149">
        <v>0.1</v>
      </c>
      <c r="DC85" s="149">
        <v>0.1</v>
      </c>
      <c r="DD85" s="149">
        <v>0.1</v>
      </c>
      <c r="DE85" s="149">
        <v>0.1</v>
      </c>
      <c r="DF85" s="149">
        <v>9.8245614035087733E-2</v>
      </c>
      <c r="DG85" s="149">
        <v>9.8245614035087733E-2</v>
      </c>
      <c r="DH85" s="149">
        <v>7.0000000000000007E-2</v>
      </c>
      <c r="DI85" s="149">
        <v>7.0000000000000007E-2</v>
      </c>
      <c r="DJ85" s="149">
        <v>7.0000000000000007E-2</v>
      </c>
      <c r="DK85" s="154">
        <f t="shared" si="140"/>
        <v>7.0000000000000007E-2</v>
      </c>
    </row>
    <row r="86" spans="1:205" s="90" customFormat="1">
      <c r="A86" s="148" t="s">
        <v>131</v>
      </c>
      <c r="B86" s="149">
        <v>0.62</v>
      </c>
      <c r="C86" s="149">
        <v>0.62</v>
      </c>
      <c r="D86" s="149">
        <v>0.62</v>
      </c>
      <c r="E86" s="149">
        <v>0.62</v>
      </c>
      <c r="F86" s="149">
        <v>0.62</v>
      </c>
      <c r="G86" s="149">
        <v>0.62</v>
      </c>
      <c r="H86" s="149">
        <v>0.62</v>
      </c>
      <c r="I86" s="149">
        <v>0.62</v>
      </c>
      <c r="J86" s="149">
        <v>0.62</v>
      </c>
      <c r="K86" s="149">
        <v>0.62</v>
      </c>
      <c r="L86" s="149">
        <v>0.62</v>
      </c>
      <c r="M86" s="149">
        <v>0.62</v>
      </c>
      <c r="N86" s="149">
        <v>0.45</v>
      </c>
      <c r="O86" s="149">
        <v>0.45</v>
      </c>
      <c r="P86" s="149">
        <v>0.45</v>
      </c>
      <c r="Q86" s="149">
        <v>0.45</v>
      </c>
      <c r="R86" s="149">
        <v>0.45</v>
      </c>
      <c r="S86" s="149">
        <v>0.45</v>
      </c>
      <c r="T86" s="149">
        <v>0.44523809523809532</v>
      </c>
      <c r="U86" s="149">
        <v>0.44523809523809532</v>
      </c>
      <c r="V86" s="149">
        <v>0.44523809523809532</v>
      </c>
      <c r="W86" s="149">
        <v>0.44682539682539685</v>
      </c>
      <c r="X86" s="149">
        <v>0.44761904761904758</v>
      </c>
      <c r="Y86" s="149">
        <v>0.44761904761904758</v>
      </c>
      <c r="Z86" s="149">
        <v>0.43</v>
      </c>
      <c r="AA86" s="149">
        <v>0.43</v>
      </c>
      <c r="AB86" s="149">
        <v>0.43</v>
      </c>
      <c r="AC86" s="149">
        <v>0.43222413793103448</v>
      </c>
      <c r="AD86" s="149">
        <v>0.43222413793103448</v>
      </c>
      <c r="AE86" s="149">
        <v>0.43222413793103448</v>
      </c>
      <c r="AF86" s="149">
        <v>0.43296551724137933</v>
      </c>
      <c r="AG86" s="149">
        <v>0.43296551724137933</v>
      </c>
      <c r="AH86" s="149">
        <v>0.43444827586206902</v>
      </c>
      <c r="AI86" s="149">
        <v>0.43518965517241381</v>
      </c>
      <c r="AJ86" s="149">
        <v>0.43518965517241381</v>
      </c>
      <c r="AK86" s="149">
        <v>0.43518965517241381</v>
      </c>
      <c r="AL86" s="149">
        <v>0.61</v>
      </c>
      <c r="AM86" s="149">
        <v>0.61</v>
      </c>
      <c r="AN86" s="149">
        <v>0.61</v>
      </c>
      <c r="AO86" s="149">
        <v>0.61775423728813561</v>
      </c>
      <c r="AP86" s="149">
        <v>0.62809322033898296</v>
      </c>
      <c r="AQ86" s="149">
        <v>0.62809322033898296</v>
      </c>
      <c r="AR86" s="149">
        <v>0.62809322033898296</v>
      </c>
      <c r="AS86" s="149">
        <v>0.62464689265536721</v>
      </c>
      <c r="AT86" s="149">
        <v>0.62464689265536721</v>
      </c>
      <c r="AU86" s="149">
        <v>0.62206214689265527</v>
      </c>
      <c r="AV86" s="149">
        <v>0.62637005649717514</v>
      </c>
      <c r="AW86" s="149">
        <v>0.62637005649717514</v>
      </c>
      <c r="AX86" s="149">
        <v>0.42</v>
      </c>
      <c r="AY86" s="149">
        <v>0.42</v>
      </c>
      <c r="AZ86" s="149">
        <v>0.42</v>
      </c>
      <c r="BA86" s="149">
        <v>0.42491803278688534</v>
      </c>
      <c r="BB86" s="149">
        <v>0.42491803278688534</v>
      </c>
      <c r="BC86" s="149">
        <v>0.42491803278688534</v>
      </c>
      <c r="BD86" s="149">
        <v>0.42491803278688534</v>
      </c>
      <c r="BE86" s="149">
        <v>0.42491803278688534</v>
      </c>
      <c r="BF86" s="149">
        <v>0.42491803278688534</v>
      </c>
      <c r="BG86" s="149">
        <v>0.42590163934426228</v>
      </c>
      <c r="BH86" s="149">
        <v>0.42590163934426228</v>
      </c>
      <c r="BI86" s="149">
        <v>0.42590163934426228</v>
      </c>
      <c r="BJ86" s="149">
        <v>0.38999999999999968</v>
      </c>
      <c r="BK86" s="149">
        <v>0.38999999999999968</v>
      </c>
      <c r="BL86" s="149">
        <v>0.38999999999999968</v>
      </c>
      <c r="BM86" s="149">
        <v>0.38950191570881199</v>
      </c>
      <c r="BN86" s="149">
        <v>0.38950191570881199</v>
      </c>
      <c r="BO86" s="149">
        <v>0.38950191570881199</v>
      </c>
      <c r="BP86" s="149">
        <v>0.38950191570881199</v>
      </c>
      <c r="BQ86" s="149">
        <v>0.38950191570881199</v>
      </c>
      <c r="BR86" s="149">
        <v>0.38950191570881199</v>
      </c>
      <c r="BS86" s="149">
        <v>0.38850574712643643</v>
      </c>
      <c r="BT86" s="149">
        <v>0.38850574712643643</v>
      </c>
      <c r="BU86" s="149">
        <v>0.38850574712643643</v>
      </c>
      <c r="BV86" s="149">
        <v>0.32</v>
      </c>
      <c r="BW86" s="149">
        <v>0.32</v>
      </c>
      <c r="BX86" s="149">
        <v>0.32</v>
      </c>
      <c r="BY86" s="149">
        <v>0.32</v>
      </c>
      <c r="BZ86" s="149">
        <v>0.32</v>
      </c>
      <c r="CA86" s="149">
        <v>0.32</v>
      </c>
      <c r="CB86" s="149">
        <v>0.32</v>
      </c>
      <c r="CC86" s="149">
        <v>0.32</v>
      </c>
      <c r="CD86" s="149">
        <v>0.32</v>
      </c>
      <c r="CE86" s="149">
        <v>0.32039800995024886</v>
      </c>
      <c r="CF86" s="149">
        <v>0.32039800995024886</v>
      </c>
      <c r="CG86" s="149">
        <v>0.32039800995024886</v>
      </c>
      <c r="CH86" s="149">
        <v>0.30999999999999961</v>
      </c>
      <c r="CI86" s="149">
        <v>0.30999999999999961</v>
      </c>
      <c r="CJ86" s="149">
        <v>0.30999999999999961</v>
      </c>
      <c r="CK86" s="149">
        <v>0.30999999999999961</v>
      </c>
      <c r="CL86" s="149">
        <v>0.30999999999999961</v>
      </c>
      <c r="CM86" s="149">
        <v>0.30999999999999961</v>
      </c>
      <c r="CN86" s="149">
        <v>0.31042234332425034</v>
      </c>
      <c r="CO86" s="149">
        <v>0.31042234332425034</v>
      </c>
      <c r="CP86" s="149">
        <v>0.31042234332425034</v>
      </c>
      <c r="CQ86" s="150">
        <v>0.31042234332425034</v>
      </c>
      <c r="CR86" s="151">
        <v>0.31042234332425034</v>
      </c>
      <c r="CS86" s="151">
        <v>0.31042234332425034</v>
      </c>
      <c r="CT86" s="152">
        <v>0.34</v>
      </c>
      <c r="CU86" s="152">
        <v>0.34</v>
      </c>
      <c r="CV86" s="152">
        <v>0.34</v>
      </c>
      <c r="CW86" s="153">
        <v>0.34</v>
      </c>
      <c r="CX86" s="148">
        <v>0.34</v>
      </c>
      <c r="CY86" s="148">
        <v>0.34</v>
      </c>
      <c r="CZ86" s="149">
        <v>0.34046703296703301</v>
      </c>
      <c r="DA86" s="149">
        <v>0.34046703296703301</v>
      </c>
      <c r="DB86" s="149">
        <v>0.34046703296703301</v>
      </c>
      <c r="DC86" s="149">
        <v>0.34046703296703301</v>
      </c>
      <c r="DD86" s="149">
        <v>0.34046703296703301</v>
      </c>
      <c r="DE86" s="149">
        <v>0.34046703296703301</v>
      </c>
      <c r="DF86" s="149">
        <v>0.20695652173913043</v>
      </c>
      <c r="DG86" s="149">
        <v>0.2137792642140468</v>
      </c>
      <c r="DH86" s="149">
        <v>0.34</v>
      </c>
      <c r="DI86" s="149">
        <v>0.34</v>
      </c>
      <c r="DJ86" s="149">
        <v>0.34</v>
      </c>
      <c r="DK86" s="154">
        <f t="shared" si="140"/>
        <v>0.34</v>
      </c>
    </row>
    <row r="87" spans="1:205" s="90" customFormat="1">
      <c r="A87" s="148" t="s">
        <v>132</v>
      </c>
      <c r="B87" s="149">
        <v>4.0999999999999996</v>
      </c>
      <c r="C87" s="149">
        <v>4.0999999999999996</v>
      </c>
      <c r="D87" s="149">
        <v>4.0999999999999996</v>
      </c>
      <c r="E87" s="149">
        <v>4.0999999999999996</v>
      </c>
      <c r="F87" s="149">
        <v>4.0999999999999996</v>
      </c>
      <c r="G87" s="149">
        <v>4.0999999999999996</v>
      </c>
      <c r="H87" s="149">
        <v>4.0999999999999996</v>
      </c>
      <c r="I87" s="149">
        <v>4.0999999999999996</v>
      </c>
      <c r="J87" s="149">
        <v>4.0999999999999996</v>
      </c>
      <c r="K87" s="149">
        <v>4.0999999999999996</v>
      </c>
      <c r="L87" s="149">
        <v>4.0999999999999996</v>
      </c>
      <c r="M87" s="149">
        <v>4.0999999999999996</v>
      </c>
      <c r="N87" s="149">
        <v>5.3</v>
      </c>
      <c r="O87" s="149">
        <v>5.3</v>
      </c>
      <c r="P87" s="149">
        <v>5.3</v>
      </c>
      <c r="Q87" s="149">
        <v>5.3</v>
      </c>
      <c r="R87" s="149">
        <v>5.3</v>
      </c>
      <c r="S87" s="149">
        <v>5.3</v>
      </c>
      <c r="T87" s="149">
        <v>5.3</v>
      </c>
      <c r="U87" s="149">
        <v>5.3</v>
      </c>
      <c r="V87" s="149">
        <v>5.3</v>
      </c>
      <c r="W87" s="149">
        <v>5.3</v>
      </c>
      <c r="X87" s="149">
        <v>5.3</v>
      </c>
      <c r="Y87" s="149">
        <v>5.3</v>
      </c>
      <c r="Z87" s="149">
        <v>5.5</v>
      </c>
      <c r="AA87" s="149">
        <v>5.5</v>
      </c>
      <c r="AB87" s="149">
        <v>5.5</v>
      </c>
      <c r="AC87" s="149">
        <v>5.5</v>
      </c>
      <c r="AD87" s="149">
        <v>5.5</v>
      </c>
      <c r="AE87" s="149">
        <v>5.5</v>
      </c>
      <c r="AF87" s="149">
        <v>5.5</v>
      </c>
      <c r="AG87" s="149">
        <v>5.5</v>
      </c>
      <c r="AH87" s="149">
        <v>5.5</v>
      </c>
      <c r="AI87" s="149">
        <v>5.5</v>
      </c>
      <c r="AJ87" s="149">
        <v>5.5</v>
      </c>
      <c r="AK87" s="149">
        <v>5.5</v>
      </c>
      <c r="AL87" s="149">
        <v>6.8</v>
      </c>
      <c r="AM87" s="149">
        <v>6.8</v>
      </c>
      <c r="AN87" s="149">
        <v>6.8</v>
      </c>
      <c r="AO87" s="149">
        <v>6.8</v>
      </c>
      <c r="AP87" s="149">
        <v>6.8</v>
      </c>
      <c r="AQ87" s="149">
        <v>6.8</v>
      </c>
      <c r="AR87" s="149">
        <v>6.8</v>
      </c>
      <c r="AS87" s="149">
        <v>6.8</v>
      </c>
      <c r="AT87" s="149">
        <v>6.8</v>
      </c>
      <c r="AU87" s="149">
        <v>6.8</v>
      </c>
      <c r="AV87" s="149">
        <v>6.8</v>
      </c>
      <c r="AW87" s="149">
        <v>6.8</v>
      </c>
      <c r="AX87" s="149">
        <v>3.8</v>
      </c>
      <c r="AY87" s="149">
        <v>3.8</v>
      </c>
      <c r="AZ87" s="149">
        <v>3.8</v>
      </c>
      <c r="BA87" s="149">
        <v>3.8</v>
      </c>
      <c r="BB87" s="149">
        <v>3.8</v>
      </c>
      <c r="BC87" s="149">
        <v>3.8</v>
      </c>
      <c r="BD87" s="149">
        <v>3.8</v>
      </c>
      <c r="BE87" s="149">
        <v>3.8</v>
      </c>
      <c r="BF87" s="149">
        <v>3.8</v>
      </c>
      <c r="BG87" s="149">
        <v>3.8</v>
      </c>
      <c r="BH87" s="149">
        <v>3.8</v>
      </c>
      <c r="BI87" s="149">
        <v>3.8</v>
      </c>
      <c r="BJ87" s="149">
        <v>7.4</v>
      </c>
      <c r="BK87" s="149">
        <v>7.4</v>
      </c>
      <c r="BL87" s="149">
        <v>7.4</v>
      </c>
      <c r="BM87" s="149">
        <v>7.4</v>
      </c>
      <c r="BN87" s="149">
        <v>7.4</v>
      </c>
      <c r="BO87" s="149">
        <v>7.4</v>
      </c>
      <c r="BP87" s="149">
        <v>7.4</v>
      </c>
      <c r="BQ87" s="149">
        <v>7.4</v>
      </c>
      <c r="BR87" s="149">
        <v>7.4</v>
      </c>
      <c r="BS87" s="149">
        <v>7.4</v>
      </c>
      <c r="BT87" s="149">
        <v>7.4</v>
      </c>
      <c r="BU87" s="149">
        <v>7.4</v>
      </c>
      <c r="BV87" s="149">
        <v>7.6</v>
      </c>
      <c r="BW87" s="149">
        <v>7.6</v>
      </c>
      <c r="BX87" s="149">
        <v>7.6</v>
      </c>
      <c r="BY87" s="149">
        <v>7.6</v>
      </c>
      <c r="BZ87" s="149">
        <v>7.6</v>
      </c>
      <c r="CA87" s="149">
        <v>7.6</v>
      </c>
      <c r="CB87" s="149">
        <v>7.6</v>
      </c>
      <c r="CC87" s="149">
        <v>7.6</v>
      </c>
      <c r="CD87" s="149">
        <v>7.6</v>
      </c>
      <c r="CE87" s="149">
        <v>7.6</v>
      </c>
      <c r="CF87" s="149">
        <v>7.6</v>
      </c>
      <c r="CG87" s="149">
        <v>7.6</v>
      </c>
      <c r="CH87" s="149">
        <v>6.9</v>
      </c>
      <c r="CI87" s="149">
        <v>6.9</v>
      </c>
      <c r="CJ87" s="149">
        <v>6.9</v>
      </c>
      <c r="CK87" s="149">
        <v>6.9</v>
      </c>
      <c r="CL87" s="149">
        <v>6.9</v>
      </c>
      <c r="CM87" s="149">
        <v>6.9</v>
      </c>
      <c r="CN87" s="149">
        <v>6.9</v>
      </c>
      <c r="CO87" s="149">
        <v>6.9</v>
      </c>
      <c r="CP87" s="149">
        <v>6.9</v>
      </c>
      <c r="CQ87" s="150">
        <v>6.9</v>
      </c>
      <c r="CR87" s="151">
        <v>6.9</v>
      </c>
      <c r="CS87" s="151">
        <v>6.9</v>
      </c>
      <c r="CT87" s="152">
        <v>6.9</v>
      </c>
      <c r="CU87" s="152">
        <v>6.9</v>
      </c>
      <c r="CV87" s="152">
        <v>6.9</v>
      </c>
      <c r="CW87" s="153">
        <v>6.9</v>
      </c>
      <c r="CX87" s="148">
        <v>6.9</v>
      </c>
      <c r="CY87" s="148">
        <v>6.9</v>
      </c>
      <c r="CZ87" s="149">
        <v>6.9</v>
      </c>
      <c r="DA87" s="149">
        <v>6.9</v>
      </c>
      <c r="DB87" s="149">
        <v>6.9</v>
      </c>
      <c r="DC87" s="149">
        <v>6.9</v>
      </c>
      <c r="DD87" s="149">
        <v>6.9</v>
      </c>
      <c r="DE87" s="149">
        <v>6.9</v>
      </c>
      <c r="DF87" s="149">
        <v>7.1</v>
      </c>
      <c r="DG87" s="149">
        <v>7.1</v>
      </c>
      <c r="DH87" s="149">
        <v>7.1</v>
      </c>
      <c r="DI87" s="149">
        <v>7.1</v>
      </c>
      <c r="DJ87" s="149">
        <v>7.1</v>
      </c>
      <c r="DK87" s="154">
        <f t="shared" si="140"/>
        <v>7.1</v>
      </c>
    </row>
    <row r="88" spans="1:205" s="90" customFormat="1">
      <c r="A88" s="148" t="s">
        <v>133</v>
      </c>
      <c r="B88" s="149">
        <v>4.8</v>
      </c>
      <c r="C88" s="149">
        <v>4.8</v>
      </c>
      <c r="D88" s="149">
        <v>4.8</v>
      </c>
      <c r="E88" s="149">
        <v>4</v>
      </c>
      <c r="F88" s="149">
        <v>4</v>
      </c>
      <c r="G88" s="149">
        <v>4</v>
      </c>
      <c r="H88" s="149">
        <v>6</v>
      </c>
      <c r="I88" s="149">
        <v>6</v>
      </c>
      <c r="J88" s="149">
        <v>6</v>
      </c>
      <c r="K88" s="149">
        <v>0.6</v>
      </c>
      <c r="L88" s="149">
        <v>0.6</v>
      </c>
      <c r="M88" s="149">
        <v>0.6</v>
      </c>
      <c r="N88" s="149">
        <v>9.4</v>
      </c>
      <c r="O88" s="149">
        <v>9.4</v>
      </c>
      <c r="P88" s="149">
        <v>9.4</v>
      </c>
      <c r="Q88" s="149">
        <v>16.8</v>
      </c>
      <c r="R88" s="149">
        <v>16.8</v>
      </c>
      <c r="S88" s="149">
        <v>16.8</v>
      </c>
      <c r="T88" s="149">
        <v>14.2</v>
      </c>
      <c r="U88" s="149">
        <v>14.2</v>
      </c>
      <c r="V88" s="149">
        <v>14.2</v>
      </c>
      <c r="W88" s="149">
        <v>12.4</v>
      </c>
      <c r="X88" s="149">
        <v>12.4</v>
      </c>
      <c r="Y88" s="149">
        <v>12.4</v>
      </c>
      <c r="Z88" s="149">
        <v>4.3</v>
      </c>
      <c r="AA88" s="149">
        <v>4.3</v>
      </c>
      <c r="AB88" s="149">
        <v>4.3</v>
      </c>
      <c r="AC88" s="149">
        <v>6.4</v>
      </c>
      <c r="AD88" s="149">
        <v>6.4</v>
      </c>
      <c r="AE88" s="149">
        <v>6.4</v>
      </c>
      <c r="AF88" s="149">
        <v>4.7</v>
      </c>
      <c r="AG88" s="149">
        <v>4.7</v>
      </c>
      <c r="AH88" s="149">
        <v>4.7</v>
      </c>
      <c r="AI88" s="149">
        <v>3.6</v>
      </c>
      <c r="AJ88" s="149">
        <v>3.6</v>
      </c>
      <c r="AK88" s="149">
        <v>3.6</v>
      </c>
      <c r="AL88" s="149">
        <v>5.2</v>
      </c>
      <c r="AM88" s="149">
        <v>5.2</v>
      </c>
      <c r="AN88" s="149">
        <v>5.2</v>
      </c>
      <c r="AO88" s="149">
        <v>14</v>
      </c>
      <c r="AP88" s="149">
        <v>14</v>
      </c>
      <c r="AQ88" s="149">
        <v>14</v>
      </c>
      <c r="AR88" s="149">
        <v>12.5</v>
      </c>
      <c r="AS88" s="149">
        <v>12.5</v>
      </c>
      <c r="AT88" s="149">
        <v>12.5</v>
      </c>
      <c r="AU88" s="149">
        <v>13.4</v>
      </c>
      <c r="AV88" s="149">
        <v>13.4</v>
      </c>
      <c r="AW88" s="149">
        <v>13.4</v>
      </c>
      <c r="AX88" s="149">
        <v>12.5</v>
      </c>
      <c r="AY88" s="149">
        <v>12.5</v>
      </c>
      <c r="AZ88" s="149">
        <v>12.5</v>
      </c>
      <c r="BA88" s="149">
        <v>8.6</v>
      </c>
      <c r="BB88" s="149">
        <v>8.6</v>
      </c>
      <c r="BC88" s="149">
        <v>8.6</v>
      </c>
      <c r="BD88" s="149">
        <v>8.5</v>
      </c>
      <c r="BE88" s="149">
        <v>8.5</v>
      </c>
      <c r="BF88" s="149">
        <v>8.5</v>
      </c>
      <c r="BG88" s="149">
        <v>7.4</v>
      </c>
      <c r="BH88" s="149">
        <v>7.4</v>
      </c>
      <c r="BI88" s="149">
        <v>7.4</v>
      </c>
      <c r="BJ88" s="149">
        <v>6</v>
      </c>
      <c r="BK88" s="149">
        <v>6</v>
      </c>
      <c r="BL88" s="149">
        <v>6</v>
      </c>
      <c r="BM88" s="149">
        <v>7.5</v>
      </c>
      <c r="BN88" s="149">
        <v>7.5</v>
      </c>
      <c r="BO88" s="149">
        <v>7.5</v>
      </c>
      <c r="BP88" s="149">
        <v>7</v>
      </c>
      <c r="BQ88" s="149">
        <v>7</v>
      </c>
      <c r="BR88" s="149">
        <v>7</v>
      </c>
      <c r="BS88" s="149">
        <v>10.1</v>
      </c>
      <c r="BT88" s="149">
        <v>10.1</v>
      </c>
      <c r="BU88" s="149">
        <v>10.1</v>
      </c>
      <c r="BV88" s="149">
        <v>11.3</v>
      </c>
      <c r="BW88" s="149">
        <v>11.3</v>
      </c>
      <c r="BX88" s="149">
        <v>11.3</v>
      </c>
      <c r="BY88" s="149">
        <v>16</v>
      </c>
      <c r="BZ88" s="149">
        <v>16</v>
      </c>
      <c r="CA88" s="149">
        <v>16</v>
      </c>
      <c r="CB88" s="149">
        <v>18.2</v>
      </c>
      <c r="CC88" s="149">
        <v>18.2</v>
      </c>
      <c r="CD88" s="149">
        <v>18.2</v>
      </c>
      <c r="CE88" s="149">
        <v>16.600000000000001</v>
      </c>
      <c r="CF88" s="149">
        <v>16.600000000000001</v>
      </c>
      <c r="CG88" s="149">
        <v>16.600000000000001</v>
      </c>
      <c r="CH88" s="149">
        <v>17.399999999999999</v>
      </c>
      <c r="CI88" s="149">
        <v>17.399999999999999</v>
      </c>
      <c r="CJ88" s="149">
        <v>17.399999999999999</v>
      </c>
      <c r="CK88" s="149">
        <v>17.899999999999999</v>
      </c>
      <c r="CL88" s="149">
        <v>17.899999999999999</v>
      </c>
      <c r="CM88" s="149">
        <v>17.899999999999999</v>
      </c>
      <c r="CN88" s="149">
        <v>16.100000000000001</v>
      </c>
      <c r="CO88" s="149">
        <v>16.100000000000001</v>
      </c>
      <c r="CP88" s="149">
        <v>16.100000000000001</v>
      </c>
      <c r="CQ88" s="150">
        <v>18.100000000000001</v>
      </c>
      <c r="CR88" s="151">
        <v>18.100000000000001</v>
      </c>
      <c r="CS88" s="151">
        <v>18.100000000000001</v>
      </c>
      <c r="CT88" s="152">
        <v>19</v>
      </c>
      <c r="CU88" s="152">
        <v>19</v>
      </c>
      <c r="CV88" s="152">
        <v>19</v>
      </c>
      <c r="CW88" s="153">
        <v>22.7</v>
      </c>
      <c r="CX88" s="148">
        <v>22.7</v>
      </c>
      <c r="CY88" s="148">
        <v>22.7</v>
      </c>
      <c r="CZ88" s="149">
        <v>21.7</v>
      </c>
      <c r="DA88" s="149">
        <v>21.7</v>
      </c>
      <c r="DB88" s="149">
        <v>21.7</v>
      </c>
      <c r="DC88" s="149">
        <v>23</v>
      </c>
      <c r="DD88" s="149">
        <v>23</v>
      </c>
      <c r="DE88" s="149">
        <v>23</v>
      </c>
      <c r="DF88" s="149">
        <v>21.1</v>
      </c>
      <c r="DG88" s="149">
        <v>21.1</v>
      </c>
      <c r="DH88" s="149">
        <v>21.1</v>
      </c>
      <c r="DI88" s="149">
        <v>21.4</v>
      </c>
      <c r="DJ88" s="149">
        <v>21.4</v>
      </c>
      <c r="DK88" s="154">
        <f t="shared" si="140"/>
        <v>21.4</v>
      </c>
      <c r="DL88" s="115">
        <v>21.8</v>
      </c>
      <c r="DM88" s="115">
        <v>21.8</v>
      </c>
      <c r="DN88" s="115">
        <v>21.8</v>
      </c>
      <c r="DO88" s="115">
        <v>25.5</v>
      </c>
      <c r="DP88" s="115">
        <v>25.5</v>
      </c>
      <c r="DQ88" s="115">
        <v>25.5</v>
      </c>
      <c r="DR88" s="115">
        <v>26.1</v>
      </c>
      <c r="DS88" s="115">
        <v>26.1</v>
      </c>
      <c r="DT88" s="115">
        <v>26.1</v>
      </c>
      <c r="DU88" s="115">
        <v>24.7</v>
      </c>
      <c r="DV88" s="115">
        <v>24.7</v>
      </c>
      <c r="DW88" s="115">
        <v>24.7</v>
      </c>
      <c r="DX88" s="115">
        <v>20.3</v>
      </c>
      <c r="DY88" s="115">
        <v>20.3</v>
      </c>
      <c r="DZ88" s="115">
        <v>20.3</v>
      </c>
      <c r="EA88" s="115">
        <v>22.1</v>
      </c>
      <c r="EB88" s="115">
        <v>22.1</v>
      </c>
      <c r="EC88" s="115">
        <v>22.1</v>
      </c>
      <c r="ED88" s="115">
        <v>17.3</v>
      </c>
      <c r="EE88" s="115">
        <v>17.3</v>
      </c>
      <c r="EF88" s="115">
        <v>17.3</v>
      </c>
      <c r="EG88" s="115">
        <f>ED88-$ED$16/20</f>
        <v>16.435000000000002</v>
      </c>
      <c r="EH88" s="115">
        <f>EG88</f>
        <v>16.435000000000002</v>
      </c>
      <c r="EI88" s="115">
        <f>EH88</f>
        <v>16.435000000000002</v>
      </c>
      <c r="EJ88" s="115">
        <f>EG88-$ED$16/20</f>
        <v>15.570000000000002</v>
      </c>
      <c r="EK88" s="115">
        <f>EJ88</f>
        <v>15.570000000000002</v>
      </c>
      <c r="EL88" s="115">
        <f>EK88</f>
        <v>15.570000000000002</v>
      </c>
      <c r="EM88" s="115">
        <f t="shared" ref="EM88" si="141">EJ88-$ED$16/20</f>
        <v>14.705000000000002</v>
      </c>
      <c r="EN88" s="115">
        <f t="shared" ref="EN88:EO88" si="142">EM88</f>
        <v>14.705000000000002</v>
      </c>
      <c r="EO88" s="115">
        <f t="shared" si="142"/>
        <v>14.705000000000002</v>
      </c>
      <c r="EP88" s="115">
        <f t="shared" ref="EP88" si="143">EM88-$ED$16/20</f>
        <v>13.840000000000002</v>
      </c>
      <c r="EQ88" s="115">
        <f t="shared" ref="EQ88:ER88" si="144">EP88</f>
        <v>13.840000000000002</v>
      </c>
      <c r="ER88" s="115">
        <f t="shared" si="144"/>
        <v>13.840000000000002</v>
      </c>
      <c r="ES88" s="115">
        <f t="shared" ref="ES88" si="145">EP88-$ED$16/20</f>
        <v>12.975000000000001</v>
      </c>
      <c r="ET88" s="115">
        <f t="shared" ref="ET88:EU88" si="146">ES88</f>
        <v>12.975000000000001</v>
      </c>
      <c r="EU88" s="115">
        <f t="shared" si="146"/>
        <v>12.975000000000001</v>
      </c>
      <c r="EV88" s="115">
        <f t="shared" ref="EV88" si="147">ES88-$ED$16/20</f>
        <v>12.110000000000001</v>
      </c>
      <c r="EW88" s="115">
        <f t="shared" ref="EW88:EX88" si="148">EV88</f>
        <v>12.110000000000001</v>
      </c>
      <c r="EX88" s="115">
        <f t="shared" si="148"/>
        <v>12.110000000000001</v>
      </c>
      <c r="EY88" s="115">
        <f t="shared" ref="EY88" si="149">EV88-$ED$16/20</f>
        <v>11.245000000000001</v>
      </c>
      <c r="EZ88" s="115">
        <f t="shared" ref="EZ88:FA88" si="150">EY88</f>
        <v>11.245000000000001</v>
      </c>
      <c r="FA88" s="115">
        <f t="shared" si="150"/>
        <v>11.245000000000001</v>
      </c>
      <c r="FB88" s="115">
        <f t="shared" ref="FB88" si="151">EY88-$ED$16/20</f>
        <v>10.38</v>
      </c>
      <c r="FC88" s="115">
        <f t="shared" ref="FC88:FD88" si="152">FB88</f>
        <v>10.38</v>
      </c>
      <c r="FD88" s="115">
        <f t="shared" si="152"/>
        <v>10.38</v>
      </c>
      <c r="FE88" s="115">
        <f t="shared" ref="FE88" si="153">FB88-$ED$16/20</f>
        <v>9.5150000000000006</v>
      </c>
      <c r="FF88" s="115">
        <f t="shared" ref="FF88:FG88" si="154">FE88</f>
        <v>9.5150000000000006</v>
      </c>
      <c r="FG88" s="115">
        <f t="shared" si="154"/>
        <v>9.5150000000000006</v>
      </c>
      <c r="FH88" s="115">
        <f t="shared" ref="FH88" si="155">FE88-$ED$16/20</f>
        <v>8.65</v>
      </c>
      <c r="FI88" s="115">
        <f t="shared" ref="FI88:FJ88" si="156">FH88</f>
        <v>8.65</v>
      </c>
      <c r="FJ88" s="115">
        <f t="shared" si="156"/>
        <v>8.65</v>
      </c>
      <c r="FK88" s="115">
        <f t="shared" ref="FK88" si="157">FH88-$ED$16/20</f>
        <v>7.7850000000000001</v>
      </c>
      <c r="FL88" s="115">
        <f t="shared" ref="FL88:FM88" si="158">FK88</f>
        <v>7.7850000000000001</v>
      </c>
      <c r="FM88" s="115">
        <f t="shared" si="158"/>
        <v>7.7850000000000001</v>
      </c>
      <c r="FN88" s="115">
        <f t="shared" ref="FN88" si="159">FK88-$ED$16/20</f>
        <v>6.92</v>
      </c>
      <c r="FO88" s="115">
        <f t="shared" ref="FO88:FP88" si="160">FN88</f>
        <v>6.92</v>
      </c>
      <c r="FP88" s="115">
        <f t="shared" si="160"/>
        <v>6.92</v>
      </c>
      <c r="FQ88" s="115">
        <f t="shared" ref="FQ88" si="161">FN88-$ED$16/20</f>
        <v>6.0549999999999997</v>
      </c>
      <c r="FR88" s="115">
        <f t="shared" ref="FR88:FS88" si="162">FQ88</f>
        <v>6.0549999999999997</v>
      </c>
      <c r="FS88" s="115">
        <f t="shared" si="162"/>
        <v>6.0549999999999997</v>
      </c>
      <c r="FT88" s="115">
        <f t="shared" ref="FT88" si="163">FQ88-$ED$16/20</f>
        <v>5.1899999999999995</v>
      </c>
      <c r="FU88" s="115">
        <f t="shared" ref="FU88:FV88" si="164">FT88</f>
        <v>5.1899999999999995</v>
      </c>
      <c r="FV88" s="115">
        <f t="shared" si="164"/>
        <v>5.1899999999999995</v>
      </c>
      <c r="FW88" s="115">
        <f t="shared" ref="FW88" si="165">FT88-$ED$16/20</f>
        <v>4.3249999999999993</v>
      </c>
      <c r="FX88" s="115">
        <f t="shared" ref="FX88:FY88" si="166">FW88</f>
        <v>4.3249999999999993</v>
      </c>
      <c r="FY88" s="115">
        <f t="shared" si="166"/>
        <v>4.3249999999999993</v>
      </c>
      <c r="FZ88" s="115">
        <f t="shared" ref="FZ88" si="167">FW88-$ED$16/20</f>
        <v>3.4599999999999991</v>
      </c>
      <c r="GA88" s="115">
        <f t="shared" ref="GA88:GB88" si="168">FZ88</f>
        <v>3.4599999999999991</v>
      </c>
      <c r="GB88" s="115">
        <f t="shared" si="168"/>
        <v>3.4599999999999991</v>
      </c>
      <c r="GC88" s="115">
        <f t="shared" ref="GC88" si="169">FZ88-$ED$16/20</f>
        <v>2.5949999999999989</v>
      </c>
      <c r="GD88" s="115">
        <f t="shared" ref="GD88:GE88" si="170">GC88</f>
        <v>2.5949999999999989</v>
      </c>
      <c r="GE88" s="115">
        <f t="shared" si="170"/>
        <v>2.5949999999999989</v>
      </c>
      <c r="GF88" s="115">
        <f t="shared" ref="GF88" si="171">GC88-$ED$16/20</f>
        <v>1.7299999999999989</v>
      </c>
      <c r="GG88" s="115">
        <f t="shared" ref="GG88:GH88" si="172">GF88</f>
        <v>1.7299999999999989</v>
      </c>
      <c r="GH88" s="115">
        <f t="shared" si="172"/>
        <v>1.7299999999999989</v>
      </c>
      <c r="GI88" s="115">
        <f>GF88-$ED$16/20</f>
        <v>0.86499999999999888</v>
      </c>
      <c r="GJ88" s="115">
        <f t="shared" ref="GJ88:GK88" si="173">GI88</f>
        <v>0.86499999999999888</v>
      </c>
      <c r="GK88" s="115">
        <f t="shared" si="173"/>
        <v>0.86499999999999888</v>
      </c>
      <c r="GL88" s="115">
        <v>0</v>
      </c>
      <c r="GM88" s="115">
        <v>0</v>
      </c>
      <c r="GN88" s="115">
        <v>0</v>
      </c>
      <c r="GO88" s="115">
        <v>0</v>
      </c>
      <c r="GP88" s="115">
        <v>0</v>
      </c>
      <c r="GQ88" s="115">
        <v>0</v>
      </c>
      <c r="GR88" s="115">
        <v>0</v>
      </c>
      <c r="GS88" s="115">
        <v>0</v>
      </c>
      <c r="GT88" s="115">
        <v>0</v>
      </c>
      <c r="GU88" s="115">
        <v>0</v>
      </c>
      <c r="GV88" s="115">
        <v>0</v>
      </c>
      <c r="GW88" s="115">
        <v>0</v>
      </c>
    </row>
    <row r="89" spans="1:205" s="90" customFormat="1">
      <c r="A89" s="155" t="s">
        <v>134</v>
      </c>
      <c r="B89" s="156">
        <v>45.387199999999993</v>
      </c>
      <c r="C89" s="156">
        <v>49.24891444695259</v>
      </c>
      <c r="D89" s="156">
        <v>49.785193304095451</v>
      </c>
      <c r="E89" s="156">
        <v>47.38292227152531</v>
      </c>
      <c r="F89" s="156">
        <v>40.672922271525316</v>
      </c>
      <c r="G89" s="156">
        <v>46.322922271525307</v>
      </c>
      <c r="H89" s="156">
        <v>51.19323273137698</v>
      </c>
      <c r="I89" s="156">
        <v>54.598764991938076</v>
      </c>
      <c r="J89" s="156">
        <v>52.528764991938075</v>
      </c>
      <c r="K89" s="156">
        <v>44.438764991938079</v>
      </c>
      <c r="L89" s="156">
        <v>40.96876499193808</v>
      </c>
      <c r="M89" s="156">
        <v>35.32876499193808</v>
      </c>
      <c r="N89" s="156">
        <v>38.766800000000003</v>
      </c>
      <c r="O89" s="156">
        <v>40.736800000000002</v>
      </c>
      <c r="P89" s="156">
        <v>37.776800000000001</v>
      </c>
      <c r="Q89" s="156">
        <v>44.575296503496503</v>
      </c>
      <c r="R89" s="156">
        <v>45.015296503496501</v>
      </c>
      <c r="S89" s="156">
        <v>51.285296503496497</v>
      </c>
      <c r="T89" s="156">
        <v>42.150289843489844</v>
      </c>
      <c r="U89" s="156">
        <v>45.340289843489842</v>
      </c>
      <c r="V89" s="156">
        <v>49.740289843489847</v>
      </c>
      <c r="W89" s="156">
        <v>62.842751270951261</v>
      </c>
      <c r="X89" s="156">
        <v>59.753544921744911</v>
      </c>
      <c r="Y89" s="156">
        <v>58.268025786964408</v>
      </c>
      <c r="Z89" s="156">
        <v>50.456799999999994</v>
      </c>
      <c r="AA89" s="156">
        <v>50.246799999999993</v>
      </c>
      <c r="AB89" s="156">
        <v>44.976799999999997</v>
      </c>
      <c r="AC89" s="156">
        <v>57.846940319537545</v>
      </c>
      <c r="AD89" s="156">
        <v>58.436940319537548</v>
      </c>
      <c r="AE89" s="156">
        <v>68.636940319537558</v>
      </c>
      <c r="AF89" s="156">
        <v>66.293653759383403</v>
      </c>
      <c r="AG89" s="156">
        <v>64.173653759383399</v>
      </c>
      <c r="AH89" s="156">
        <v>75.679129533137981</v>
      </c>
      <c r="AI89" s="156">
        <v>59.689696290795233</v>
      </c>
      <c r="AJ89" s="156">
        <v>52.789696290795227</v>
      </c>
      <c r="AK89" s="156">
        <v>48.339696290795224</v>
      </c>
      <c r="AL89" s="156">
        <v>48.896799999999999</v>
      </c>
      <c r="AM89" s="156">
        <v>45.886799999999994</v>
      </c>
      <c r="AN89" s="156">
        <v>43.026800000000001</v>
      </c>
      <c r="AO89" s="156">
        <v>52.184864307545745</v>
      </c>
      <c r="AP89" s="156">
        <v>50.685997201603612</v>
      </c>
      <c r="AQ89" s="156">
        <v>52.655997201603618</v>
      </c>
      <c r="AR89" s="156">
        <v>50.075997201603613</v>
      </c>
      <c r="AS89" s="156">
        <v>52.112550873920007</v>
      </c>
      <c r="AT89" s="156">
        <v>50.544804972280659</v>
      </c>
      <c r="AU89" s="156">
        <v>52.326093177337611</v>
      </c>
      <c r="AV89" s="156">
        <v>52.880401086942129</v>
      </c>
      <c r="AW89" s="156">
        <v>53.790401086942133</v>
      </c>
      <c r="AX89" s="156">
        <v>54.546799999999998</v>
      </c>
      <c r="AY89" s="156">
        <v>54.636800000000001</v>
      </c>
      <c r="AZ89" s="156">
        <v>53.476800000000004</v>
      </c>
      <c r="BA89" s="156">
        <v>48.724693239398455</v>
      </c>
      <c r="BB89" s="156">
        <v>49.605701503861262</v>
      </c>
      <c r="BC89" s="156">
        <v>52.388701503861263</v>
      </c>
      <c r="BD89" s="156">
        <v>52.96219681164019</v>
      </c>
      <c r="BE89" s="156">
        <v>50.158196811640188</v>
      </c>
      <c r="BF89" s="156">
        <v>54.806122431474904</v>
      </c>
      <c r="BG89" s="156">
        <v>53.506106038032279</v>
      </c>
      <c r="BH89" s="156">
        <v>54.640106038032279</v>
      </c>
      <c r="BI89" s="156">
        <v>63.064106038032278</v>
      </c>
      <c r="BJ89" s="156">
        <v>59.585799999999992</v>
      </c>
      <c r="BK89" s="156">
        <v>58.167799999999993</v>
      </c>
      <c r="BL89" s="156">
        <v>60.315799999999996</v>
      </c>
      <c r="BM89" s="156">
        <v>59.62329877599138</v>
      </c>
      <c r="BN89" s="156">
        <v>60.68729877599138</v>
      </c>
      <c r="BO89" s="156">
        <v>59.695298775991382</v>
      </c>
      <c r="BP89" s="156">
        <v>51.853053878032199</v>
      </c>
      <c r="BQ89" s="156">
        <v>54.240053878032199</v>
      </c>
      <c r="BR89" s="156">
        <v>56.811053878032197</v>
      </c>
      <c r="BS89" s="156">
        <v>55.655664170837802</v>
      </c>
      <c r="BT89" s="156">
        <v>57.319664170837804</v>
      </c>
      <c r="BU89" s="156">
        <v>48.595539355812399</v>
      </c>
      <c r="BV89" s="156">
        <v>52.370800000000003</v>
      </c>
      <c r="BW89" s="156">
        <v>61.800799999999995</v>
      </c>
      <c r="BX89" s="156">
        <v>47.836799999999997</v>
      </c>
      <c r="BY89" s="156">
        <v>55.137121637426901</v>
      </c>
      <c r="BZ89" s="156">
        <v>56.569370923266533</v>
      </c>
      <c r="CA89" s="156">
        <v>57.652370923266531</v>
      </c>
      <c r="CB89" s="156">
        <v>51.395302620968565</v>
      </c>
      <c r="CC89" s="156">
        <v>60.907302620968565</v>
      </c>
      <c r="CD89" s="156">
        <v>59.587302620968572</v>
      </c>
      <c r="CE89" s="156">
        <v>58.260649549703665</v>
      </c>
      <c r="CF89" s="156">
        <v>55.914616192677364</v>
      </c>
      <c r="CG89" s="156">
        <v>59.765616192677363</v>
      </c>
      <c r="CH89" s="156">
        <v>60.637002492211835</v>
      </c>
      <c r="CI89" s="156">
        <v>59.352002492211838</v>
      </c>
      <c r="CJ89" s="156">
        <v>60.187002492211839</v>
      </c>
      <c r="CK89" s="156">
        <v>62.573724346516471</v>
      </c>
      <c r="CL89" s="156">
        <v>58.094724346516472</v>
      </c>
      <c r="CM89" s="156">
        <v>68.491402937173604</v>
      </c>
      <c r="CN89" s="156">
        <v>55.653259900866132</v>
      </c>
      <c r="CO89" s="156">
        <v>59.128445331329708</v>
      </c>
      <c r="CP89" s="156">
        <v>62.141445331329706</v>
      </c>
      <c r="CQ89" s="157">
        <v>57.670445331329709</v>
      </c>
      <c r="CR89" s="158">
        <v>57.606445331329709</v>
      </c>
      <c r="CS89" s="158">
        <v>52.851445331329714</v>
      </c>
      <c r="CT89" s="159">
        <v>54.130533333333332</v>
      </c>
      <c r="CU89" s="159">
        <v>52.590533333333333</v>
      </c>
      <c r="CV89" s="159">
        <v>50.479312237998649</v>
      </c>
      <c r="CW89" s="160">
        <v>55.83</v>
      </c>
      <c r="CX89" s="155">
        <v>59.95</v>
      </c>
      <c r="CY89" s="155">
        <v>58.84</v>
      </c>
      <c r="CZ89" s="156">
        <v>56.740637705064785</v>
      </c>
      <c r="DA89" s="156">
        <v>57.707637705064798</v>
      </c>
      <c r="DB89" s="156">
        <v>61.069637705064792</v>
      </c>
      <c r="DC89" s="156">
        <v>57.468637705064793</v>
      </c>
      <c r="DD89" s="156">
        <v>58.44263770506479</v>
      </c>
      <c r="DE89" s="156">
        <v>57.084637705064793</v>
      </c>
      <c r="DF89" s="156">
        <v>53.183175388053854</v>
      </c>
      <c r="DG89" s="156">
        <v>55.659125434197868</v>
      </c>
      <c r="DH89" s="156">
        <v>53.189720592193808</v>
      </c>
      <c r="DI89" s="156">
        <v>52.689402960969041</v>
      </c>
      <c r="DJ89" s="156">
        <v>50.251402960969038</v>
      </c>
      <c r="DK89" s="161">
        <f t="shared" si="140"/>
        <v>50.251402960969038</v>
      </c>
    </row>
    <row r="90" spans="1:205" s="90" customFormat="1">
      <c r="A90" s="148" t="s">
        <v>135</v>
      </c>
      <c r="B90" s="149">
        <v>0</v>
      </c>
      <c r="C90" s="149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49">
        <v>0</v>
      </c>
      <c r="AA90" s="149">
        <v>0</v>
      </c>
      <c r="AB90" s="149">
        <v>0</v>
      </c>
      <c r="AC90" s="149">
        <v>0</v>
      </c>
      <c r="AD90" s="149">
        <v>0</v>
      </c>
      <c r="AE90" s="149">
        <v>0</v>
      </c>
      <c r="AF90" s="149">
        <v>0</v>
      </c>
      <c r="AG90" s="149">
        <v>0</v>
      </c>
      <c r="AH90" s="149">
        <v>0</v>
      </c>
      <c r="AI90" s="149">
        <v>0</v>
      </c>
      <c r="AJ90" s="149">
        <v>0</v>
      </c>
      <c r="AK90" s="149">
        <v>0</v>
      </c>
      <c r="AL90" s="149">
        <v>0</v>
      </c>
      <c r="AM90" s="149">
        <v>0</v>
      </c>
      <c r="AN90" s="149">
        <v>0</v>
      </c>
      <c r="AO90" s="149">
        <v>0</v>
      </c>
      <c r="AP90" s="149">
        <v>0</v>
      </c>
      <c r="AQ90" s="149">
        <v>0</v>
      </c>
      <c r="AR90" s="149">
        <v>0</v>
      </c>
      <c r="AS90" s="149">
        <v>0</v>
      </c>
      <c r="AT90" s="149">
        <v>0</v>
      </c>
      <c r="AU90" s="149">
        <v>0</v>
      </c>
      <c r="AV90" s="149">
        <v>0</v>
      </c>
      <c r="AW90" s="149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49">
        <v>0</v>
      </c>
      <c r="BD90" s="149">
        <v>0</v>
      </c>
      <c r="BE90" s="149">
        <v>0</v>
      </c>
      <c r="BF90" s="149">
        <v>0</v>
      </c>
      <c r="BG90" s="149">
        <v>0</v>
      </c>
      <c r="BH90" s="149">
        <v>0</v>
      </c>
      <c r="BI90" s="149">
        <v>0</v>
      </c>
      <c r="BJ90" s="149">
        <v>1.6</v>
      </c>
      <c r="BK90" s="149">
        <v>1.6</v>
      </c>
      <c r="BL90" s="149">
        <v>1.6</v>
      </c>
      <c r="BM90" s="149">
        <v>1.6</v>
      </c>
      <c r="BN90" s="149">
        <v>1.6</v>
      </c>
      <c r="BO90" s="149">
        <v>1.6</v>
      </c>
      <c r="BP90" s="149">
        <v>1.6</v>
      </c>
      <c r="BQ90" s="149">
        <v>1.6</v>
      </c>
      <c r="BR90" s="149">
        <v>1.6</v>
      </c>
      <c r="BS90" s="149">
        <v>1.6</v>
      </c>
      <c r="BT90" s="149">
        <v>1.6</v>
      </c>
      <c r="BU90" s="149">
        <v>1.6</v>
      </c>
      <c r="BV90" s="149">
        <v>3</v>
      </c>
      <c r="BW90" s="149">
        <v>3</v>
      </c>
      <c r="BX90" s="149">
        <v>3</v>
      </c>
      <c r="BY90" s="149">
        <v>3</v>
      </c>
      <c r="BZ90" s="149">
        <v>3</v>
      </c>
      <c r="CA90" s="149">
        <v>3</v>
      </c>
      <c r="CB90" s="149">
        <v>3</v>
      </c>
      <c r="CC90" s="149">
        <v>3</v>
      </c>
      <c r="CD90" s="149">
        <v>3</v>
      </c>
      <c r="CE90" s="149">
        <v>3</v>
      </c>
      <c r="CF90" s="149">
        <v>3</v>
      </c>
      <c r="CG90" s="149">
        <v>3</v>
      </c>
      <c r="CH90" s="149">
        <v>3.5</v>
      </c>
      <c r="CI90" s="149">
        <v>2.1</v>
      </c>
      <c r="CJ90" s="149">
        <v>2.1</v>
      </c>
      <c r="CK90" s="149">
        <v>2.1</v>
      </c>
      <c r="CL90" s="149">
        <v>2.1</v>
      </c>
      <c r="CM90" s="149">
        <v>2.1</v>
      </c>
      <c r="CN90" s="149">
        <v>2.1</v>
      </c>
      <c r="CO90" s="149">
        <v>2.1</v>
      </c>
      <c r="CP90" s="149">
        <v>2.1</v>
      </c>
      <c r="CQ90" s="150">
        <v>2.1</v>
      </c>
      <c r="CR90" s="151">
        <v>2.1</v>
      </c>
      <c r="CS90" s="151">
        <v>2.1</v>
      </c>
      <c r="CT90" s="152">
        <v>0.4</v>
      </c>
      <c r="CU90" s="152">
        <v>0.4</v>
      </c>
      <c r="CV90" s="152">
        <v>0.4</v>
      </c>
      <c r="CW90" s="153">
        <v>0.4</v>
      </c>
      <c r="CX90" s="148">
        <v>0.4</v>
      </c>
      <c r="CY90" s="148">
        <v>0.4</v>
      </c>
      <c r="CZ90" s="149">
        <v>0.4</v>
      </c>
      <c r="DA90" s="149">
        <v>0.4</v>
      </c>
      <c r="DB90" s="149">
        <v>0.4</v>
      </c>
      <c r="DC90" s="149">
        <v>0.4</v>
      </c>
      <c r="DD90" s="149">
        <v>0.4</v>
      </c>
      <c r="DE90" s="149">
        <v>0.4</v>
      </c>
      <c r="DF90" s="149">
        <v>0.4</v>
      </c>
      <c r="DG90" s="149">
        <v>0.4</v>
      </c>
      <c r="DH90" s="149">
        <v>0.4</v>
      </c>
      <c r="DI90" s="149">
        <v>0.4</v>
      </c>
      <c r="DJ90" s="149">
        <v>0.4</v>
      </c>
      <c r="DK90" s="154">
        <f t="shared" si="140"/>
        <v>0.4</v>
      </c>
    </row>
    <row r="91" spans="1:205" s="90" customFormat="1">
      <c r="A91" s="148" t="s">
        <v>136</v>
      </c>
      <c r="B91" s="149">
        <v>1</v>
      </c>
      <c r="C91" s="149">
        <v>1</v>
      </c>
      <c r="D91" s="149">
        <v>1</v>
      </c>
      <c r="E91" s="149">
        <v>1</v>
      </c>
      <c r="F91" s="149">
        <v>1</v>
      </c>
      <c r="G91" s="149">
        <v>1</v>
      </c>
      <c r="H91" s="149">
        <v>1</v>
      </c>
      <c r="I91" s="149">
        <v>1</v>
      </c>
      <c r="J91" s="149">
        <v>1</v>
      </c>
      <c r="K91" s="149">
        <v>1</v>
      </c>
      <c r="L91" s="149">
        <v>1</v>
      </c>
      <c r="M91" s="149">
        <v>1</v>
      </c>
      <c r="N91" s="149">
        <v>1</v>
      </c>
      <c r="O91" s="149">
        <v>1</v>
      </c>
      <c r="P91" s="149">
        <v>1</v>
      </c>
      <c r="Q91" s="149">
        <v>1</v>
      </c>
      <c r="R91" s="149">
        <v>1</v>
      </c>
      <c r="S91" s="149">
        <v>1</v>
      </c>
      <c r="T91" s="149">
        <v>1</v>
      </c>
      <c r="U91" s="149">
        <v>1</v>
      </c>
      <c r="V91" s="149">
        <v>1</v>
      </c>
      <c r="W91" s="149">
        <v>1</v>
      </c>
      <c r="X91" s="149">
        <v>1</v>
      </c>
      <c r="Y91" s="149">
        <v>1</v>
      </c>
      <c r="Z91" s="149">
        <v>1</v>
      </c>
      <c r="AA91" s="149">
        <v>1</v>
      </c>
      <c r="AB91" s="149">
        <v>1</v>
      </c>
      <c r="AC91" s="149">
        <v>1</v>
      </c>
      <c r="AD91" s="149">
        <v>1</v>
      </c>
      <c r="AE91" s="149">
        <v>1</v>
      </c>
      <c r="AF91" s="149">
        <v>1</v>
      </c>
      <c r="AG91" s="149">
        <v>1</v>
      </c>
      <c r="AH91" s="149">
        <v>1</v>
      </c>
      <c r="AI91" s="149">
        <v>1</v>
      </c>
      <c r="AJ91" s="149">
        <v>1</v>
      </c>
      <c r="AK91" s="149">
        <v>1</v>
      </c>
      <c r="AL91" s="149">
        <v>1</v>
      </c>
      <c r="AM91" s="149">
        <v>1</v>
      </c>
      <c r="AN91" s="149">
        <v>1</v>
      </c>
      <c r="AO91" s="149">
        <v>1</v>
      </c>
      <c r="AP91" s="149">
        <v>1</v>
      </c>
      <c r="AQ91" s="149">
        <v>1</v>
      </c>
      <c r="AR91" s="149">
        <v>1</v>
      </c>
      <c r="AS91" s="149">
        <v>1</v>
      </c>
      <c r="AT91" s="149">
        <v>1</v>
      </c>
      <c r="AU91" s="149">
        <v>1</v>
      </c>
      <c r="AV91" s="149">
        <v>1</v>
      </c>
      <c r="AW91" s="149">
        <v>1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49">
        <v>0</v>
      </c>
      <c r="BD91" s="149">
        <v>0</v>
      </c>
      <c r="BE91" s="149">
        <v>0</v>
      </c>
      <c r="BF91" s="149">
        <v>0</v>
      </c>
      <c r="BG91" s="149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49">
        <v>0</v>
      </c>
      <c r="BN91" s="149">
        <v>0</v>
      </c>
      <c r="BO91" s="149">
        <v>0</v>
      </c>
      <c r="BP91" s="149">
        <v>0</v>
      </c>
      <c r="BQ91" s="149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W91" s="149">
        <v>0</v>
      </c>
      <c r="BX91" s="149">
        <v>0</v>
      </c>
      <c r="BY91" s="149">
        <v>0</v>
      </c>
      <c r="BZ91" s="149">
        <v>0</v>
      </c>
      <c r="CA91" s="149">
        <v>0</v>
      </c>
      <c r="CB91" s="149">
        <v>0</v>
      </c>
      <c r="CC91" s="149">
        <v>0</v>
      </c>
      <c r="CD91" s="149">
        <v>0</v>
      </c>
      <c r="CE91" s="149">
        <v>0</v>
      </c>
      <c r="CF91" s="149">
        <v>0</v>
      </c>
      <c r="CG91" s="149">
        <v>0</v>
      </c>
      <c r="CH91" s="149">
        <v>0</v>
      </c>
      <c r="CI91" s="149">
        <v>0</v>
      </c>
      <c r="CJ91" s="149">
        <v>0</v>
      </c>
      <c r="CK91" s="149">
        <v>0</v>
      </c>
      <c r="CL91" s="149">
        <v>0</v>
      </c>
      <c r="CM91" s="149">
        <v>0</v>
      </c>
      <c r="CN91" s="149">
        <v>0</v>
      </c>
      <c r="CO91" s="149">
        <v>0</v>
      </c>
      <c r="CP91" s="149">
        <v>0</v>
      </c>
      <c r="CQ91" s="150">
        <v>0</v>
      </c>
      <c r="CR91" s="151">
        <v>0</v>
      </c>
      <c r="CS91" s="151">
        <v>0</v>
      </c>
      <c r="CT91" s="152">
        <v>0</v>
      </c>
      <c r="CU91" s="152">
        <v>0</v>
      </c>
      <c r="CV91" s="152">
        <v>0</v>
      </c>
      <c r="CW91" s="153">
        <v>0</v>
      </c>
      <c r="CX91" s="148">
        <v>0</v>
      </c>
      <c r="CY91" s="148">
        <v>0</v>
      </c>
      <c r="CZ91" s="149">
        <v>0</v>
      </c>
      <c r="DA91" s="149">
        <v>0</v>
      </c>
      <c r="DB91" s="149">
        <v>0</v>
      </c>
      <c r="DC91" s="149">
        <v>0</v>
      </c>
      <c r="DD91" s="149">
        <v>0</v>
      </c>
      <c r="DE91" s="149">
        <v>0</v>
      </c>
      <c r="DF91" s="149">
        <v>0</v>
      </c>
      <c r="DG91" s="149">
        <v>0</v>
      </c>
      <c r="DH91" s="149">
        <v>0</v>
      </c>
      <c r="DI91" s="149">
        <v>0</v>
      </c>
      <c r="DJ91" s="149">
        <v>0</v>
      </c>
      <c r="DK91" s="154">
        <f t="shared" si="140"/>
        <v>0</v>
      </c>
    </row>
    <row r="92" spans="1:205" s="90" customFormat="1">
      <c r="A92" s="148" t="s">
        <v>137</v>
      </c>
      <c r="B92" s="149">
        <v>0</v>
      </c>
      <c r="C92" s="149">
        <v>0</v>
      </c>
      <c r="D92" s="149">
        <v>0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49">
        <v>0</v>
      </c>
      <c r="M92" s="149">
        <v>0</v>
      </c>
      <c r="N92" s="149">
        <v>0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49">
        <v>0</v>
      </c>
      <c r="AA92" s="149">
        <v>0</v>
      </c>
      <c r="AB92" s="149">
        <v>0</v>
      </c>
      <c r="AC92" s="149">
        <v>0</v>
      </c>
      <c r="AD92" s="149">
        <v>0</v>
      </c>
      <c r="AE92" s="149">
        <v>0</v>
      </c>
      <c r="AF92" s="149">
        <v>0</v>
      </c>
      <c r="AG92" s="149">
        <v>0</v>
      </c>
      <c r="AH92" s="149">
        <v>0</v>
      </c>
      <c r="AI92" s="149">
        <v>0</v>
      </c>
      <c r="AJ92" s="149">
        <v>0</v>
      </c>
      <c r="AK92" s="149">
        <v>0</v>
      </c>
      <c r="AL92" s="149">
        <v>0</v>
      </c>
      <c r="AM92" s="149">
        <v>0</v>
      </c>
      <c r="AN92" s="149">
        <v>0</v>
      </c>
      <c r="AO92" s="149">
        <v>0</v>
      </c>
      <c r="AP92" s="149">
        <v>0</v>
      </c>
      <c r="AQ92" s="149">
        <v>0</v>
      </c>
      <c r="AR92" s="149">
        <v>0</v>
      </c>
      <c r="AS92" s="149">
        <v>0</v>
      </c>
      <c r="AT92" s="149">
        <v>0</v>
      </c>
      <c r="AU92" s="149">
        <v>0</v>
      </c>
      <c r="AV92" s="149">
        <v>0</v>
      </c>
      <c r="AW92" s="149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49">
        <v>0</v>
      </c>
      <c r="BD92" s="149">
        <v>0</v>
      </c>
      <c r="BE92" s="149">
        <v>0</v>
      </c>
      <c r="BF92" s="149">
        <v>0</v>
      </c>
      <c r="BG92" s="149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49">
        <v>0</v>
      </c>
      <c r="BN92" s="149">
        <v>0</v>
      </c>
      <c r="BO92" s="149">
        <v>0</v>
      </c>
      <c r="BP92" s="149">
        <v>0</v>
      </c>
      <c r="BQ92" s="149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W92" s="149">
        <v>0</v>
      </c>
      <c r="BX92" s="149">
        <v>0</v>
      </c>
      <c r="BY92" s="149">
        <v>0</v>
      </c>
      <c r="BZ92" s="149">
        <v>0</v>
      </c>
      <c r="CA92" s="149">
        <v>0</v>
      </c>
      <c r="CB92" s="149">
        <v>0</v>
      </c>
      <c r="CC92" s="149">
        <v>0</v>
      </c>
      <c r="CD92" s="149">
        <v>0</v>
      </c>
      <c r="CE92" s="149">
        <v>0</v>
      </c>
      <c r="CF92" s="149">
        <v>0</v>
      </c>
      <c r="CG92" s="149">
        <v>0</v>
      </c>
      <c r="CH92" s="149">
        <v>0</v>
      </c>
      <c r="CI92" s="149">
        <v>0</v>
      </c>
      <c r="CJ92" s="149">
        <v>0</v>
      </c>
      <c r="CK92" s="149">
        <v>0</v>
      </c>
      <c r="CL92" s="149">
        <v>0</v>
      </c>
      <c r="CM92" s="149">
        <v>0</v>
      </c>
      <c r="CN92" s="149">
        <v>0</v>
      </c>
      <c r="CO92" s="149">
        <v>0</v>
      </c>
      <c r="CP92" s="149">
        <v>0</v>
      </c>
      <c r="CQ92" s="150">
        <v>0</v>
      </c>
      <c r="CR92" s="151">
        <v>0</v>
      </c>
      <c r="CS92" s="151">
        <v>0</v>
      </c>
      <c r="CT92" s="152">
        <v>0</v>
      </c>
      <c r="CU92" s="152">
        <v>0</v>
      </c>
      <c r="CV92" s="152">
        <v>0</v>
      </c>
      <c r="CW92" s="153">
        <v>0</v>
      </c>
      <c r="CX92" s="148">
        <v>0</v>
      </c>
      <c r="CY92" s="148">
        <v>0</v>
      </c>
      <c r="CZ92" s="149">
        <v>0</v>
      </c>
      <c r="DA92" s="149">
        <v>0</v>
      </c>
      <c r="DB92" s="149">
        <v>0</v>
      </c>
      <c r="DC92" s="149">
        <v>0</v>
      </c>
      <c r="DD92" s="149">
        <v>0</v>
      </c>
      <c r="DE92" s="149">
        <v>0</v>
      </c>
      <c r="DF92" s="149">
        <v>0</v>
      </c>
      <c r="DG92" s="149">
        <v>0</v>
      </c>
      <c r="DH92" s="149">
        <v>0</v>
      </c>
      <c r="DI92" s="149">
        <v>0</v>
      </c>
      <c r="DJ92" s="149">
        <v>0</v>
      </c>
      <c r="DK92" s="154">
        <f t="shared" si="140"/>
        <v>0</v>
      </c>
    </row>
    <row r="93" spans="1:205" s="90" customFormat="1">
      <c r="A93" s="148" t="s">
        <v>138</v>
      </c>
      <c r="B93" s="149">
        <v>6.7029865627552043</v>
      </c>
      <c r="C93" s="149">
        <v>6.7029865627552043</v>
      </c>
      <c r="D93" s="149">
        <v>6.7029865627552043</v>
      </c>
      <c r="E93" s="149">
        <v>6.7029865627552043</v>
      </c>
      <c r="F93" s="149">
        <v>6.7029865627552043</v>
      </c>
      <c r="G93" s="149">
        <v>6.7029865627552043</v>
      </c>
      <c r="H93" s="149">
        <v>6.7029865627552043</v>
      </c>
      <c r="I93" s="149">
        <v>6.7029865627552043</v>
      </c>
      <c r="J93" s="149">
        <v>6.7029865627552043</v>
      </c>
      <c r="K93" s="149">
        <v>6.7029865627552043</v>
      </c>
      <c r="L93" s="149">
        <v>6.7029865627552043</v>
      </c>
      <c r="M93" s="149">
        <v>6.7029865627552043</v>
      </c>
      <c r="N93" s="149">
        <v>6.7029865627552043</v>
      </c>
      <c r="O93" s="149">
        <v>6.7029865627552043</v>
      </c>
      <c r="P93" s="149">
        <v>6.7029865627552043</v>
      </c>
      <c r="Q93" s="149">
        <v>6.7029865627552043</v>
      </c>
      <c r="R93" s="149">
        <v>6.7029865627552043</v>
      </c>
      <c r="S93" s="149">
        <v>6.7029865627552043</v>
      </c>
      <c r="T93" s="149">
        <v>6.7029865627552043</v>
      </c>
      <c r="U93" s="149">
        <v>6.7029865627552043</v>
      </c>
      <c r="V93" s="149">
        <v>6.7029865627552043</v>
      </c>
      <c r="W93" s="149">
        <v>6.7029865627552043</v>
      </c>
      <c r="X93" s="149">
        <v>6.7029865627552043</v>
      </c>
      <c r="Y93" s="149">
        <v>6.7029865627552043</v>
      </c>
      <c r="Z93" s="149">
        <v>6.59</v>
      </c>
      <c r="AA93" s="149">
        <v>6.59</v>
      </c>
      <c r="AB93" s="149">
        <v>6.59</v>
      </c>
      <c r="AC93" s="149">
        <v>6.59</v>
      </c>
      <c r="AD93" s="149">
        <v>6.59</v>
      </c>
      <c r="AE93" s="149">
        <v>6.59</v>
      </c>
      <c r="AF93" s="149">
        <v>6.59</v>
      </c>
      <c r="AG93" s="149">
        <v>6.59</v>
      </c>
      <c r="AH93" s="149">
        <v>6.59</v>
      </c>
      <c r="AI93" s="149">
        <v>6.59</v>
      </c>
      <c r="AJ93" s="149">
        <v>6.59</v>
      </c>
      <c r="AK93" s="149">
        <v>6.59</v>
      </c>
      <c r="AL93" s="149">
        <v>6.67</v>
      </c>
      <c r="AM93" s="149">
        <v>6.67</v>
      </c>
      <c r="AN93" s="149">
        <v>6.67</v>
      </c>
      <c r="AO93" s="149">
        <v>6.67</v>
      </c>
      <c r="AP93" s="149">
        <v>6.67</v>
      </c>
      <c r="AQ93" s="149">
        <v>6.67</v>
      </c>
      <c r="AR93" s="149">
        <v>6.67</v>
      </c>
      <c r="AS93" s="149">
        <v>6.67</v>
      </c>
      <c r="AT93" s="149">
        <v>6.67</v>
      </c>
      <c r="AU93" s="149">
        <v>6.67</v>
      </c>
      <c r="AV93" s="149">
        <v>6.67</v>
      </c>
      <c r="AW93" s="149">
        <v>6.67</v>
      </c>
      <c r="AX93" s="149">
        <v>4.9400000000000004</v>
      </c>
      <c r="AY93" s="149">
        <v>4.9400000000000004</v>
      </c>
      <c r="AZ93" s="149">
        <v>4.9400000000000004</v>
      </c>
      <c r="BA93" s="149">
        <v>4.9400000000000004</v>
      </c>
      <c r="BB93" s="149">
        <v>4.9400000000000004</v>
      </c>
      <c r="BC93" s="149">
        <v>4.9400000000000004</v>
      </c>
      <c r="BD93" s="149">
        <v>4.9400000000000004</v>
      </c>
      <c r="BE93" s="149">
        <v>4.9400000000000004</v>
      </c>
      <c r="BF93" s="149">
        <v>4.9400000000000004</v>
      </c>
      <c r="BG93" s="149">
        <v>4.9400000000000004</v>
      </c>
      <c r="BH93" s="149">
        <v>4.9400000000000004</v>
      </c>
      <c r="BI93" s="149">
        <v>4.9400000000000004</v>
      </c>
      <c r="BJ93" s="149">
        <v>5.0199999999999996</v>
      </c>
      <c r="BK93" s="149">
        <v>5.0199999999999996</v>
      </c>
      <c r="BL93" s="149">
        <v>5.0199999999999996</v>
      </c>
      <c r="BM93" s="149">
        <v>5.0199999999999996</v>
      </c>
      <c r="BN93" s="149">
        <v>5.0199999999999996</v>
      </c>
      <c r="BO93" s="149">
        <v>5.0199999999999996</v>
      </c>
      <c r="BP93" s="149">
        <v>5.0199999999999996</v>
      </c>
      <c r="BQ93" s="149">
        <v>5.0199999999999996</v>
      </c>
      <c r="BR93" s="149">
        <v>5.0199999999999996</v>
      </c>
      <c r="BS93" s="149">
        <v>5.0199999999999996</v>
      </c>
      <c r="BT93" s="149">
        <v>5.0199999999999996</v>
      </c>
      <c r="BU93" s="149">
        <v>5.0199999999999996</v>
      </c>
      <c r="BV93" s="149">
        <v>5.0999999999999996</v>
      </c>
      <c r="BW93" s="149">
        <v>5.0999999999999996</v>
      </c>
      <c r="BX93" s="149">
        <v>5.0999999999999996</v>
      </c>
      <c r="BY93" s="149">
        <v>5.0999999999999996</v>
      </c>
      <c r="BZ93" s="149">
        <v>5.0999999999999996</v>
      </c>
      <c r="CA93" s="149">
        <v>5.0999999999999996</v>
      </c>
      <c r="CB93" s="149">
        <v>5.0999999999999996</v>
      </c>
      <c r="CC93" s="149">
        <v>5.0999999999999996</v>
      </c>
      <c r="CD93" s="149">
        <v>5.0999999999999996</v>
      </c>
      <c r="CE93" s="149">
        <v>5.0999999999999996</v>
      </c>
      <c r="CF93" s="149">
        <v>5.0999999999999996</v>
      </c>
      <c r="CG93" s="149">
        <v>5.0999999999999996</v>
      </c>
      <c r="CH93" s="149">
        <v>5.18</v>
      </c>
      <c r="CI93" s="149">
        <v>5.18</v>
      </c>
      <c r="CJ93" s="149">
        <v>5.18</v>
      </c>
      <c r="CK93" s="149">
        <v>5.18</v>
      </c>
      <c r="CL93" s="149">
        <v>5.18</v>
      </c>
      <c r="CM93" s="149">
        <v>5.18</v>
      </c>
      <c r="CN93" s="149">
        <v>5.18</v>
      </c>
      <c r="CO93" s="149">
        <v>5.18</v>
      </c>
      <c r="CP93" s="149">
        <v>5.18</v>
      </c>
      <c r="CQ93" s="150">
        <v>5.18</v>
      </c>
      <c r="CR93" s="151">
        <v>5.18</v>
      </c>
      <c r="CS93" s="151">
        <v>5.18</v>
      </c>
      <c r="CT93" s="152">
        <v>0</v>
      </c>
      <c r="CU93" s="152">
        <v>0</v>
      </c>
      <c r="CV93" s="152">
        <v>0</v>
      </c>
      <c r="CW93" s="153">
        <v>0</v>
      </c>
      <c r="CX93" s="148">
        <v>0</v>
      </c>
      <c r="CY93" s="148">
        <v>0</v>
      </c>
      <c r="CZ93" s="149">
        <v>0</v>
      </c>
      <c r="DA93" s="149">
        <v>0</v>
      </c>
      <c r="DB93" s="149">
        <v>0</v>
      </c>
      <c r="DC93" s="149">
        <v>0</v>
      </c>
      <c r="DD93" s="149">
        <v>0</v>
      </c>
      <c r="DE93" s="149">
        <v>0</v>
      </c>
      <c r="DF93" s="149">
        <v>0</v>
      </c>
      <c r="DG93" s="149">
        <v>0</v>
      </c>
      <c r="DH93" s="149">
        <v>0</v>
      </c>
      <c r="DI93" s="149">
        <v>0</v>
      </c>
      <c r="DJ93" s="149">
        <v>0</v>
      </c>
      <c r="DK93" s="154">
        <f t="shared" si="140"/>
        <v>0</v>
      </c>
    </row>
    <row r="94" spans="1:205" s="90" customFormat="1">
      <c r="A94" s="148" t="s">
        <v>139</v>
      </c>
      <c r="B94" s="149">
        <v>0</v>
      </c>
      <c r="C94" s="149">
        <v>0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49">
        <v>0</v>
      </c>
      <c r="M94" s="149">
        <v>0</v>
      </c>
      <c r="N94" s="149">
        <v>0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49">
        <v>0</v>
      </c>
      <c r="AA94" s="149">
        <v>0</v>
      </c>
      <c r="AB94" s="149">
        <v>0</v>
      </c>
      <c r="AC94" s="149">
        <v>0</v>
      </c>
      <c r="AD94" s="149">
        <v>0</v>
      </c>
      <c r="AE94" s="149">
        <v>0</v>
      </c>
      <c r="AF94" s="149">
        <v>0</v>
      </c>
      <c r="AG94" s="149">
        <v>0</v>
      </c>
      <c r="AH94" s="149">
        <v>0</v>
      </c>
      <c r="AI94" s="149">
        <v>0</v>
      </c>
      <c r="AJ94" s="149">
        <v>0</v>
      </c>
      <c r="AK94" s="149">
        <v>0</v>
      </c>
      <c r="AL94" s="149">
        <v>0</v>
      </c>
      <c r="AM94" s="149">
        <v>0</v>
      </c>
      <c r="AN94" s="149">
        <v>0</v>
      </c>
      <c r="AO94" s="149">
        <v>0</v>
      </c>
      <c r="AP94" s="149">
        <v>0</v>
      </c>
      <c r="AQ94" s="149">
        <v>0</v>
      </c>
      <c r="AR94" s="149">
        <v>0</v>
      </c>
      <c r="AS94" s="149">
        <v>0</v>
      </c>
      <c r="AT94" s="149">
        <v>0</v>
      </c>
      <c r="AU94" s="149">
        <v>0</v>
      </c>
      <c r="AV94" s="149">
        <v>0</v>
      </c>
      <c r="AW94" s="149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49">
        <v>0</v>
      </c>
      <c r="BD94" s="149">
        <v>0</v>
      </c>
      <c r="BE94" s="149">
        <v>0</v>
      </c>
      <c r="BF94" s="149">
        <v>0</v>
      </c>
      <c r="BG94" s="149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49">
        <v>0</v>
      </c>
      <c r="BN94" s="149">
        <v>0</v>
      </c>
      <c r="BO94" s="149">
        <v>0</v>
      </c>
      <c r="BP94" s="149">
        <v>0</v>
      </c>
      <c r="BQ94" s="149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W94" s="149">
        <v>0</v>
      </c>
      <c r="BX94" s="149">
        <v>0</v>
      </c>
      <c r="BY94" s="149">
        <v>0</v>
      </c>
      <c r="BZ94" s="149">
        <v>0</v>
      </c>
      <c r="CA94" s="149">
        <v>0</v>
      </c>
      <c r="CB94" s="149">
        <v>0</v>
      </c>
      <c r="CC94" s="149">
        <v>0</v>
      </c>
      <c r="CD94" s="149">
        <v>0</v>
      </c>
      <c r="CE94" s="149">
        <v>0</v>
      </c>
      <c r="CF94" s="149">
        <v>0</v>
      </c>
      <c r="CG94" s="149">
        <v>0</v>
      </c>
      <c r="CH94" s="149">
        <v>0</v>
      </c>
      <c r="CI94" s="149">
        <v>0</v>
      </c>
      <c r="CJ94" s="149">
        <v>0</v>
      </c>
      <c r="CK94" s="149">
        <v>0</v>
      </c>
      <c r="CL94" s="149">
        <v>0</v>
      </c>
      <c r="CM94" s="149">
        <v>0</v>
      </c>
      <c r="CN94" s="149">
        <v>0</v>
      </c>
      <c r="CO94" s="149">
        <v>0</v>
      </c>
      <c r="CP94" s="149">
        <v>0</v>
      </c>
      <c r="CQ94" s="150">
        <v>0</v>
      </c>
      <c r="CR94" s="151">
        <v>0</v>
      </c>
      <c r="CS94" s="151">
        <v>0</v>
      </c>
      <c r="CT94" s="152">
        <v>0</v>
      </c>
      <c r="CU94" s="152">
        <v>0</v>
      </c>
      <c r="CV94" s="152">
        <v>0</v>
      </c>
      <c r="CW94" s="153">
        <v>0</v>
      </c>
      <c r="CX94" s="148">
        <v>0</v>
      </c>
      <c r="CY94" s="148">
        <v>0</v>
      </c>
      <c r="CZ94" s="149">
        <v>0</v>
      </c>
      <c r="DA94" s="149">
        <v>0</v>
      </c>
      <c r="DB94" s="149">
        <v>0</v>
      </c>
      <c r="DC94" s="149">
        <v>0</v>
      </c>
      <c r="DD94" s="149">
        <v>0</v>
      </c>
      <c r="DE94" s="149">
        <v>0</v>
      </c>
      <c r="DF94" s="149">
        <v>0</v>
      </c>
      <c r="DG94" s="149">
        <v>0</v>
      </c>
      <c r="DH94" s="149">
        <v>0</v>
      </c>
      <c r="DI94" s="149">
        <v>0</v>
      </c>
      <c r="DJ94" s="149">
        <v>0</v>
      </c>
      <c r="DK94" s="154">
        <f t="shared" si="140"/>
        <v>0</v>
      </c>
    </row>
    <row r="95" spans="1:205" s="90" customFormat="1">
      <c r="A95" s="155" t="s">
        <v>140</v>
      </c>
      <c r="B95" s="156">
        <v>53.0901865627552</v>
      </c>
      <c r="C95" s="156">
        <v>56.951901009707797</v>
      </c>
      <c r="D95" s="156">
        <v>57.488179866850658</v>
      </c>
      <c r="E95" s="156">
        <v>55.085908834280517</v>
      </c>
      <c r="F95" s="156">
        <v>48.375908834280523</v>
      </c>
      <c r="G95" s="156">
        <v>54.025908834280514</v>
      </c>
      <c r="H95" s="156">
        <v>58.896219294132187</v>
      </c>
      <c r="I95" s="156">
        <v>62.301751554693283</v>
      </c>
      <c r="J95" s="156">
        <v>60.231751554693282</v>
      </c>
      <c r="K95" s="156">
        <v>52.141751554693286</v>
      </c>
      <c r="L95" s="156">
        <v>48.671751554693287</v>
      </c>
      <c r="M95" s="156">
        <v>43.031751554693287</v>
      </c>
      <c r="N95" s="156">
        <v>46.46978656275521</v>
      </c>
      <c r="O95" s="156">
        <v>48.439786562755209</v>
      </c>
      <c r="P95" s="156">
        <v>45.479786562755208</v>
      </c>
      <c r="Q95" s="156">
        <v>52.27828306625171</v>
      </c>
      <c r="R95" s="156">
        <v>52.718283066251708</v>
      </c>
      <c r="S95" s="156">
        <v>58.988283066251704</v>
      </c>
      <c r="T95" s="156">
        <v>49.853276406245051</v>
      </c>
      <c r="U95" s="156">
        <v>53.043276406245049</v>
      </c>
      <c r="V95" s="156">
        <v>57.443276406245054</v>
      </c>
      <c r="W95" s="156">
        <v>70.545737833706468</v>
      </c>
      <c r="X95" s="156">
        <v>67.456531484500118</v>
      </c>
      <c r="Y95" s="156">
        <v>65.971012349719615</v>
      </c>
      <c r="Z95" s="156">
        <v>58.04679999999999</v>
      </c>
      <c r="AA95" s="156">
        <v>57.836799999999997</v>
      </c>
      <c r="AB95" s="156">
        <v>52.566800000000001</v>
      </c>
      <c r="AC95" s="156">
        <v>65.436940319537541</v>
      </c>
      <c r="AD95" s="156">
        <v>66.026940319537545</v>
      </c>
      <c r="AE95" s="156">
        <v>76.226940319537562</v>
      </c>
      <c r="AF95" s="156">
        <v>73.883653759383407</v>
      </c>
      <c r="AG95" s="156">
        <v>71.763653759383402</v>
      </c>
      <c r="AH95" s="156">
        <v>83.269129533137985</v>
      </c>
      <c r="AI95" s="156">
        <v>67.279696290795229</v>
      </c>
      <c r="AJ95" s="156">
        <v>60.379696290795223</v>
      </c>
      <c r="AK95" s="156">
        <v>55.929696290795221</v>
      </c>
      <c r="AL95" s="156">
        <v>56.566800000000001</v>
      </c>
      <c r="AM95" s="156">
        <v>53.556799999999996</v>
      </c>
      <c r="AN95" s="156">
        <v>50.696800000000003</v>
      </c>
      <c r="AO95" s="156">
        <v>59.854864307545746</v>
      </c>
      <c r="AP95" s="156">
        <v>58.355997201603614</v>
      </c>
      <c r="AQ95" s="156">
        <v>60.32599720160362</v>
      </c>
      <c r="AR95" s="156">
        <v>57.745997201603615</v>
      </c>
      <c r="AS95" s="156">
        <v>59.782550873920009</v>
      </c>
      <c r="AT95" s="156">
        <v>58.21480497228066</v>
      </c>
      <c r="AU95" s="156">
        <v>59.996093177337613</v>
      </c>
      <c r="AV95" s="156">
        <v>60.550401086942131</v>
      </c>
      <c r="AW95" s="156">
        <v>61.460401086942134</v>
      </c>
      <c r="AX95" s="156">
        <v>59.486799999999995</v>
      </c>
      <c r="AY95" s="156">
        <v>59.576799999999999</v>
      </c>
      <c r="AZ95" s="156">
        <v>58.416800000000002</v>
      </c>
      <c r="BA95" s="156">
        <v>53.664693239398453</v>
      </c>
      <c r="BB95" s="156">
        <v>54.54570150386126</v>
      </c>
      <c r="BC95" s="156">
        <v>57.328701503861261</v>
      </c>
      <c r="BD95" s="156">
        <v>57.902196811640188</v>
      </c>
      <c r="BE95" s="156">
        <v>55.098196811640186</v>
      </c>
      <c r="BF95" s="156">
        <v>59.746122431474902</v>
      </c>
      <c r="BG95" s="156">
        <v>58.446106038032276</v>
      </c>
      <c r="BH95" s="156">
        <v>59.580106038032277</v>
      </c>
      <c r="BI95" s="156">
        <v>68.004106038032276</v>
      </c>
      <c r="BJ95" s="156">
        <v>66.205799999999996</v>
      </c>
      <c r="BK95" s="156">
        <v>64.78779999999999</v>
      </c>
      <c r="BL95" s="156">
        <v>66.9358</v>
      </c>
      <c r="BM95" s="156">
        <v>66.243298775991377</v>
      </c>
      <c r="BN95" s="156">
        <v>67.307298775991384</v>
      </c>
      <c r="BO95" s="156">
        <v>66.31529877599138</v>
      </c>
      <c r="BP95" s="156">
        <v>58.473053878032204</v>
      </c>
      <c r="BQ95" s="156">
        <v>60.860053878032204</v>
      </c>
      <c r="BR95" s="156">
        <v>63.431053878032202</v>
      </c>
      <c r="BS95" s="156">
        <v>62.2756641708378</v>
      </c>
      <c r="BT95" s="156">
        <v>63.939664170837801</v>
      </c>
      <c r="BU95" s="156">
        <v>55.215539355812396</v>
      </c>
      <c r="BV95" s="156">
        <v>60.470800000000004</v>
      </c>
      <c r="BW95" s="156">
        <v>69.90079999999999</v>
      </c>
      <c r="BX95" s="156">
        <v>55.936799999999998</v>
      </c>
      <c r="BY95" s="156">
        <v>63.237121637426903</v>
      </c>
      <c r="BZ95" s="156">
        <v>64.669370923266527</v>
      </c>
      <c r="CA95" s="156">
        <v>65.752370923266525</v>
      </c>
      <c r="CB95" s="156">
        <v>59.495302620968566</v>
      </c>
      <c r="CC95" s="156">
        <v>69.007302620968559</v>
      </c>
      <c r="CD95" s="156">
        <v>67.687302620968566</v>
      </c>
      <c r="CE95" s="156">
        <v>66.360649549703666</v>
      </c>
      <c r="CF95" s="156">
        <v>64.014616192677366</v>
      </c>
      <c r="CG95" s="156">
        <v>67.865616192677365</v>
      </c>
      <c r="CH95" s="156">
        <v>69.317002492211827</v>
      </c>
      <c r="CI95" s="156">
        <v>66.632002492211839</v>
      </c>
      <c r="CJ95" s="156">
        <v>67.467002492211833</v>
      </c>
      <c r="CK95" s="156">
        <v>69.853724346516458</v>
      </c>
      <c r="CL95" s="156">
        <v>65.374724346516473</v>
      </c>
      <c r="CM95" s="156">
        <v>75.771402937173605</v>
      </c>
      <c r="CN95" s="156">
        <v>62.933259900866133</v>
      </c>
      <c r="CO95" s="156">
        <v>66.408445331329716</v>
      </c>
      <c r="CP95" s="156">
        <v>69.421445331329693</v>
      </c>
      <c r="CQ95" s="157">
        <v>64.950445331329718</v>
      </c>
      <c r="CR95" s="158">
        <v>64.88644533132971</v>
      </c>
      <c r="CS95" s="158">
        <v>60.131445331329715</v>
      </c>
      <c r="CT95" s="159">
        <v>54.530533333333331</v>
      </c>
      <c r="CU95" s="159">
        <v>52.990533333333332</v>
      </c>
      <c r="CV95" s="159">
        <v>50.879312237998647</v>
      </c>
      <c r="CW95" s="160">
        <v>56.23</v>
      </c>
      <c r="CX95" s="155">
        <v>60.35</v>
      </c>
      <c r="CY95" s="155">
        <v>59.24</v>
      </c>
      <c r="CZ95" s="156">
        <v>57.140637705064783</v>
      </c>
      <c r="DA95" s="156">
        <v>58.107637705064796</v>
      </c>
      <c r="DB95" s="156">
        <v>61.469637705064791</v>
      </c>
      <c r="DC95" s="156">
        <v>57.868637705064792</v>
      </c>
      <c r="DD95" s="156">
        <v>58.842637705064789</v>
      </c>
      <c r="DE95" s="156">
        <v>57.484637705064792</v>
      </c>
      <c r="DF95" s="156">
        <v>53.583175388053853</v>
      </c>
      <c r="DG95" s="156">
        <v>56.059125434197867</v>
      </c>
      <c r="DH95" s="156">
        <v>53.589720592193807</v>
      </c>
      <c r="DI95" s="156">
        <v>53.089402960969039</v>
      </c>
      <c r="DJ95" s="156">
        <v>50.651402960969037</v>
      </c>
      <c r="DK95" s="161">
        <f t="shared" si="140"/>
        <v>50.651402960969037</v>
      </c>
    </row>
    <row r="96" spans="1:205" s="78" customFormat="1">
      <c r="BX96" s="91"/>
      <c r="BY96" s="91"/>
      <c r="BZ96" s="91"/>
      <c r="CA96" s="91"/>
      <c r="CB96" s="91"/>
      <c r="CC96" s="91"/>
    </row>
    <row r="97" spans="1:205" s="89" customFormat="1">
      <c r="A97" s="144" t="s">
        <v>141</v>
      </c>
      <c r="BX97" s="92"/>
      <c r="BY97" s="92"/>
      <c r="BZ97" s="92"/>
      <c r="CA97" s="92"/>
      <c r="CB97" s="92"/>
      <c r="CC97" s="92"/>
    </row>
    <row r="98" spans="1:205" s="90" customFormat="1">
      <c r="A98" s="145" t="s">
        <v>143</v>
      </c>
      <c r="B98" s="146">
        <v>38718</v>
      </c>
      <c r="C98" s="146">
        <v>38749</v>
      </c>
      <c r="D98" s="146">
        <v>38777</v>
      </c>
      <c r="E98" s="146">
        <v>38808</v>
      </c>
      <c r="F98" s="146">
        <v>38838</v>
      </c>
      <c r="G98" s="146">
        <v>38869</v>
      </c>
      <c r="H98" s="146">
        <v>38899</v>
      </c>
      <c r="I98" s="146">
        <v>38930</v>
      </c>
      <c r="J98" s="146">
        <v>38961</v>
      </c>
      <c r="K98" s="146">
        <v>38991</v>
      </c>
      <c r="L98" s="146">
        <v>39022</v>
      </c>
      <c r="M98" s="146">
        <v>39052</v>
      </c>
      <c r="N98" s="146">
        <v>39083</v>
      </c>
      <c r="O98" s="146">
        <v>39114</v>
      </c>
      <c r="P98" s="146">
        <v>39142</v>
      </c>
      <c r="Q98" s="146">
        <v>39173</v>
      </c>
      <c r="R98" s="146">
        <v>39203</v>
      </c>
      <c r="S98" s="146">
        <v>39234</v>
      </c>
      <c r="T98" s="146">
        <v>39264</v>
      </c>
      <c r="U98" s="146">
        <v>39295</v>
      </c>
      <c r="V98" s="146">
        <v>39326</v>
      </c>
      <c r="W98" s="146">
        <v>39356</v>
      </c>
      <c r="X98" s="146">
        <v>39387</v>
      </c>
      <c r="Y98" s="146">
        <v>39417</v>
      </c>
      <c r="Z98" s="146">
        <v>39448</v>
      </c>
      <c r="AA98" s="146">
        <v>39479</v>
      </c>
      <c r="AB98" s="146">
        <v>39508</v>
      </c>
      <c r="AC98" s="146">
        <v>39539</v>
      </c>
      <c r="AD98" s="146">
        <v>39569</v>
      </c>
      <c r="AE98" s="146">
        <v>39600</v>
      </c>
      <c r="AF98" s="146">
        <v>39630</v>
      </c>
      <c r="AG98" s="146">
        <v>39661</v>
      </c>
      <c r="AH98" s="146">
        <v>39692</v>
      </c>
      <c r="AI98" s="146">
        <v>39722</v>
      </c>
      <c r="AJ98" s="146">
        <v>39753</v>
      </c>
      <c r="AK98" s="146">
        <v>39783</v>
      </c>
      <c r="AL98" s="146">
        <v>39814</v>
      </c>
      <c r="AM98" s="146">
        <v>39845</v>
      </c>
      <c r="AN98" s="146">
        <v>39873</v>
      </c>
      <c r="AO98" s="146">
        <v>39904</v>
      </c>
      <c r="AP98" s="146">
        <v>39934</v>
      </c>
      <c r="AQ98" s="146">
        <v>39965</v>
      </c>
      <c r="AR98" s="146">
        <v>39995</v>
      </c>
      <c r="AS98" s="146">
        <v>40026</v>
      </c>
      <c r="AT98" s="146">
        <v>40057</v>
      </c>
      <c r="AU98" s="146">
        <v>40087</v>
      </c>
      <c r="AV98" s="146">
        <v>40118</v>
      </c>
      <c r="AW98" s="146">
        <v>40148</v>
      </c>
      <c r="AX98" s="146">
        <v>40179</v>
      </c>
      <c r="AY98" s="146">
        <v>40210</v>
      </c>
      <c r="AZ98" s="146">
        <v>40238</v>
      </c>
      <c r="BA98" s="146">
        <v>40269</v>
      </c>
      <c r="BB98" s="146">
        <v>40299</v>
      </c>
      <c r="BC98" s="146">
        <v>40330</v>
      </c>
      <c r="BD98" s="146">
        <v>40360</v>
      </c>
      <c r="BE98" s="146">
        <v>40391</v>
      </c>
      <c r="BF98" s="146">
        <v>40422</v>
      </c>
      <c r="BG98" s="146">
        <v>40452</v>
      </c>
      <c r="BH98" s="146">
        <v>40483</v>
      </c>
      <c r="BI98" s="146">
        <v>40513</v>
      </c>
      <c r="BJ98" s="146">
        <v>40544</v>
      </c>
      <c r="BK98" s="146">
        <v>40575</v>
      </c>
      <c r="BL98" s="146">
        <v>40603</v>
      </c>
      <c r="BM98" s="146">
        <v>40634</v>
      </c>
      <c r="BN98" s="146">
        <v>40664</v>
      </c>
      <c r="BO98" s="146">
        <v>40695</v>
      </c>
      <c r="BP98" s="146">
        <v>40725</v>
      </c>
      <c r="BQ98" s="146">
        <v>40756</v>
      </c>
      <c r="BR98" s="146">
        <v>40787</v>
      </c>
      <c r="BS98" s="146">
        <v>40817</v>
      </c>
      <c r="BT98" s="146">
        <v>40848</v>
      </c>
      <c r="BU98" s="146">
        <v>40878</v>
      </c>
      <c r="BV98" s="146">
        <v>40909</v>
      </c>
      <c r="BW98" s="146">
        <v>40940</v>
      </c>
      <c r="BX98" s="146">
        <v>40969</v>
      </c>
      <c r="BY98" s="146">
        <v>41000</v>
      </c>
      <c r="BZ98" s="146">
        <v>41030</v>
      </c>
      <c r="CA98" s="146">
        <v>41061</v>
      </c>
      <c r="CB98" s="146">
        <v>41091</v>
      </c>
      <c r="CC98" s="146">
        <v>41122</v>
      </c>
      <c r="CD98" s="146">
        <v>41153</v>
      </c>
      <c r="CE98" s="146">
        <v>41183</v>
      </c>
      <c r="CF98" s="146">
        <v>41214</v>
      </c>
      <c r="CG98" s="146">
        <v>41244</v>
      </c>
      <c r="CH98" s="146">
        <v>41275</v>
      </c>
      <c r="CI98" s="146">
        <v>41306</v>
      </c>
      <c r="CJ98" s="146">
        <v>41334</v>
      </c>
      <c r="CK98" s="146">
        <v>41365</v>
      </c>
      <c r="CL98" s="146">
        <v>41395</v>
      </c>
      <c r="CM98" s="146">
        <v>41426</v>
      </c>
      <c r="CN98" s="146">
        <v>41456</v>
      </c>
      <c r="CO98" s="146">
        <v>41487</v>
      </c>
      <c r="CP98" s="146">
        <v>41518</v>
      </c>
      <c r="CQ98" s="146">
        <v>41548</v>
      </c>
      <c r="CR98" s="146">
        <v>41579</v>
      </c>
      <c r="CS98" s="146">
        <v>41609</v>
      </c>
      <c r="CT98" s="147">
        <v>41640</v>
      </c>
      <c r="CU98" s="147">
        <v>41671</v>
      </c>
      <c r="CV98" s="147">
        <v>41699</v>
      </c>
      <c r="CW98" s="147">
        <v>41730</v>
      </c>
      <c r="CX98" s="147">
        <v>41760</v>
      </c>
      <c r="CY98" s="147">
        <v>41791</v>
      </c>
      <c r="CZ98" s="147">
        <v>41821</v>
      </c>
      <c r="DA98" s="147">
        <v>41852</v>
      </c>
      <c r="DB98" s="147">
        <v>41883</v>
      </c>
      <c r="DC98" s="147">
        <v>41913</v>
      </c>
      <c r="DD98" s="147">
        <v>41944</v>
      </c>
      <c r="DE98" s="147">
        <v>41974</v>
      </c>
      <c r="DF98" s="147">
        <v>42005</v>
      </c>
      <c r="DG98" s="147">
        <v>42036</v>
      </c>
      <c r="DH98" s="147">
        <v>42064</v>
      </c>
      <c r="DI98" s="147">
        <v>42095</v>
      </c>
      <c r="DJ98" s="147">
        <v>42125</v>
      </c>
      <c r="DK98" s="147">
        <v>42156</v>
      </c>
      <c r="DL98" s="147">
        <v>42186</v>
      </c>
      <c r="DM98" s="147">
        <v>42217</v>
      </c>
      <c r="DN98" s="147">
        <v>42248</v>
      </c>
      <c r="DO98" s="147">
        <v>42278</v>
      </c>
      <c r="DP98" s="147">
        <v>42309</v>
      </c>
      <c r="DQ98" s="147">
        <v>42339</v>
      </c>
      <c r="DR98" s="147">
        <v>42370</v>
      </c>
      <c r="DS98" s="147">
        <v>42401</v>
      </c>
      <c r="DT98" s="147">
        <v>42430</v>
      </c>
      <c r="DU98" s="147">
        <v>42461</v>
      </c>
      <c r="DV98" s="147">
        <v>42491</v>
      </c>
      <c r="DW98" s="147">
        <v>42522</v>
      </c>
      <c r="DX98" s="147">
        <v>42552</v>
      </c>
      <c r="DY98" s="147">
        <v>42583</v>
      </c>
      <c r="DZ98" s="147">
        <v>42614</v>
      </c>
      <c r="EA98" s="147">
        <v>42644</v>
      </c>
      <c r="EB98" s="147">
        <v>42675</v>
      </c>
      <c r="EC98" s="147">
        <v>42705</v>
      </c>
      <c r="ED98" s="147">
        <v>42736</v>
      </c>
      <c r="EE98" s="147">
        <v>42767</v>
      </c>
      <c r="EF98" s="147">
        <v>42795</v>
      </c>
      <c r="EG98" s="147">
        <v>42826</v>
      </c>
      <c r="EH98" s="147">
        <v>42856</v>
      </c>
      <c r="EI98" s="147">
        <v>42887</v>
      </c>
      <c r="EJ98" s="147">
        <v>42917</v>
      </c>
      <c r="EK98" s="147">
        <v>42948</v>
      </c>
      <c r="EL98" s="147">
        <v>42979</v>
      </c>
      <c r="EM98" s="147">
        <v>43009</v>
      </c>
      <c r="EN98" s="147">
        <v>43040</v>
      </c>
      <c r="EO98" s="147">
        <v>43070</v>
      </c>
      <c r="EP98" s="147">
        <v>43101</v>
      </c>
      <c r="EQ98" s="147">
        <v>43132</v>
      </c>
      <c r="ER98" s="147">
        <v>43160</v>
      </c>
      <c r="ES98" s="147">
        <v>43191</v>
      </c>
      <c r="ET98" s="147">
        <v>43221</v>
      </c>
      <c r="EU98" s="147">
        <v>43252</v>
      </c>
      <c r="EV98" s="147">
        <v>43282</v>
      </c>
      <c r="EW98" s="147">
        <v>43313</v>
      </c>
      <c r="EX98" s="147">
        <v>43344</v>
      </c>
      <c r="EY98" s="147">
        <v>43374</v>
      </c>
      <c r="EZ98" s="147">
        <v>43405</v>
      </c>
      <c r="FA98" s="147">
        <v>43435</v>
      </c>
      <c r="FB98" s="147">
        <v>43466</v>
      </c>
      <c r="FC98" s="147">
        <v>43497</v>
      </c>
      <c r="FD98" s="147">
        <v>43525</v>
      </c>
      <c r="FE98" s="147">
        <v>43556</v>
      </c>
      <c r="FF98" s="147">
        <v>43586</v>
      </c>
      <c r="FG98" s="147">
        <v>43617</v>
      </c>
      <c r="FH98" s="147">
        <v>43647</v>
      </c>
      <c r="FI98" s="147">
        <v>43678</v>
      </c>
      <c r="FJ98" s="147">
        <v>43709</v>
      </c>
      <c r="FK98" s="147">
        <v>43739</v>
      </c>
      <c r="FL98" s="147">
        <v>43770</v>
      </c>
      <c r="FM98" s="147">
        <v>43800</v>
      </c>
      <c r="FN98" s="147">
        <v>43831</v>
      </c>
      <c r="FO98" s="147">
        <v>43862</v>
      </c>
      <c r="FP98" s="147">
        <v>43891</v>
      </c>
      <c r="FQ98" s="147">
        <v>43922</v>
      </c>
      <c r="FR98" s="147">
        <v>43952</v>
      </c>
      <c r="FS98" s="147">
        <v>43983</v>
      </c>
      <c r="FT98" s="147">
        <v>44013</v>
      </c>
      <c r="FU98" s="147">
        <v>44044</v>
      </c>
      <c r="FV98" s="147">
        <v>44075</v>
      </c>
      <c r="FW98" s="147">
        <v>44105</v>
      </c>
      <c r="FX98" s="147">
        <v>44136</v>
      </c>
      <c r="FY98" s="147">
        <v>44166</v>
      </c>
      <c r="FZ98" s="147">
        <v>44197</v>
      </c>
      <c r="GA98" s="147">
        <v>44228</v>
      </c>
      <c r="GB98" s="147">
        <v>44256</v>
      </c>
      <c r="GC98" s="147">
        <v>44287</v>
      </c>
      <c r="GD98" s="147">
        <v>44317</v>
      </c>
      <c r="GE98" s="147">
        <v>44348</v>
      </c>
      <c r="GF98" s="147">
        <v>44378</v>
      </c>
      <c r="GG98" s="147">
        <v>44409</v>
      </c>
      <c r="GH98" s="147">
        <v>44440</v>
      </c>
      <c r="GI98" s="147">
        <v>44470</v>
      </c>
      <c r="GJ98" s="147">
        <v>44501</v>
      </c>
      <c r="GK98" s="147">
        <v>44531</v>
      </c>
      <c r="GL98" s="147">
        <v>44562</v>
      </c>
      <c r="GM98" s="147">
        <v>44593</v>
      </c>
      <c r="GN98" s="147">
        <v>44621</v>
      </c>
      <c r="GO98" s="147">
        <v>44652</v>
      </c>
      <c r="GP98" s="147">
        <v>44682</v>
      </c>
      <c r="GQ98" s="147">
        <v>44713</v>
      </c>
      <c r="GR98" s="147">
        <v>44743</v>
      </c>
      <c r="GS98" s="147">
        <v>44774</v>
      </c>
      <c r="GT98" s="147">
        <v>44805</v>
      </c>
      <c r="GU98" s="147">
        <v>44835</v>
      </c>
      <c r="GV98" s="147">
        <v>44866</v>
      </c>
      <c r="GW98" s="147">
        <v>44896</v>
      </c>
    </row>
    <row r="99" spans="1:205" s="90" customFormat="1">
      <c r="A99" s="148" t="s">
        <v>144</v>
      </c>
      <c r="B99" s="149">
        <v>38.950000000000003</v>
      </c>
      <c r="C99" s="149">
        <v>39.01</v>
      </c>
      <c r="D99" s="149">
        <v>45.8</v>
      </c>
      <c r="E99" s="149">
        <v>37.36</v>
      </c>
      <c r="F99" s="149">
        <v>27.22</v>
      </c>
      <c r="G99" s="149">
        <v>34.700000000000003</v>
      </c>
      <c r="H99" s="149">
        <v>36.979999999999997</v>
      </c>
      <c r="I99" s="149">
        <v>47.79</v>
      </c>
      <c r="J99" s="149">
        <v>42.27</v>
      </c>
      <c r="K99" s="149">
        <v>37.4</v>
      </c>
      <c r="L99" s="149">
        <v>33.950000000000003</v>
      </c>
      <c r="M99" s="149">
        <v>27.9</v>
      </c>
      <c r="N99" s="149">
        <v>20.92</v>
      </c>
      <c r="O99" s="149">
        <v>23.59</v>
      </c>
      <c r="P99" s="149">
        <v>18.27</v>
      </c>
      <c r="Q99" s="149">
        <v>19.66</v>
      </c>
      <c r="R99" s="149">
        <v>18.690000000000001</v>
      </c>
      <c r="S99" s="149">
        <v>24.79</v>
      </c>
      <c r="T99" s="149">
        <v>21.02</v>
      </c>
      <c r="U99" s="149">
        <v>22.26</v>
      </c>
      <c r="V99" s="149">
        <v>27.16</v>
      </c>
      <c r="W99" s="149">
        <v>39.49</v>
      </c>
      <c r="X99" s="149">
        <v>37.14</v>
      </c>
      <c r="Y99" s="149">
        <v>37.229999999999997</v>
      </c>
      <c r="Z99" s="149">
        <v>36.39</v>
      </c>
      <c r="AA99" s="149">
        <v>33.909999999999997</v>
      </c>
      <c r="AB99" s="149">
        <v>24.69</v>
      </c>
      <c r="AC99" s="149">
        <v>35.86</v>
      </c>
      <c r="AD99" s="149">
        <v>42.58</v>
      </c>
      <c r="AE99" s="149">
        <v>54.44</v>
      </c>
      <c r="AF99" s="149">
        <v>50.89</v>
      </c>
      <c r="AG99" s="149">
        <v>51.21</v>
      </c>
      <c r="AH99" s="149">
        <v>58.01</v>
      </c>
      <c r="AI99" s="149">
        <v>51.11</v>
      </c>
      <c r="AJ99" s="149">
        <v>46.03</v>
      </c>
      <c r="AK99" s="149">
        <v>42.43</v>
      </c>
      <c r="AL99" s="149">
        <v>34.75</v>
      </c>
      <c r="AM99" s="149">
        <v>30.54</v>
      </c>
      <c r="AN99" s="149">
        <v>27.11</v>
      </c>
      <c r="AO99" s="149">
        <v>26.41</v>
      </c>
      <c r="AP99" s="149">
        <v>25.65</v>
      </c>
      <c r="AQ99" s="149">
        <v>27.47</v>
      </c>
      <c r="AR99" s="149">
        <v>26.69</v>
      </c>
      <c r="AS99" s="149">
        <v>30.49</v>
      </c>
      <c r="AT99" s="149">
        <v>31.52</v>
      </c>
      <c r="AU99" s="149">
        <v>35.78</v>
      </c>
      <c r="AV99" s="149">
        <v>32.119999999999997</v>
      </c>
      <c r="AW99" s="149">
        <v>41.85</v>
      </c>
      <c r="AX99" s="149">
        <v>52.13</v>
      </c>
      <c r="AY99" s="149">
        <v>73.19</v>
      </c>
      <c r="AZ99" s="149">
        <v>43.29</v>
      </c>
      <c r="BA99" s="149">
        <v>31.521999999999998</v>
      </c>
      <c r="BB99" s="149">
        <v>30.71</v>
      </c>
      <c r="BC99" s="149">
        <v>34.024000000000001</v>
      </c>
      <c r="BD99" s="149">
        <v>36.110999999999997</v>
      </c>
      <c r="BE99" s="149">
        <v>37.207999999999998</v>
      </c>
      <c r="BF99" s="149">
        <v>38.694000000000003</v>
      </c>
      <c r="BG99" s="149">
        <v>39.512999999999998</v>
      </c>
      <c r="BH99" s="149">
        <v>42.795000000000002</v>
      </c>
      <c r="BI99" s="149">
        <v>72.105999999999995</v>
      </c>
      <c r="BJ99" s="149">
        <v>42.563000000000002</v>
      </c>
      <c r="BK99" s="149">
        <v>40.389000000000003</v>
      </c>
      <c r="BL99" s="149">
        <v>42.1</v>
      </c>
      <c r="BM99" s="149">
        <v>39.932000000000002</v>
      </c>
      <c r="BN99" s="149">
        <v>41.545000000000002</v>
      </c>
      <c r="BO99" s="149">
        <v>40.222000000000001</v>
      </c>
      <c r="BP99" s="149">
        <v>33.386000000000003</v>
      </c>
      <c r="BQ99" s="149">
        <v>37.86</v>
      </c>
      <c r="BR99" s="149">
        <v>37.942</v>
      </c>
      <c r="BS99" s="149">
        <v>36.79</v>
      </c>
      <c r="BT99" s="149">
        <v>38.914000000000001</v>
      </c>
      <c r="BU99" s="149">
        <v>26.716915623656199</v>
      </c>
      <c r="BV99" s="149">
        <v>29.103999999999999</v>
      </c>
      <c r="BW99" s="149">
        <v>42.454000000000001</v>
      </c>
      <c r="BX99" s="149">
        <v>24.483000000000001</v>
      </c>
      <c r="BY99" s="149">
        <v>27.613</v>
      </c>
      <c r="BZ99" s="149">
        <v>28.167999999999999</v>
      </c>
      <c r="CA99" s="149">
        <v>28.904</v>
      </c>
      <c r="CB99" s="149">
        <v>22.997</v>
      </c>
      <c r="CC99" s="149">
        <v>31.148</v>
      </c>
      <c r="CD99" s="149">
        <v>29.334</v>
      </c>
      <c r="CE99" s="149">
        <v>29.3138922376171</v>
      </c>
      <c r="CF99" s="149">
        <v>27.952999999999999</v>
      </c>
      <c r="CG99" s="149">
        <v>32.033999999999999</v>
      </c>
      <c r="CH99" s="149">
        <v>30.82</v>
      </c>
      <c r="CI99" s="149">
        <v>30.611999999999998</v>
      </c>
      <c r="CJ99" s="149">
        <v>31.827000000000002</v>
      </c>
      <c r="CK99" s="149">
        <v>33.351999999999997</v>
      </c>
      <c r="CL99" s="149">
        <v>28.614999999999998</v>
      </c>
      <c r="CM99" s="149">
        <v>26.332999999999998</v>
      </c>
      <c r="CN99" s="149">
        <v>27.759</v>
      </c>
      <c r="CO99" s="149">
        <v>31.803999999999998</v>
      </c>
      <c r="CP99" s="149">
        <v>35.774999999999999</v>
      </c>
      <c r="CQ99" s="150">
        <v>32.347999999999999</v>
      </c>
      <c r="CR99" s="150">
        <v>30.933</v>
      </c>
      <c r="CS99" s="150">
        <v>25.062000000000001</v>
      </c>
      <c r="CT99" s="162">
        <v>24.219000000000001</v>
      </c>
      <c r="CU99" s="162">
        <v>23.248999999999999</v>
      </c>
      <c r="CV99" s="162">
        <v>20.65</v>
      </c>
      <c r="CW99" s="148">
        <v>22.02</v>
      </c>
      <c r="CX99" s="148">
        <v>27.27</v>
      </c>
      <c r="CY99" s="148">
        <v>25.32</v>
      </c>
      <c r="CZ99" s="149">
        <v>23.58</v>
      </c>
      <c r="DA99" s="149">
        <v>26.248999999999999</v>
      </c>
      <c r="DB99" s="149">
        <v>28.77</v>
      </c>
      <c r="DC99" s="149">
        <v>24.783999999999999</v>
      </c>
      <c r="DD99" s="149">
        <v>25.286000000000001</v>
      </c>
      <c r="DE99" s="149">
        <v>25.343</v>
      </c>
      <c r="DF99" s="149">
        <v>22.507000000000001</v>
      </c>
      <c r="DG99" s="149">
        <v>23.786000000000001</v>
      </c>
      <c r="DH99" s="149">
        <v>20.991</v>
      </c>
      <c r="DI99" s="149">
        <v>20.227</v>
      </c>
      <c r="DJ99" s="149">
        <v>18.010999999999999</v>
      </c>
      <c r="DK99" s="154">
        <f>DJ99</f>
        <v>18.010999999999999</v>
      </c>
    </row>
    <row r="100" spans="1:205" s="90" customFormat="1">
      <c r="A100" s="148" t="s">
        <v>145</v>
      </c>
      <c r="B100" s="149">
        <v>6.7999999999999996E-3</v>
      </c>
      <c r="C100" s="149">
        <v>6.7999999999999996E-3</v>
      </c>
      <c r="D100" s="149">
        <v>6.7999999999999996E-3</v>
      </c>
      <c r="E100" s="149">
        <v>6.7999999999999996E-3</v>
      </c>
      <c r="F100" s="149">
        <v>6.7999999999999996E-3</v>
      </c>
      <c r="G100" s="149">
        <v>6.7999999999999996E-3</v>
      </c>
      <c r="H100" s="149">
        <v>6.7999999999999996E-3</v>
      </c>
      <c r="I100" s="149">
        <v>6.7999999999999996E-3</v>
      </c>
      <c r="J100" s="149">
        <v>6.7999999999999996E-3</v>
      </c>
      <c r="K100" s="149">
        <v>6.7999999999999996E-3</v>
      </c>
      <c r="L100" s="149">
        <v>6.7999999999999996E-3</v>
      </c>
      <c r="M100" s="149">
        <v>6.7999999999999996E-3</v>
      </c>
      <c r="N100" s="149">
        <v>6.7999999999999996E-3</v>
      </c>
      <c r="O100" s="149">
        <v>6.7999999999999996E-3</v>
      </c>
      <c r="P100" s="149">
        <v>6.7999999999999996E-3</v>
      </c>
      <c r="Q100" s="149">
        <v>6.7999999999999996E-3</v>
      </c>
      <c r="R100" s="149">
        <v>6.7999999999999996E-3</v>
      </c>
      <c r="S100" s="149">
        <v>6.7999999999999996E-3</v>
      </c>
      <c r="T100" s="149">
        <v>6.7999999999999996E-3</v>
      </c>
      <c r="U100" s="149">
        <v>6.7999999999999996E-3</v>
      </c>
      <c r="V100" s="149">
        <v>6.7999999999999996E-3</v>
      </c>
      <c r="W100" s="149">
        <v>6.7999999999999996E-3</v>
      </c>
      <c r="X100" s="149">
        <v>6.7999999999999996E-3</v>
      </c>
      <c r="Y100" s="149">
        <v>6.7999999999999996E-3</v>
      </c>
      <c r="Z100" s="149">
        <v>6.7999999999999996E-3</v>
      </c>
      <c r="AA100" s="149">
        <v>6.7999999999999996E-3</v>
      </c>
      <c r="AB100" s="149">
        <v>6.7999999999999996E-3</v>
      </c>
      <c r="AC100" s="149">
        <v>6.7999999999999996E-3</v>
      </c>
      <c r="AD100" s="149">
        <v>6.7999999999999996E-3</v>
      </c>
      <c r="AE100" s="149">
        <v>6.7999999999999996E-3</v>
      </c>
      <c r="AF100" s="149">
        <v>6.7999999999999996E-3</v>
      </c>
      <c r="AG100" s="149">
        <v>6.7999999999999996E-3</v>
      </c>
      <c r="AH100" s="149">
        <v>6.7999999999999996E-3</v>
      </c>
      <c r="AI100" s="149">
        <v>6.7999999999999996E-3</v>
      </c>
      <c r="AJ100" s="149">
        <v>6.7999999999999996E-3</v>
      </c>
      <c r="AK100" s="149">
        <v>6.7999999999999996E-3</v>
      </c>
      <c r="AL100" s="149">
        <v>6.7999999999999996E-3</v>
      </c>
      <c r="AM100" s="149">
        <v>6.7999999999999996E-3</v>
      </c>
      <c r="AN100" s="149">
        <v>6.7999999999999996E-3</v>
      </c>
      <c r="AO100" s="149">
        <v>6.7999999999999996E-3</v>
      </c>
      <c r="AP100" s="149">
        <v>6.7999999999999996E-3</v>
      </c>
      <c r="AQ100" s="149">
        <v>6.7999999999999996E-3</v>
      </c>
      <c r="AR100" s="149">
        <v>6.7999999999999996E-3</v>
      </c>
      <c r="AS100" s="149">
        <v>6.7999999999999996E-3</v>
      </c>
      <c r="AT100" s="149">
        <v>6.7999999999999996E-3</v>
      </c>
      <c r="AU100" s="149">
        <v>6.7999999999999996E-3</v>
      </c>
      <c r="AV100" s="149">
        <v>6.7999999999999996E-3</v>
      </c>
      <c r="AW100" s="149">
        <v>6.7999999999999996E-3</v>
      </c>
      <c r="AX100" s="149">
        <v>6.7999999999999996E-3</v>
      </c>
      <c r="AY100" s="149">
        <v>6.7999999999999996E-3</v>
      </c>
      <c r="AZ100" s="149">
        <v>6.7999999999999996E-3</v>
      </c>
      <c r="BA100" s="149">
        <v>6.7999999999999996E-3</v>
      </c>
      <c r="BB100" s="149">
        <v>6.7999999999999996E-3</v>
      </c>
      <c r="BC100" s="149">
        <v>6.7999999999999996E-3</v>
      </c>
      <c r="BD100" s="149">
        <v>6.7999999999999996E-3</v>
      </c>
      <c r="BE100" s="149">
        <v>6.7999999999999996E-3</v>
      </c>
      <c r="BF100" s="149">
        <v>6.7999999999999996E-3</v>
      </c>
      <c r="BG100" s="149">
        <v>6.7999999999999996E-3</v>
      </c>
      <c r="BH100" s="149">
        <v>6.7999999999999996E-3</v>
      </c>
      <c r="BI100" s="149">
        <v>6.7999999999999996E-3</v>
      </c>
      <c r="BJ100" s="149">
        <v>6.7999999999999996E-3</v>
      </c>
      <c r="BK100" s="149">
        <v>6.7999999999999996E-3</v>
      </c>
      <c r="BL100" s="149">
        <v>6.7999999999999996E-3</v>
      </c>
      <c r="BM100" s="149">
        <v>6.7999999999999996E-3</v>
      </c>
      <c r="BN100" s="149">
        <v>6.7999999999999996E-3</v>
      </c>
      <c r="BO100" s="149">
        <v>6.7999999999999996E-3</v>
      </c>
      <c r="BP100" s="149">
        <v>6.7999999999999996E-3</v>
      </c>
      <c r="BQ100" s="149">
        <v>6.7999999999999996E-3</v>
      </c>
      <c r="BR100" s="149">
        <v>6.7999999999999996E-3</v>
      </c>
      <c r="BS100" s="149">
        <v>6.7999999999999996E-3</v>
      </c>
      <c r="BT100" s="149">
        <v>6.7999999999999996E-3</v>
      </c>
      <c r="BU100" s="149">
        <v>6.7999999999999996E-3</v>
      </c>
      <c r="BV100" s="149">
        <v>6.7999999999999996E-3</v>
      </c>
      <c r="BW100" s="149">
        <v>6.7999999999999996E-3</v>
      </c>
      <c r="BX100" s="149">
        <v>6.7999999999999996E-3</v>
      </c>
      <c r="BY100" s="149">
        <v>6.7999999999999996E-3</v>
      </c>
      <c r="BZ100" s="149">
        <v>6.7999999999999996E-3</v>
      </c>
      <c r="CA100" s="149">
        <v>6.7999999999999996E-3</v>
      </c>
      <c r="CB100" s="149">
        <v>6.7999999999999996E-3</v>
      </c>
      <c r="CC100" s="149">
        <v>6.7999999999999996E-3</v>
      </c>
      <c r="CD100" s="149">
        <v>6.7999999999999996E-3</v>
      </c>
      <c r="CE100" s="149">
        <v>6.7999999999999996E-3</v>
      </c>
      <c r="CF100" s="149">
        <v>6.7999999999999996E-3</v>
      </c>
      <c r="CG100" s="149">
        <v>6.7999999999999996E-3</v>
      </c>
      <c r="CH100" s="149">
        <v>6.7999999999999996E-3</v>
      </c>
      <c r="CI100" s="149">
        <v>6.7999999999999996E-3</v>
      </c>
      <c r="CJ100" s="149">
        <v>6.7999999999999996E-3</v>
      </c>
      <c r="CK100" s="149">
        <v>6.7999999999999996E-3</v>
      </c>
      <c r="CL100" s="149">
        <v>6.7999999999999996E-3</v>
      </c>
      <c r="CM100" s="149">
        <v>6.7999999999999996E-3</v>
      </c>
      <c r="CN100" s="149">
        <v>6.7999999999999996E-3</v>
      </c>
      <c r="CO100" s="149">
        <v>6.7999999999999996E-3</v>
      </c>
      <c r="CP100" s="149">
        <v>6.7999999999999996E-3</v>
      </c>
      <c r="CQ100" s="150">
        <v>6.7999999999999996E-3</v>
      </c>
      <c r="CR100" s="150">
        <v>6.7999999999999996E-3</v>
      </c>
      <c r="CS100" s="150">
        <v>6.7999999999999996E-3</v>
      </c>
      <c r="CT100" s="162">
        <v>6.7999999999999996E-3</v>
      </c>
      <c r="CU100" s="162">
        <v>6.7999999999999996E-3</v>
      </c>
      <c r="CV100" s="162">
        <v>6.7999999999999996E-3</v>
      </c>
      <c r="CW100" s="148">
        <v>0</v>
      </c>
      <c r="CX100" s="148">
        <v>0</v>
      </c>
      <c r="CY100" s="148">
        <v>0</v>
      </c>
      <c r="CZ100" s="149">
        <v>6.7999999999999996E-3</v>
      </c>
      <c r="DA100" s="149">
        <v>6.7999999999999996E-3</v>
      </c>
      <c r="DB100" s="149">
        <v>6.7999999999999996E-3</v>
      </c>
      <c r="DC100" s="149">
        <v>6.7999999999999996E-3</v>
      </c>
      <c r="DD100" s="149">
        <v>6.7999999999999996E-3</v>
      </c>
      <c r="DE100" s="149">
        <v>6.7999999999999996E-3</v>
      </c>
      <c r="DF100" s="149">
        <v>6.7999999999999996E-3</v>
      </c>
      <c r="DG100" s="149">
        <v>6.7999999999999996E-3</v>
      </c>
      <c r="DH100" s="149">
        <v>6.7999999999999996E-3</v>
      </c>
      <c r="DI100" s="149">
        <v>6.7999999999999996E-3</v>
      </c>
      <c r="DJ100" s="149">
        <v>6.7999999999999996E-3</v>
      </c>
      <c r="DK100" s="154">
        <f t="shared" ref="DK100:DK112" si="174">DJ100</f>
        <v>6.7999999999999996E-3</v>
      </c>
    </row>
    <row r="101" spans="1:205" s="90" customFormat="1">
      <c r="A101" s="148" t="s">
        <v>129</v>
      </c>
      <c r="B101" s="149">
        <v>4.8650000000000002</v>
      </c>
      <c r="C101" s="149">
        <v>4.8650000000000002</v>
      </c>
      <c r="D101" s="149">
        <v>4.8650000000000002</v>
      </c>
      <c r="E101" s="149">
        <v>6.2458125972006231</v>
      </c>
      <c r="F101" s="149">
        <v>6.2458125972006231</v>
      </c>
      <c r="G101" s="149">
        <v>6.2458125972006231</v>
      </c>
      <c r="H101" s="149">
        <v>6.5635886469673412</v>
      </c>
      <c r="I101" s="149">
        <v>6.5598055987558324</v>
      </c>
      <c r="J101" s="149">
        <v>6.5598055987558324</v>
      </c>
      <c r="K101" s="149">
        <v>6.5598055987558324</v>
      </c>
      <c r="L101" s="149">
        <v>6.5598055987558324</v>
      </c>
      <c r="M101" s="149">
        <v>6.5598055987558324</v>
      </c>
      <c r="N101" s="149">
        <v>2.4700000000000002</v>
      </c>
      <c r="O101" s="149">
        <v>2.4700000000000002</v>
      </c>
      <c r="P101" s="149">
        <v>2.4700000000000002</v>
      </c>
      <c r="Q101" s="149">
        <v>2.4814351851851852</v>
      </c>
      <c r="R101" s="149">
        <v>2.4814351851851852</v>
      </c>
      <c r="S101" s="149">
        <v>2.4814351851851852</v>
      </c>
      <c r="T101" s="149">
        <v>2.505939153439154</v>
      </c>
      <c r="U101" s="149">
        <v>2.505939153439154</v>
      </c>
      <c r="V101" s="149">
        <v>2.505939153439154</v>
      </c>
      <c r="W101" s="149">
        <v>2.505939153439154</v>
      </c>
      <c r="X101" s="149">
        <v>2.505939153439154</v>
      </c>
      <c r="Y101" s="149">
        <v>2.505939153439154</v>
      </c>
      <c r="Z101" s="149">
        <v>2.46</v>
      </c>
      <c r="AA101" s="149">
        <v>2.46</v>
      </c>
      <c r="AB101" s="149">
        <v>2.46</v>
      </c>
      <c r="AC101" s="149">
        <v>2.46</v>
      </c>
      <c r="AD101" s="149">
        <v>2.46</v>
      </c>
      <c r="AE101" s="149">
        <v>2.46</v>
      </c>
      <c r="AF101" s="149">
        <v>2.46</v>
      </c>
      <c r="AG101" s="149">
        <v>2.46</v>
      </c>
      <c r="AH101" s="149">
        <v>2.46</v>
      </c>
      <c r="AI101" s="149">
        <v>2.46</v>
      </c>
      <c r="AJ101" s="149">
        <v>2.4664524590163932</v>
      </c>
      <c r="AK101" s="149">
        <v>2.4664524590163932</v>
      </c>
      <c r="AL101" s="149">
        <v>3.83</v>
      </c>
      <c r="AM101" s="149">
        <v>3.83</v>
      </c>
      <c r="AN101" s="149">
        <v>3.83</v>
      </c>
      <c r="AO101" s="149">
        <v>3.8466250678242</v>
      </c>
      <c r="AP101" s="149">
        <v>3.6949213239283778</v>
      </c>
      <c r="AQ101" s="149">
        <v>3.6949213239283778</v>
      </c>
      <c r="AR101" s="149">
        <v>3.6949213239283778</v>
      </c>
      <c r="AS101" s="149">
        <v>3.6949213239283778</v>
      </c>
      <c r="AT101" s="149">
        <v>3.6949213239283778</v>
      </c>
      <c r="AU101" s="149">
        <v>3.6949213239283778</v>
      </c>
      <c r="AV101" s="149">
        <v>3.6949213239283778</v>
      </c>
      <c r="AW101" s="149">
        <v>3.6949213239283778</v>
      </c>
      <c r="AX101" s="149">
        <v>3.66</v>
      </c>
      <c r="AY101" s="149">
        <v>3.66</v>
      </c>
      <c r="AZ101" s="149">
        <v>3.66</v>
      </c>
      <c r="BA101" s="149">
        <v>3.66</v>
      </c>
      <c r="BB101" s="149">
        <v>3.66</v>
      </c>
      <c r="BC101" s="149">
        <v>3.66</v>
      </c>
      <c r="BD101" s="149">
        <v>3.66</v>
      </c>
      <c r="BE101" s="149">
        <v>3.66</v>
      </c>
      <c r="BF101" s="149">
        <v>3.66</v>
      </c>
      <c r="BG101" s="149">
        <v>3.66</v>
      </c>
      <c r="BH101" s="149">
        <v>3.66</v>
      </c>
      <c r="BI101" s="149">
        <v>3.5179822616407983</v>
      </c>
      <c r="BJ101" s="149">
        <v>2.41</v>
      </c>
      <c r="BK101" s="149">
        <v>2.41</v>
      </c>
      <c r="BL101" s="149">
        <v>2.41</v>
      </c>
      <c r="BM101" s="149">
        <v>2.4061766261237438</v>
      </c>
      <c r="BN101" s="149">
        <v>2.4061766261237438</v>
      </c>
      <c r="BO101" s="149">
        <v>2.4061766261237438</v>
      </c>
      <c r="BP101" s="149">
        <v>2.4061766261237438</v>
      </c>
      <c r="BQ101" s="149">
        <v>2.4061766261237438</v>
      </c>
      <c r="BR101" s="149">
        <v>2.4061766261237438</v>
      </c>
      <c r="BS101" s="149">
        <v>2.4061766261237438</v>
      </c>
      <c r="BT101" s="149">
        <v>2.4061766261237438</v>
      </c>
      <c r="BU101" s="149">
        <v>2.4061766261237438</v>
      </c>
      <c r="BV101" s="149">
        <v>2.4900000000000002</v>
      </c>
      <c r="BW101" s="149">
        <v>2.4900000000000002</v>
      </c>
      <c r="BX101" s="149">
        <v>2.4900000000000002</v>
      </c>
      <c r="BY101" s="149">
        <v>2.4900000000000002</v>
      </c>
      <c r="BZ101" s="149">
        <v>2.4900000000000002</v>
      </c>
      <c r="CA101" s="149">
        <v>2.4900000000000002</v>
      </c>
      <c r="CB101" s="149">
        <v>2.4900000000000002</v>
      </c>
      <c r="CC101" s="149">
        <v>2.4900000000000002</v>
      </c>
      <c r="CD101" s="149">
        <v>2.4900000000000002</v>
      </c>
      <c r="CE101" s="149">
        <v>2.5738217821782183</v>
      </c>
      <c r="CF101" s="149">
        <v>2.5738217821782183</v>
      </c>
      <c r="CG101" s="149">
        <v>1.6480841584158419</v>
      </c>
      <c r="CH101" s="149">
        <v>3.42</v>
      </c>
      <c r="CI101" s="149">
        <v>3.42</v>
      </c>
      <c r="CJ101" s="149">
        <v>3.42</v>
      </c>
      <c r="CK101" s="149">
        <v>3.4232979749276762</v>
      </c>
      <c r="CL101" s="149">
        <v>3.4232979749276762</v>
      </c>
      <c r="CM101" s="149">
        <v>3.4232979749276762</v>
      </c>
      <c r="CN101" s="149">
        <v>3.4167020250723241</v>
      </c>
      <c r="CO101" s="149">
        <v>3.4167020250723241</v>
      </c>
      <c r="CP101" s="149">
        <v>4.0647540983606563</v>
      </c>
      <c r="CQ101" s="150">
        <v>4.0647540983606563</v>
      </c>
      <c r="CR101" s="150">
        <v>4.0647540983606563</v>
      </c>
      <c r="CS101" s="150">
        <v>4.0647540983606563</v>
      </c>
      <c r="CT101" s="162">
        <v>3.53</v>
      </c>
      <c r="CU101" s="162">
        <v>3.53</v>
      </c>
      <c r="CV101" s="162">
        <v>3.5323867478025694</v>
      </c>
      <c r="CW101" s="148">
        <v>3.53</v>
      </c>
      <c r="CX101" s="148">
        <v>3.53</v>
      </c>
      <c r="CY101" s="148">
        <v>3.58</v>
      </c>
      <c r="CZ101" s="149">
        <v>3.5824804381846636</v>
      </c>
      <c r="DA101" s="149">
        <v>3.5824804381846636</v>
      </c>
      <c r="DB101" s="149">
        <v>3.5824804381846636</v>
      </c>
      <c r="DC101" s="149">
        <v>3.581099374021909</v>
      </c>
      <c r="DD101" s="149">
        <v>3.581099374021909</v>
      </c>
      <c r="DE101" s="149">
        <v>3.581099374021909</v>
      </c>
      <c r="DF101" s="149">
        <v>3.8224583817266748</v>
      </c>
      <c r="DG101" s="149">
        <v>3.8224583817266748</v>
      </c>
      <c r="DH101" s="149">
        <v>3.64</v>
      </c>
      <c r="DI101" s="149">
        <v>3.7258920271719704</v>
      </c>
      <c r="DJ101" s="149">
        <v>3.7232892384697895</v>
      </c>
      <c r="DK101" s="154">
        <f t="shared" si="174"/>
        <v>3.7232892384697895</v>
      </c>
    </row>
    <row r="102" spans="1:205" s="90" customFormat="1">
      <c r="A102" s="148" t="s">
        <v>130</v>
      </c>
      <c r="B102" s="149">
        <v>5.3100000000000001E-2</v>
      </c>
      <c r="C102" s="149">
        <v>5.5488581314878896E-2</v>
      </c>
      <c r="D102" s="149">
        <v>5.5488581314878896E-2</v>
      </c>
      <c r="E102" s="149">
        <v>5.3100000000000001E-2</v>
      </c>
      <c r="F102" s="149">
        <v>5.3100000000000001E-2</v>
      </c>
      <c r="G102" s="149">
        <v>5.3100000000000001E-2</v>
      </c>
      <c r="H102" s="149">
        <v>5.5304844290657441E-2</v>
      </c>
      <c r="I102" s="149">
        <v>5.5304844290657441E-2</v>
      </c>
      <c r="J102" s="149">
        <v>5.5304844290657441E-2</v>
      </c>
      <c r="K102" s="149">
        <v>5.5304844290657441E-2</v>
      </c>
      <c r="L102" s="149">
        <v>5.5304844290657441E-2</v>
      </c>
      <c r="M102" s="149">
        <v>5.5304844290657441E-2</v>
      </c>
      <c r="N102" s="149">
        <v>0.16</v>
      </c>
      <c r="O102" s="149">
        <v>0.16</v>
      </c>
      <c r="P102" s="149">
        <v>0.16</v>
      </c>
      <c r="Q102" s="149">
        <v>0.16</v>
      </c>
      <c r="R102" s="149">
        <v>0.16</v>
      </c>
      <c r="S102" s="149">
        <v>0.16</v>
      </c>
      <c r="T102" s="149">
        <v>0.16</v>
      </c>
      <c r="U102" s="149">
        <v>0.16</v>
      </c>
      <c r="V102" s="149">
        <v>0.16</v>
      </c>
      <c r="W102" s="149">
        <v>0.16</v>
      </c>
      <c r="X102" s="149">
        <v>0.16</v>
      </c>
      <c r="Y102" s="149">
        <v>0.16</v>
      </c>
      <c r="Z102" s="149">
        <v>0.16</v>
      </c>
      <c r="AA102" s="149">
        <v>0.16</v>
      </c>
      <c r="AB102" s="149">
        <v>0.16</v>
      </c>
      <c r="AC102" s="149">
        <v>0.16</v>
      </c>
      <c r="AD102" s="149">
        <v>0.16</v>
      </c>
      <c r="AE102" s="149">
        <v>0.16</v>
      </c>
      <c r="AF102" s="149">
        <v>0.16425120772946863</v>
      </c>
      <c r="AG102" s="149">
        <v>0.16425120772946863</v>
      </c>
      <c r="AH102" s="149">
        <v>0.16425120772946863</v>
      </c>
      <c r="AI102" s="149">
        <v>0.16425120772946863</v>
      </c>
      <c r="AJ102" s="149">
        <v>0.16154589371980677</v>
      </c>
      <c r="AK102" s="149">
        <v>0.16154589371980677</v>
      </c>
      <c r="AL102" s="149">
        <v>0.09</v>
      </c>
      <c r="AM102" s="149">
        <v>0.09</v>
      </c>
      <c r="AN102" s="149">
        <v>0.09</v>
      </c>
      <c r="AO102" s="149">
        <v>0.09</v>
      </c>
      <c r="AP102" s="149">
        <v>8.9140811455847249E-2</v>
      </c>
      <c r="AQ102" s="149">
        <v>8.9140811455847249E-2</v>
      </c>
      <c r="AR102" s="149">
        <v>8.9140811455847249E-2</v>
      </c>
      <c r="AS102" s="149">
        <v>8.9140811455847249E-2</v>
      </c>
      <c r="AT102" s="149">
        <v>8.9140811455847249E-2</v>
      </c>
      <c r="AU102" s="149">
        <v>8.9140811455847249E-2</v>
      </c>
      <c r="AV102" s="149">
        <v>8.9140811455847249E-2</v>
      </c>
      <c r="AW102" s="149">
        <v>8.9140811455847249E-2</v>
      </c>
      <c r="AX102" s="149">
        <v>0.09</v>
      </c>
      <c r="AY102" s="149">
        <v>9.0807174887892375E-2</v>
      </c>
      <c r="AZ102" s="149">
        <v>9.0807174887892375E-2</v>
      </c>
      <c r="BA102" s="149">
        <v>9.0807174887892375E-2</v>
      </c>
      <c r="BB102" s="149">
        <v>9.0807174887892375E-2</v>
      </c>
      <c r="BC102" s="149">
        <v>9.0807174887892375E-2</v>
      </c>
      <c r="BD102" s="149">
        <v>9.0504484304932742E-2</v>
      </c>
      <c r="BE102" s="149">
        <v>9.0504484304932742E-2</v>
      </c>
      <c r="BF102" s="149">
        <v>9.0504484304932742E-2</v>
      </c>
      <c r="BG102" s="149">
        <v>9.0504484304932742E-2</v>
      </c>
      <c r="BH102" s="149">
        <v>9.0504484304932742E-2</v>
      </c>
      <c r="BI102" s="149">
        <v>9.0504484304932742E-2</v>
      </c>
      <c r="BJ102" s="149">
        <v>0.09</v>
      </c>
      <c r="BK102" s="149">
        <v>0.09</v>
      </c>
      <c r="BL102" s="149">
        <v>0.09</v>
      </c>
      <c r="BM102" s="149">
        <v>8.9899665551839467E-2</v>
      </c>
      <c r="BN102" s="149">
        <v>8.9899665551839467E-2</v>
      </c>
      <c r="BO102" s="149">
        <v>8.9899665551839467E-2</v>
      </c>
      <c r="BP102" s="149">
        <v>8.9899665551839467E-2</v>
      </c>
      <c r="BQ102" s="149">
        <v>8.9899665551839467E-2</v>
      </c>
      <c r="BR102" s="149">
        <v>8.9899665551839467E-2</v>
      </c>
      <c r="BS102" s="149">
        <v>8.9899665551839467E-2</v>
      </c>
      <c r="BT102" s="149">
        <v>8.9899665551839467E-2</v>
      </c>
      <c r="BU102" s="149">
        <v>8.9899665551839467E-2</v>
      </c>
      <c r="BV102" s="149">
        <v>0.09</v>
      </c>
      <c r="BW102" s="149">
        <v>0.09</v>
      </c>
      <c r="BX102" s="149">
        <v>0.09</v>
      </c>
      <c r="BY102" s="149">
        <v>0.09</v>
      </c>
      <c r="BZ102" s="149">
        <v>0.09</v>
      </c>
      <c r="CA102" s="149">
        <v>0.09</v>
      </c>
      <c r="CB102" s="149">
        <v>0.09</v>
      </c>
      <c r="CC102" s="149">
        <v>0.09</v>
      </c>
      <c r="CD102" s="149">
        <v>0.09</v>
      </c>
      <c r="CE102" s="149">
        <v>0.09</v>
      </c>
      <c r="CF102" s="149">
        <v>0.09</v>
      </c>
      <c r="CG102" s="149">
        <v>8.630615640599E-2</v>
      </c>
      <c r="CH102" s="149">
        <v>0.09</v>
      </c>
      <c r="CI102" s="149">
        <v>0.09</v>
      </c>
      <c r="CJ102" s="149">
        <v>0.09</v>
      </c>
      <c r="CK102" s="149">
        <v>0.09</v>
      </c>
      <c r="CL102" s="149">
        <v>0.09</v>
      </c>
      <c r="CM102" s="149">
        <v>0.09</v>
      </c>
      <c r="CN102" s="149">
        <v>0.09</v>
      </c>
      <c r="CO102" s="149">
        <v>0.09</v>
      </c>
      <c r="CP102" s="149">
        <v>6.5000000000000002E-2</v>
      </c>
      <c r="CQ102" s="150">
        <v>6.5000000000000002E-2</v>
      </c>
      <c r="CR102" s="150">
        <v>6.5000000000000002E-2</v>
      </c>
      <c r="CS102" s="150">
        <v>6.5000000000000002E-2</v>
      </c>
      <c r="CT102" s="162">
        <v>0.08</v>
      </c>
      <c r="CU102" s="162">
        <v>0.08</v>
      </c>
      <c r="CV102" s="162">
        <v>0.08</v>
      </c>
      <c r="CW102" s="148">
        <v>0.08</v>
      </c>
      <c r="CX102" s="148">
        <v>0.08</v>
      </c>
      <c r="CY102" s="148">
        <v>0.08</v>
      </c>
      <c r="CZ102" s="149">
        <v>7.6923076923076913E-2</v>
      </c>
      <c r="DA102" s="149">
        <v>7.6923076923076913E-2</v>
      </c>
      <c r="DB102" s="149">
        <v>7.6923076923076913E-2</v>
      </c>
      <c r="DC102" s="149">
        <v>7.5384615384615383E-2</v>
      </c>
      <c r="DD102" s="149">
        <v>7.5384615384615383E-2</v>
      </c>
      <c r="DE102" s="149">
        <v>7.5384615384615383E-2</v>
      </c>
      <c r="DF102" s="149">
        <v>6.6383954154727795E-2</v>
      </c>
      <c r="DG102" s="149">
        <v>6.6383954154727795E-2</v>
      </c>
      <c r="DH102" s="149">
        <v>7.0000000000000007E-2</v>
      </c>
      <c r="DI102" s="149">
        <v>7.9245283018867935E-2</v>
      </c>
      <c r="DJ102" s="149">
        <v>7.3962264150943396E-2</v>
      </c>
      <c r="DK102" s="154">
        <f t="shared" si="174"/>
        <v>7.3962264150943396E-2</v>
      </c>
    </row>
    <row r="103" spans="1:205" s="90" customFormat="1">
      <c r="A103" s="148" t="s">
        <v>131</v>
      </c>
      <c r="B103" s="149">
        <v>0.64</v>
      </c>
      <c r="C103" s="149">
        <v>0.64</v>
      </c>
      <c r="D103" s="149">
        <v>0.64</v>
      </c>
      <c r="E103" s="149">
        <v>0.63698350353495681</v>
      </c>
      <c r="F103" s="149">
        <v>0.63698350353495681</v>
      </c>
      <c r="G103" s="149">
        <v>0.63698350353495681</v>
      </c>
      <c r="H103" s="149">
        <v>0.63698350353495681</v>
      </c>
      <c r="I103" s="149">
        <v>0.63698350353495681</v>
      </c>
      <c r="J103" s="149">
        <v>0.63698350353495681</v>
      </c>
      <c r="K103" s="149">
        <v>0.63698350353495681</v>
      </c>
      <c r="L103" s="149">
        <v>0.63698350353495681</v>
      </c>
      <c r="M103" s="149">
        <v>0.63698350353495681</v>
      </c>
      <c r="N103" s="149">
        <v>0.62999999999999989</v>
      </c>
      <c r="O103" s="149">
        <v>0.62999999999999989</v>
      </c>
      <c r="P103" s="149">
        <v>0.62999999999999989</v>
      </c>
      <c r="Q103" s="149">
        <v>0.62999999999999989</v>
      </c>
      <c r="R103" s="149">
        <v>0.62999999999999989</v>
      </c>
      <c r="S103" s="149">
        <v>0.62999999999999989</v>
      </c>
      <c r="T103" s="149">
        <v>0.62999999999999989</v>
      </c>
      <c r="U103" s="149">
        <v>0.62999999999999989</v>
      </c>
      <c r="V103" s="149">
        <v>0.62999999999999989</v>
      </c>
      <c r="W103" s="149">
        <v>0.63109565217391284</v>
      </c>
      <c r="X103" s="149">
        <v>0.63109565217391284</v>
      </c>
      <c r="Y103" s="149">
        <v>0.63109565217391284</v>
      </c>
      <c r="Z103" s="149">
        <v>0.75</v>
      </c>
      <c r="AA103" s="149">
        <v>0.75</v>
      </c>
      <c r="AB103" s="149">
        <v>0.75</v>
      </c>
      <c r="AC103" s="149">
        <v>0.75</v>
      </c>
      <c r="AD103" s="149">
        <v>0.75</v>
      </c>
      <c r="AE103" s="149">
        <v>0.75</v>
      </c>
      <c r="AF103" s="149">
        <v>0.75</v>
      </c>
      <c r="AG103" s="149">
        <v>0.75</v>
      </c>
      <c r="AH103" s="149">
        <v>0.75</v>
      </c>
      <c r="AI103" s="149">
        <v>0.75</v>
      </c>
      <c r="AJ103" s="149">
        <v>0.75</v>
      </c>
      <c r="AK103" s="149">
        <v>0.75</v>
      </c>
      <c r="AL103" s="149">
        <v>0.8</v>
      </c>
      <c r="AM103" s="149">
        <v>0.8</v>
      </c>
      <c r="AN103" s="149">
        <v>0.8</v>
      </c>
      <c r="AO103" s="149">
        <v>0.8</v>
      </c>
      <c r="AP103" s="149">
        <v>0.87781731909845806</v>
      </c>
      <c r="AQ103" s="149">
        <v>0.87781731909845806</v>
      </c>
      <c r="AR103" s="149">
        <v>0.87781731909845806</v>
      </c>
      <c r="AS103" s="149">
        <v>0.87781731909845806</v>
      </c>
      <c r="AT103" s="149">
        <v>0.87781731909845806</v>
      </c>
      <c r="AU103" s="149">
        <v>0.87781731909845806</v>
      </c>
      <c r="AV103" s="149">
        <v>0.87781731909845806</v>
      </c>
      <c r="AW103" s="149">
        <v>0.87781731909845806</v>
      </c>
      <c r="AX103" s="149">
        <v>0.8</v>
      </c>
      <c r="AY103" s="149">
        <v>0.8</v>
      </c>
      <c r="AZ103" s="149">
        <v>0.8</v>
      </c>
      <c r="BA103" s="149">
        <v>0.8</v>
      </c>
      <c r="BB103" s="149">
        <v>0.8</v>
      </c>
      <c r="BC103" s="149">
        <v>0.8</v>
      </c>
      <c r="BD103" s="149">
        <v>0.8</v>
      </c>
      <c r="BE103" s="149">
        <v>0.8</v>
      </c>
      <c r="BF103" s="149">
        <v>0.8</v>
      </c>
      <c r="BG103" s="149">
        <v>0.8</v>
      </c>
      <c r="BH103" s="149">
        <v>0.8</v>
      </c>
      <c r="BI103" s="149">
        <v>0.8</v>
      </c>
      <c r="BJ103" s="149">
        <v>0.61999999999999922</v>
      </c>
      <c r="BK103" s="149">
        <v>0.61999999999999922</v>
      </c>
      <c r="BL103" s="149">
        <v>0.61999999999999922</v>
      </c>
      <c r="BM103" s="149">
        <v>0.61999999999999922</v>
      </c>
      <c r="BN103" s="149">
        <v>0.61999999999999922</v>
      </c>
      <c r="BO103" s="149">
        <v>0.61999999999999922</v>
      </c>
      <c r="BP103" s="149">
        <v>0.61999999999999922</v>
      </c>
      <c r="BQ103" s="149">
        <v>0.61999999999999922</v>
      </c>
      <c r="BR103" s="149">
        <v>0.61999999999999922</v>
      </c>
      <c r="BS103" s="149">
        <v>0.61999999999999922</v>
      </c>
      <c r="BT103" s="149">
        <v>0.61999999999999922</v>
      </c>
      <c r="BU103" s="149">
        <v>0.61999999999999922</v>
      </c>
      <c r="BV103" s="149">
        <v>0.79</v>
      </c>
      <c r="BW103" s="149">
        <v>0.79</v>
      </c>
      <c r="BX103" s="149">
        <v>0.79</v>
      </c>
      <c r="BY103" s="149">
        <v>0.79</v>
      </c>
      <c r="BZ103" s="149">
        <v>0.79</v>
      </c>
      <c r="CA103" s="149">
        <v>0.79</v>
      </c>
      <c r="CB103" s="149">
        <v>0.79</v>
      </c>
      <c r="CC103" s="149">
        <v>0.79</v>
      </c>
      <c r="CD103" s="149">
        <v>0.79</v>
      </c>
      <c r="CE103" s="149">
        <v>0.79</v>
      </c>
      <c r="CF103" s="149">
        <v>0.79</v>
      </c>
      <c r="CG103" s="149">
        <v>0.79467455621301786</v>
      </c>
      <c r="CH103" s="149">
        <v>0</v>
      </c>
      <c r="CI103" s="149">
        <v>0</v>
      </c>
      <c r="CJ103" s="149">
        <v>0</v>
      </c>
      <c r="CK103" s="149">
        <v>0</v>
      </c>
      <c r="CL103" s="149">
        <v>0</v>
      </c>
      <c r="CM103" s="149">
        <v>0</v>
      </c>
      <c r="CN103" s="149">
        <v>0</v>
      </c>
      <c r="CO103" s="149">
        <v>0</v>
      </c>
      <c r="CP103" s="149">
        <v>0</v>
      </c>
      <c r="CQ103" s="150">
        <v>0</v>
      </c>
      <c r="CR103" s="150">
        <v>0</v>
      </c>
      <c r="CS103" s="150">
        <v>0</v>
      </c>
      <c r="CT103" s="162">
        <v>0</v>
      </c>
      <c r="CU103" s="162">
        <v>0</v>
      </c>
      <c r="CV103" s="162">
        <v>0</v>
      </c>
      <c r="CW103" s="148">
        <v>0</v>
      </c>
      <c r="CX103" s="148">
        <v>0</v>
      </c>
      <c r="CY103" s="148">
        <v>0</v>
      </c>
      <c r="CZ103" s="149">
        <v>0</v>
      </c>
      <c r="DA103" s="149">
        <v>0</v>
      </c>
      <c r="DB103" s="149">
        <v>0</v>
      </c>
      <c r="DC103" s="149">
        <v>0</v>
      </c>
      <c r="DD103" s="149">
        <v>0</v>
      </c>
      <c r="DE103" s="149">
        <v>0</v>
      </c>
      <c r="DF103" s="149">
        <v>0</v>
      </c>
      <c r="DG103" s="149">
        <v>0</v>
      </c>
      <c r="DH103" s="149">
        <v>0</v>
      </c>
      <c r="DI103" s="149">
        <v>0</v>
      </c>
      <c r="DJ103" s="149">
        <v>0</v>
      </c>
      <c r="DK103" s="154">
        <f t="shared" si="174"/>
        <v>0</v>
      </c>
    </row>
    <row r="104" spans="1:205" s="90" customFormat="1">
      <c r="A104" s="148" t="s">
        <v>132</v>
      </c>
      <c r="B104" s="149">
        <v>6.35</v>
      </c>
      <c r="C104" s="149">
        <v>6.35</v>
      </c>
      <c r="D104" s="149">
        <v>6.35</v>
      </c>
      <c r="E104" s="149">
        <v>6.3</v>
      </c>
      <c r="F104" s="149">
        <v>6.3</v>
      </c>
      <c r="G104" s="149">
        <v>6.3</v>
      </c>
      <c r="H104" s="149">
        <v>6.3</v>
      </c>
      <c r="I104" s="149">
        <v>6.3</v>
      </c>
      <c r="J104" s="149">
        <v>6.3</v>
      </c>
      <c r="K104" s="149">
        <v>6.3</v>
      </c>
      <c r="L104" s="149">
        <v>6.3</v>
      </c>
      <c r="M104" s="149">
        <v>6.3</v>
      </c>
      <c r="N104" s="149">
        <v>5.7</v>
      </c>
      <c r="O104" s="149">
        <v>5.7</v>
      </c>
      <c r="P104" s="149">
        <v>5.7</v>
      </c>
      <c r="Q104" s="149">
        <v>5.7</v>
      </c>
      <c r="R104" s="149">
        <v>5.7</v>
      </c>
      <c r="S104" s="149">
        <v>5.7</v>
      </c>
      <c r="T104" s="149">
        <v>5.7</v>
      </c>
      <c r="U104" s="149">
        <v>5.7</v>
      </c>
      <c r="V104" s="149">
        <v>5.7</v>
      </c>
      <c r="W104" s="149">
        <v>5.7</v>
      </c>
      <c r="X104" s="149">
        <v>5.7</v>
      </c>
      <c r="Y104" s="149">
        <v>5.7</v>
      </c>
      <c r="Z104" s="149">
        <v>6.2</v>
      </c>
      <c r="AA104" s="149">
        <v>6.2</v>
      </c>
      <c r="AB104" s="149">
        <v>6.2</v>
      </c>
      <c r="AC104" s="149">
        <v>6.2</v>
      </c>
      <c r="AD104" s="149">
        <v>6.2</v>
      </c>
      <c r="AE104" s="149">
        <v>6.2</v>
      </c>
      <c r="AF104" s="149">
        <v>6.2</v>
      </c>
      <c r="AG104" s="149">
        <v>6.2</v>
      </c>
      <c r="AH104" s="149">
        <v>6.2</v>
      </c>
      <c r="AI104" s="149">
        <v>6.2</v>
      </c>
      <c r="AJ104" s="149">
        <v>6.2</v>
      </c>
      <c r="AK104" s="149">
        <v>6.2</v>
      </c>
      <c r="AL104" s="149">
        <v>8.4</v>
      </c>
      <c r="AM104" s="149">
        <v>8.4</v>
      </c>
      <c r="AN104" s="149">
        <v>8.4</v>
      </c>
      <c r="AO104" s="149">
        <v>8.4</v>
      </c>
      <c r="AP104" s="149">
        <v>8.4</v>
      </c>
      <c r="AQ104" s="149">
        <v>8.4</v>
      </c>
      <c r="AR104" s="149">
        <v>8.4</v>
      </c>
      <c r="AS104" s="149">
        <v>8.4</v>
      </c>
      <c r="AT104" s="149">
        <v>8.4</v>
      </c>
      <c r="AU104" s="149">
        <v>8.4</v>
      </c>
      <c r="AV104" s="149">
        <v>8.4</v>
      </c>
      <c r="AW104" s="149">
        <v>8.4</v>
      </c>
      <c r="AX104" s="149">
        <v>9.9</v>
      </c>
      <c r="AY104" s="149">
        <v>9.9</v>
      </c>
      <c r="AZ104" s="149">
        <v>9.9</v>
      </c>
      <c r="BA104" s="149">
        <v>9.9</v>
      </c>
      <c r="BB104" s="149">
        <v>9.9</v>
      </c>
      <c r="BC104" s="149">
        <v>9.9</v>
      </c>
      <c r="BD104" s="149">
        <v>9.9</v>
      </c>
      <c r="BE104" s="149">
        <v>9.9</v>
      </c>
      <c r="BF104" s="149">
        <v>9.9</v>
      </c>
      <c r="BG104" s="149">
        <v>9.9</v>
      </c>
      <c r="BH104" s="149">
        <v>9.9</v>
      </c>
      <c r="BI104" s="149">
        <v>9.9</v>
      </c>
      <c r="BJ104" s="149">
        <v>7.4</v>
      </c>
      <c r="BK104" s="149">
        <v>7.4</v>
      </c>
      <c r="BL104" s="149">
        <v>7.4</v>
      </c>
      <c r="BM104" s="149">
        <v>7.4</v>
      </c>
      <c r="BN104" s="149">
        <v>7.4</v>
      </c>
      <c r="BO104" s="149">
        <v>7.4</v>
      </c>
      <c r="BP104" s="149">
        <v>7.4</v>
      </c>
      <c r="BQ104" s="149">
        <v>7.4</v>
      </c>
      <c r="BR104" s="149">
        <v>7.4</v>
      </c>
      <c r="BS104" s="149">
        <v>7.4</v>
      </c>
      <c r="BT104" s="149">
        <v>7.4</v>
      </c>
      <c r="BU104" s="149">
        <v>7.4</v>
      </c>
      <c r="BV104" s="149">
        <v>7.6</v>
      </c>
      <c r="BW104" s="149">
        <v>7.6</v>
      </c>
      <c r="BX104" s="149">
        <v>7.6</v>
      </c>
      <c r="BY104" s="149">
        <v>7.6</v>
      </c>
      <c r="BZ104" s="149">
        <v>7.6</v>
      </c>
      <c r="CA104" s="149">
        <v>7.6</v>
      </c>
      <c r="CB104" s="149">
        <v>7.6</v>
      </c>
      <c r="CC104" s="149">
        <v>7.6</v>
      </c>
      <c r="CD104" s="149">
        <v>7.6</v>
      </c>
      <c r="CE104" s="149">
        <v>7.6</v>
      </c>
      <c r="CF104" s="149">
        <v>7.6</v>
      </c>
      <c r="CG104" s="149">
        <v>7.6</v>
      </c>
      <c r="CH104" s="149">
        <v>6.9</v>
      </c>
      <c r="CI104" s="149">
        <v>6.9</v>
      </c>
      <c r="CJ104" s="149">
        <v>6.9</v>
      </c>
      <c r="CK104" s="149">
        <v>6.9</v>
      </c>
      <c r="CL104" s="149">
        <v>6.9</v>
      </c>
      <c r="CM104" s="149">
        <v>6.9</v>
      </c>
      <c r="CN104" s="149">
        <v>6.9</v>
      </c>
      <c r="CO104" s="149">
        <v>6.9</v>
      </c>
      <c r="CP104" s="149">
        <v>6.9</v>
      </c>
      <c r="CQ104" s="150">
        <v>6.9</v>
      </c>
      <c r="CR104" s="150">
        <v>6.9</v>
      </c>
      <c r="CS104" s="150">
        <v>6.9</v>
      </c>
      <c r="CT104" s="162">
        <v>6.9</v>
      </c>
      <c r="CU104" s="162">
        <v>6.9</v>
      </c>
      <c r="CV104" s="162">
        <v>6.9</v>
      </c>
      <c r="CW104" s="148">
        <v>6.9</v>
      </c>
      <c r="CX104" s="148">
        <v>6.9</v>
      </c>
      <c r="CY104" s="148">
        <v>6.9</v>
      </c>
      <c r="CZ104" s="149">
        <v>6.9</v>
      </c>
      <c r="DA104" s="149">
        <v>6.9</v>
      </c>
      <c r="DB104" s="149">
        <v>6.9</v>
      </c>
      <c r="DC104" s="149">
        <v>6.9</v>
      </c>
      <c r="DD104" s="149">
        <v>6.9</v>
      </c>
      <c r="DE104" s="149">
        <v>6.9</v>
      </c>
      <c r="DF104" s="149">
        <v>7.1</v>
      </c>
      <c r="DG104" s="149">
        <v>7.1</v>
      </c>
      <c r="DH104" s="149">
        <v>7.1</v>
      </c>
      <c r="DI104" s="149">
        <v>7.1</v>
      </c>
      <c r="DJ104" s="149">
        <v>7.1</v>
      </c>
      <c r="DK104" s="154">
        <f t="shared" si="174"/>
        <v>7.1</v>
      </c>
    </row>
    <row r="105" spans="1:205" s="90" customFormat="1">
      <c r="A105" s="148" t="s">
        <v>133</v>
      </c>
      <c r="B105" s="149">
        <v>4.5</v>
      </c>
      <c r="C105" s="149">
        <v>4.5</v>
      </c>
      <c r="D105" s="149">
        <v>4.5</v>
      </c>
      <c r="E105" s="149">
        <v>4.7</v>
      </c>
      <c r="F105" s="149">
        <v>4.7</v>
      </c>
      <c r="G105" s="149">
        <v>4.7</v>
      </c>
      <c r="H105" s="149">
        <v>6</v>
      </c>
      <c r="I105" s="149">
        <v>6</v>
      </c>
      <c r="J105" s="149">
        <v>6</v>
      </c>
      <c r="K105" s="149">
        <v>1.5</v>
      </c>
      <c r="L105" s="149">
        <v>1.5</v>
      </c>
      <c r="M105" s="149">
        <v>1.5</v>
      </c>
      <c r="N105" s="149">
        <v>7.7</v>
      </c>
      <c r="O105" s="149">
        <v>7.7</v>
      </c>
      <c r="P105" s="149">
        <v>7.7</v>
      </c>
      <c r="Q105" s="149">
        <v>12.1</v>
      </c>
      <c r="R105" s="149">
        <v>12.1</v>
      </c>
      <c r="S105" s="149">
        <v>12.1</v>
      </c>
      <c r="T105" s="149">
        <v>14.1</v>
      </c>
      <c r="U105" s="149">
        <v>14.1</v>
      </c>
      <c r="V105" s="149">
        <v>14.1</v>
      </c>
      <c r="W105" s="149">
        <v>11</v>
      </c>
      <c r="X105" s="149">
        <v>11</v>
      </c>
      <c r="Y105" s="149">
        <v>11</v>
      </c>
      <c r="Z105" s="149">
        <v>5.2</v>
      </c>
      <c r="AA105" s="149">
        <v>5.2</v>
      </c>
      <c r="AB105" s="149">
        <v>5.2</v>
      </c>
      <c r="AC105" s="149">
        <v>7.9</v>
      </c>
      <c r="AD105" s="149">
        <v>7.9</v>
      </c>
      <c r="AE105" s="149">
        <v>7.9</v>
      </c>
      <c r="AF105" s="149">
        <v>5.6</v>
      </c>
      <c r="AG105" s="149">
        <v>5.6</v>
      </c>
      <c r="AH105" s="149">
        <v>5.6</v>
      </c>
      <c r="AI105" s="149">
        <v>4.4000000000000004</v>
      </c>
      <c r="AJ105" s="149">
        <v>4.4000000000000004</v>
      </c>
      <c r="AK105" s="149">
        <v>4.4000000000000004</v>
      </c>
      <c r="AL105" s="149">
        <v>5.4</v>
      </c>
      <c r="AM105" s="149">
        <v>5.4</v>
      </c>
      <c r="AN105" s="149">
        <v>5.4</v>
      </c>
      <c r="AO105" s="149">
        <v>12.1</v>
      </c>
      <c r="AP105" s="149">
        <v>12.1</v>
      </c>
      <c r="AQ105" s="149">
        <v>12.1</v>
      </c>
      <c r="AR105" s="149">
        <v>10.4</v>
      </c>
      <c r="AS105" s="149">
        <v>10.4</v>
      </c>
      <c r="AT105" s="149">
        <v>10.4</v>
      </c>
      <c r="AU105" s="149">
        <v>10.7</v>
      </c>
      <c r="AV105" s="149">
        <v>10.7</v>
      </c>
      <c r="AW105" s="149">
        <v>10.7</v>
      </c>
      <c r="AX105" s="149">
        <v>10</v>
      </c>
      <c r="AY105" s="149">
        <v>10</v>
      </c>
      <c r="AZ105" s="149">
        <v>10</v>
      </c>
      <c r="BA105" s="149">
        <v>5.4</v>
      </c>
      <c r="BB105" s="149">
        <v>5.4</v>
      </c>
      <c r="BC105" s="149">
        <v>5.4</v>
      </c>
      <c r="BD105" s="149">
        <v>7.7</v>
      </c>
      <c r="BE105" s="149">
        <v>7.7</v>
      </c>
      <c r="BF105" s="149">
        <v>7.7</v>
      </c>
      <c r="BG105" s="149">
        <v>6.9</v>
      </c>
      <c r="BH105" s="149">
        <v>6.9</v>
      </c>
      <c r="BI105" s="149">
        <v>6.9</v>
      </c>
      <c r="BJ105" s="149">
        <v>6</v>
      </c>
      <c r="BK105" s="149">
        <v>6</v>
      </c>
      <c r="BL105" s="149">
        <v>6</v>
      </c>
      <c r="BM105" s="149">
        <v>7.5</v>
      </c>
      <c r="BN105" s="149">
        <v>7.5</v>
      </c>
      <c r="BO105" s="149">
        <v>7.5</v>
      </c>
      <c r="BP105" s="149">
        <v>7</v>
      </c>
      <c r="BQ105" s="149">
        <v>7</v>
      </c>
      <c r="BR105" s="149">
        <v>7</v>
      </c>
      <c r="BS105" s="149">
        <v>10.1</v>
      </c>
      <c r="BT105" s="149">
        <v>10.1</v>
      </c>
      <c r="BU105" s="149">
        <v>10.1</v>
      </c>
      <c r="BV105" s="149">
        <v>11.3</v>
      </c>
      <c r="BW105" s="149">
        <v>11.3</v>
      </c>
      <c r="BX105" s="149">
        <v>11.3</v>
      </c>
      <c r="BY105" s="149">
        <v>16</v>
      </c>
      <c r="BZ105" s="149">
        <v>16</v>
      </c>
      <c r="CA105" s="149">
        <v>16</v>
      </c>
      <c r="CB105" s="149">
        <v>18.2</v>
      </c>
      <c r="CC105" s="149">
        <v>18.2</v>
      </c>
      <c r="CD105" s="149">
        <v>18.2</v>
      </c>
      <c r="CE105" s="149">
        <v>16.600000000000001</v>
      </c>
      <c r="CF105" s="149">
        <v>16.600000000000001</v>
      </c>
      <c r="CG105" s="149">
        <v>16.600000000000001</v>
      </c>
      <c r="CH105" s="149">
        <v>17.399999999999999</v>
      </c>
      <c r="CI105" s="149">
        <v>17.399999999999999</v>
      </c>
      <c r="CJ105" s="149">
        <v>17.399999999999999</v>
      </c>
      <c r="CK105" s="149">
        <v>17.899999999999999</v>
      </c>
      <c r="CL105" s="149">
        <v>17.899999999999999</v>
      </c>
      <c r="CM105" s="149">
        <v>17.899999999999999</v>
      </c>
      <c r="CN105" s="149">
        <v>16.100000000000001</v>
      </c>
      <c r="CO105" s="149">
        <v>16.100000000000001</v>
      </c>
      <c r="CP105" s="149">
        <v>16.100000000000001</v>
      </c>
      <c r="CQ105" s="150">
        <v>18.100000000000001</v>
      </c>
      <c r="CR105" s="150">
        <v>18.100000000000001</v>
      </c>
      <c r="CS105" s="150">
        <v>18.100000000000001</v>
      </c>
      <c r="CT105" s="162">
        <v>19</v>
      </c>
      <c r="CU105" s="162">
        <v>19</v>
      </c>
      <c r="CV105" s="162">
        <v>19</v>
      </c>
      <c r="CW105" s="148">
        <v>22.7</v>
      </c>
      <c r="CX105" s="148">
        <v>22.7</v>
      </c>
      <c r="CY105" s="148">
        <v>22.7</v>
      </c>
      <c r="CZ105" s="149">
        <v>21.7</v>
      </c>
      <c r="DA105" s="149">
        <v>21.7</v>
      </c>
      <c r="DB105" s="149">
        <v>21.7</v>
      </c>
      <c r="DC105" s="149">
        <v>23</v>
      </c>
      <c r="DD105" s="149">
        <v>23</v>
      </c>
      <c r="DE105" s="149">
        <v>23</v>
      </c>
      <c r="DF105" s="149">
        <v>21.1</v>
      </c>
      <c r="DG105" s="149">
        <v>21.1</v>
      </c>
      <c r="DH105" s="149">
        <v>21.1</v>
      </c>
      <c r="DI105" s="149">
        <v>21.4</v>
      </c>
      <c r="DJ105" s="149">
        <v>21.4</v>
      </c>
      <c r="DK105" s="154">
        <f t="shared" si="174"/>
        <v>21.4</v>
      </c>
      <c r="DL105" s="115">
        <v>21.8</v>
      </c>
      <c r="DM105" s="115">
        <v>21.8</v>
      </c>
      <c r="DN105" s="115">
        <v>21.8</v>
      </c>
      <c r="DO105" s="115">
        <v>25.5</v>
      </c>
      <c r="DP105" s="115">
        <v>25.5</v>
      </c>
      <c r="DQ105" s="115">
        <v>25.5</v>
      </c>
      <c r="DR105" s="115">
        <v>26.1</v>
      </c>
      <c r="DS105" s="115">
        <v>26.1</v>
      </c>
      <c r="DT105" s="115">
        <v>26.1</v>
      </c>
      <c r="DU105" s="115">
        <v>24.7</v>
      </c>
      <c r="DV105" s="115">
        <v>24.7</v>
      </c>
      <c r="DW105" s="115">
        <v>24.7</v>
      </c>
      <c r="DX105" s="115">
        <v>20.3</v>
      </c>
      <c r="DY105" s="115">
        <v>20.3</v>
      </c>
      <c r="DZ105" s="115">
        <v>20.3</v>
      </c>
      <c r="EA105" s="115">
        <v>22.1</v>
      </c>
      <c r="EB105" s="115">
        <v>22.1</v>
      </c>
      <c r="EC105" s="115">
        <v>22.1</v>
      </c>
      <c r="ED105" s="115">
        <v>17.3</v>
      </c>
      <c r="EE105" s="115">
        <v>17.3</v>
      </c>
      <c r="EF105" s="115">
        <v>17.3</v>
      </c>
      <c r="EG105" s="115">
        <f>ED105-$ED$16/20</f>
        <v>16.435000000000002</v>
      </c>
      <c r="EH105" s="115">
        <f>EG105</f>
        <v>16.435000000000002</v>
      </c>
      <c r="EI105" s="115">
        <f>EH105</f>
        <v>16.435000000000002</v>
      </c>
      <c r="EJ105" s="115">
        <f>EG105-$ED$16/20</f>
        <v>15.570000000000002</v>
      </c>
      <c r="EK105" s="115">
        <f>EJ105</f>
        <v>15.570000000000002</v>
      </c>
      <c r="EL105" s="115">
        <f>EK105</f>
        <v>15.570000000000002</v>
      </c>
      <c r="EM105" s="115">
        <f t="shared" ref="EM105" si="175">EJ105-$ED$16/20</f>
        <v>14.705000000000002</v>
      </c>
      <c r="EN105" s="115">
        <f t="shared" ref="EN105:EO105" si="176">EM105</f>
        <v>14.705000000000002</v>
      </c>
      <c r="EO105" s="115">
        <f t="shared" si="176"/>
        <v>14.705000000000002</v>
      </c>
      <c r="EP105" s="115">
        <f t="shared" ref="EP105" si="177">EM105-$ED$16/20</f>
        <v>13.840000000000002</v>
      </c>
      <c r="EQ105" s="115">
        <f t="shared" ref="EQ105:ER105" si="178">EP105</f>
        <v>13.840000000000002</v>
      </c>
      <c r="ER105" s="115">
        <f t="shared" si="178"/>
        <v>13.840000000000002</v>
      </c>
      <c r="ES105" s="115">
        <f t="shared" ref="ES105" si="179">EP105-$ED$16/20</f>
        <v>12.975000000000001</v>
      </c>
      <c r="ET105" s="115">
        <f t="shared" ref="ET105:EU105" si="180">ES105</f>
        <v>12.975000000000001</v>
      </c>
      <c r="EU105" s="115">
        <f t="shared" si="180"/>
        <v>12.975000000000001</v>
      </c>
      <c r="EV105" s="115">
        <f t="shared" ref="EV105" si="181">ES105-$ED$16/20</f>
        <v>12.110000000000001</v>
      </c>
      <c r="EW105" s="115">
        <f t="shared" ref="EW105:EX105" si="182">EV105</f>
        <v>12.110000000000001</v>
      </c>
      <c r="EX105" s="115">
        <f t="shared" si="182"/>
        <v>12.110000000000001</v>
      </c>
      <c r="EY105" s="115">
        <f t="shared" ref="EY105" si="183">EV105-$ED$16/20</f>
        <v>11.245000000000001</v>
      </c>
      <c r="EZ105" s="115">
        <f t="shared" ref="EZ105:FA105" si="184">EY105</f>
        <v>11.245000000000001</v>
      </c>
      <c r="FA105" s="115">
        <f t="shared" si="184"/>
        <v>11.245000000000001</v>
      </c>
      <c r="FB105" s="115">
        <f t="shared" ref="FB105" si="185">EY105-$ED$16/20</f>
        <v>10.38</v>
      </c>
      <c r="FC105" s="115">
        <f t="shared" ref="FC105:FD105" si="186">FB105</f>
        <v>10.38</v>
      </c>
      <c r="FD105" s="115">
        <f t="shared" si="186"/>
        <v>10.38</v>
      </c>
      <c r="FE105" s="115">
        <f t="shared" ref="FE105" si="187">FB105-$ED$16/20</f>
        <v>9.5150000000000006</v>
      </c>
      <c r="FF105" s="115">
        <f t="shared" ref="FF105:FG105" si="188">FE105</f>
        <v>9.5150000000000006</v>
      </c>
      <c r="FG105" s="115">
        <f t="shared" si="188"/>
        <v>9.5150000000000006</v>
      </c>
      <c r="FH105" s="115">
        <f t="shared" ref="FH105" si="189">FE105-$ED$16/20</f>
        <v>8.65</v>
      </c>
      <c r="FI105" s="115">
        <f t="shared" ref="FI105:FJ105" si="190">FH105</f>
        <v>8.65</v>
      </c>
      <c r="FJ105" s="115">
        <f t="shared" si="190"/>
        <v>8.65</v>
      </c>
      <c r="FK105" s="115">
        <f t="shared" ref="FK105" si="191">FH105-$ED$16/20</f>
        <v>7.7850000000000001</v>
      </c>
      <c r="FL105" s="115">
        <f t="shared" ref="FL105:FM105" si="192">FK105</f>
        <v>7.7850000000000001</v>
      </c>
      <c r="FM105" s="115">
        <f t="shared" si="192"/>
        <v>7.7850000000000001</v>
      </c>
      <c r="FN105" s="115">
        <f t="shared" ref="FN105" si="193">FK105-$ED$16/20</f>
        <v>6.92</v>
      </c>
      <c r="FO105" s="115">
        <f t="shared" ref="FO105:FP105" si="194">FN105</f>
        <v>6.92</v>
      </c>
      <c r="FP105" s="115">
        <f t="shared" si="194"/>
        <v>6.92</v>
      </c>
      <c r="FQ105" s="115">
        <f t="shared" ref="FQ105" si="195">FN105-$ED$16/20</f>
        <v>6.0549999999999997</v>
      </c>
      <c r="FR105" s="115">
        <f t="shared" ref="FR105:FS105" si="196">FQ105</f>
        <v>6.0549999999999997</v>
      </c>
      <c r="FS105" s="115">
        <f t="shared" si="196"/>
        <v>6.0549999999999997</v>
      </c>
      <c r="FT105" s="115">
        <f t="shared" ref="FT105" si="197">FQ105-$ED$16/20</f>
        <v>5.1899999999999995</v>
      </c>
      <c r="FU105" s="115">
        <f t="shared" ref="FU105:FV105" si="198">FT105</f>
        <v>5.1899999999999995</v>
      </c>
      <c r="FV105" s="115">
        <f t="shared" si="198"/>
        <v>5.1899999999999995</v>
      </c>
      <c r="FW105" s="115">
        <f t="shared" ref="FW105" si="199">FT105-$ED$16/20</f>
        <v>4.3249999999999993</v>
      </c>
      <c r="FX105" s="115">
        <f t="shared" ref="FX105:FY105" si="200">FW105</f>
        <v>4.3249999999999993</v>
      </c>
      <c r="FY105" s="115">
        <f t="shared" si="200"/>
        <v>4.3249999999999993</v>
      </c>
      <c r="FZ105" s="115">
        <f t="shared" ref="FZ105" si="201">FW105-$ED$16/20</f>
        <v>3.4599999999999991</v>
      </c>
      <c r="GA105" s="115">
        <f t="shared" ref="GA105:GB105" si="202">FZ105</f>
        <v>3.4599999999999991</v>
      </c>
      <c r="GB105" s="115">
        <f t="shared" si="202"/>
        <v>3.4599999999999991</v>
      </c>
      <c r="GC105" s="115">
        <f t="shared" ref="GC105" si="203">FZ105-$ED$16/20</f>
        <v>2.5949999999999989</v>
      </c>
      <c r="GD105" s="115">
        <f t="shared" ref="GD105:GE105" si="204">GC105</f>
        <v>2.5949999999999989</v>
      </c>
      <c r="GE105" s="115">
        <f t="shared" si="204"/>
        <v>2.5949999999999989</v>
      </c>
      <c r="GF105" s="115">
        <f t="shared" ref="GF105" si="205">GC105-$ED$16/20</f>
        <v>1.7299999999999989</v>
      </c>
      <c r="GG105" s="115">
        <f t="shared" ref="GG105:GH105" si="206">GF105</f>
        <v>1.7299999999999989</v>
      </c>
      <c r="GH105" s="115">
        <f t="shared" si="206"/>
        <v>1.7299999999999989</v>
      </c>
      <c r="GI105" s="115">
        <f>GF105-$ED$16/20</f>
        <v>0.86499999999999888</v>
      </c>
      <c r="GJ105" s="115">
        <f t="shared" ref="GJ105:GK105" si="207">GI105</f>
        <v>0.86499999999999888</v>
      </c>
      <c r="GK105" s="115">
        <f t="shared" si="207"/>
        <v>0.86499999999999888</v>
      </c>
      <c r="GL105" s="115">
        <v>0</v>
      </c>
      <c r="GM105" s="115">
        <v>0</v>
      </c>
      <c r="GN105" s="115">
        <v>0</v>
      </c>
      <c r="GO105" s="115">
        <v>0</v>
      </c>
      <c r="GP105" s="115">
        <v>0</v>
      </c>
      <c r="GQ105" s="115">
        <v>0</v>
      </c>
      <c r="GR105" s="115">
        <v>0</v>
      </c>
      <c r="GS105" s="115">
        <v>0</v>
      </c>
      <c r="GT105" s="115">
        <v>0</v>
      </c>
      <c r="GU105" s="115">
        <v>0</v>
      </c>
      <c r="GV105" s="115">
        <v>0</v>
      </c>
      <c r="GW105" s="115">
        <v>0</v>
      </c>
    </row>
    <row r="106" spans="1:205" s="90" customFormat="1">
      <c r="A106" s="155" t="s">
        <v>134</v>
      </c>
      <c r="B106" s="156">
        <v>55.364900000000006</v>
      </c>
      <c r="C106" s="156">
        <v>55.427288581314876</v>
      </c>
      <c r="D106" s="156">
        <v>62.217288581314875</v>
      </c>
      <c r="E106" s="156">
        <v>55.302696100735581</v>
      </c>
      <c r="F106" s="156">
        <v>45.16269610073558</v>
      </c>
      <c r="G106" s="156">
        <v>52.642696100735584</v>
      </c>
      <c r="H106" s="156">
        <v>56.542676994792949</v>
      </c>
      <c r="I106" s="156">
        <v>67.348893946581441</v>
      </c>
      <c r="J106" s="156">
        <v>61.828893946581445</v>
      </c>
      <c r="K106" s="156">
        <v>52.458893946581441</v>
      </c>
      <c r="L106" s="156">
        <v>49.008893946581445</v>
      </c>
      <c r="M106" s="156">
        <v>42.958893946581441</v>
      </c>
      <c r="N106" s="156">
        <v>37.586799999999997</v>
      </c>
      <c r="O106" s="156">
        <v>40.256799999999998</v>
      </c>
      <c r="P106" s="156">
        <v>34.936799999999998</v>
      </c>
      <c r="Q106" s="156">
        <v>40.738235185185182</v>
      </c>
      <c r="R106" s="156">
        <v>39.768235185185183</v>
      </c>
      <c r="S106" s="156">
        <v>45.868235185185185</v>
      </c>
      <c r="T106" s="156">
        <v>44.122739153439149</v>
      </c>
      <c r="U106" s="156">
        <v>45.362739153439151</v>
      </c>
      <c r="V106" s="156">
        <v>50.262739153439156</v>
      </c>
      <c r="W106" s="156">
        <v>59.493834805613062</v>
      </c>
      <c r="X106" s="156">
        <v>57.143834805613061</v>
      </c>
      <c r="Y106" s="156">
        <v>57.233834805613057</v>
      </c>
      <c r="Z106" s="156">
        <v>51.166800000000002</v>
      </c>
      <c r="AA106" s="156">
        <v>48.686799999999998</v>
      </c>
      <c r="AB106" s="156">
        <v>39.466800000000006</v>
      </c>
      <c r="AC106" s="156">
        <v>53.336799999999997</v>
      </c>
      <c r="AD106" s="156">
        <v>60.056799999999996</v>
      </c>
      <c r="AE106" s="156">
        <v>71.916799999999995</v>
      </c>
      <c r="AF106" s="156">
        <v>66.071051207729468</v>
      </c>
      <c r="AG106" s="156">
        <v>66.391051207729475</v>
      </c>
      <c r="AH106" s="156">
        <v>73.191051207729458</v>
      </c>
      <c r="AI106" s="156">
        <v>65.091051207729478</v>
      </c>
      <c r="AJ106" s="156">
        <v>60.0147983527362</v>
      </c>
      <c r="AK106" s="156">
        <v>56.414798352736199</v>
      </c>
      <c r="AL106" s="156">
        <v>53.276799999999994</v>
      </c>
      <c r="AM106" s="156">
        <v>49.066799999999994</v>
      </c>
      <c r="AN106" s="156">
        <v>45.636799999999994</v>
      </c>
      <c r="AO106" s="156">
        <v>51.653425067824202</v>
      </c>
      <c r="AP106" s="156">
        <v>50.818679454482684</v>
      </c>
      <c r="AQ106" s="156">
        <v>52.638679454482677</v>
      </c>
      <c r="AR106" s="156">
        <v>50.15867945448268</v>
      </c>
      <c r="AS106" s="156">
        <v>53.958679454482677</v>
      </c>
      <c r="AT106" s="156">
        <v>54.988679454482678</v>
      </c>
      <c r="AU106" s="156">
        <v>59.548679454482681</v>
      </c>
      <c r="AV106" s="156">
        <v>55.88867945448267</v>
      </c>
      <c r="AW106" s="156">
        <v>65.618679454482674</v>
      </c>
      <c r="AX106" s="156">
        <v>76.586800000000011</v>
      </c>
      <c r="AY106" s="156">
        <v>97.647607174887881</v>
      </c>
      <c r="AZ106" s="156">
        <v>67.747607174887889</v>
      </c>
      <c r="BA106" s="156">
        <v>51.379607174887887</v>
      </c>
      <c r="BB106" s="156">
        <v>50.56760717488789</v>
      </c>
      <c r="BC106" s="156">
        <v>53.881607174887883</v>
      </c>
      <c r="BD106" s="156">
        <v>58.268304484304927</v>
      </c>
      <c r="BE106" s="156">
        <v>59.365304484304922</v>
      </c>
      <c r="BF106" s="156">
        <v>60.851304484304926</v>
      </c>
      <c r="BG106" s="156">
        <v>60.870304484304924</v>
      </c>
      <c r="BH106" s="156">
        <v>64.152304484304921</v>
      </c>
      <c r="BI106" s="156">
        <v>93.321286745945727</v>
      </c>
      <c r="BJ106" s="156">
        <v>59.089799999999997</v>
      </c>
      <c r="BK106" s="156">
        <v>56.915800000000004</v>
      </c>
      <c r="BL106" s="156">
        <v>58.626800000000003</v>
      </c>
      <c r="BM106" s="156">
        <v>57.954876291675582</v>
      </c>
      <c r="BN106" s="156">
        <v>59.567876291675582</v>
      </c>
      <c r="BO106" s="156">
        <v>58.244876291675581</v>
      </c>
      <c r="BP106" s="156">
        <v>50.908876291675583</v>
      </c>
      <c r="BQ106" s="156">
        <v>55.382876291675579</v>
      </c>
      <c r="BR106" s="156">
        <v>55.46487629167558</v>
      </c>
      <c r="BS106" s="156">
        <v>57.41287629167558</v>
      </c>
      <c r="BT106" s="156">
        <v>59.536876291675583</v>
      </c>
      <c r="BU106" s="156">
        <v>47.33979191533178</v>
      </c>
      <c r="BV106" s="156">
        <v>51.380800000000008</v>
      </c>
      <c r="BW106" s="156">
        <v>64.730800000000002</v>
      </c>
      <c r="BX106" s="156">
        <v>46.759799999999998</v>
      </c>
      <c r="BY106" s="156">
        <v>54.589799999999997</v>
      </c>
      <c r="BZ106" s="156">
        <v>55.144799999999996</v>
      </c>
      <c r="CA106" s="156">
        <v>55.880800000000001</v>
      </c>
      <c r="CB106" s="156">
        <v>52.1738</v>
      </c>
      <c r="CC106" s="156">
        <v>60.324799999999996</v>
      </c>
      <c r="CD106" s="156">
        <v>58.510800000000003</v>
      </c>
      <c r="CE106" s="156">
        <v>56.974514019795322</v>
      </c>
      <c r="CF106" s="156">
        <v>55.613621782178214</v>
      </c>
      <c r="CG106" s="156">
        <v>58.769864871034848</v>
      </c>
      <c r="CH106" s="156">
        <v>58.636800000000001</v>
      </c>
      <c r="CI106" s="156">
        <v>58.428799999999995</v>
      </c>
      <c r="CJ106" s="156">
        <v>59.643799999999999</v>
      </c>
      <c r="CK106" s="156">
        <v>61.672097974927674</v>
      </c>
      <c r="CL106" s="156">
        <v>56.935097974927672</v>
      </c>
      <c r="CM106" s="156">
        <v>54.653097974927675</v>
      </c>
      <c r="CN106" s="156">
        <v>54.272502025072328</v>
      </c>
      <c r="CO106" s="156">
        <v>58.317502025072322</v>
      </c>
      <c r="CP106" s="156">
        <v>62.911554098360654</v>
      </c>
      <c r="CQ106" s="157">
        <v>61.484554098360654</v>
      </c>
      <c r="CR106" s="157">
        <v>60.069554098360655</v>
      </c>
      <c r="CS106" s="157">
        <v>54.19855409836066</v>
      </c>
      <c r="CT106" s="158">
        <v>53.735799999999998</v>
      </c>
      <c r="CU106" s="158">
        <v>52.765799999999999</v>
      </c>
      <c r="CV106" s="158">
        <v>50.169186747802563</v>
      </c>
      <c r="CW106" s="155">
        <v>55.23</v>
      </c>
      <c r="CX106" s="155">
        <v>60.49</v>
      </c>
      <c r="CY106" s="155">
        <v>58.59</v>
      </c>
      <c r="CZ106" s="156">
        <v>55.846203515107732</v>
      </c>
      <c r="DA106" s="156">
        <v>58.515203515107743</v>
      </c>
      <c r="DB106" s="156">
        <v>61.036203515107744</v>
      </c>
      <c r="DC106" s="156">
        <v>58.34728398940652</v>
      </c>
      <c r="DD106" s="156">
        <v>58.849283989406523</v>
      </c>
      <c r="DE106" s="156">
        <v>58.906283989406525</v>
      </c>
      <c r="DF106" s="156">
        <v>54.602642335881406</v>
      </c>
      <c r="DG106" s="156">
        <v>55.881642335881402</v>
      </c>
      <c r="DH106" s="156">
        <v>52.907800000000002</v>
      </c>
      <c r="DI106" s="156">
        <v>52.538937310190832</v>
      </c>
      <c r="DJ106" s="156">
        <v>50.315051502620726</v>
      </c>
      <c r="DK106" s="161">
        <f t="shared" si="174"/>
        <v>50.315051502620726</v>
      </c>
    </row>
    <row r="107" spans="1:205" s="90" customFormat="1">
      <c r="A107" s="148" t="s">
        <v>135</v>
      </c>
      <c r="B107" s="149">
        <v>0</v>
      </c>
      <c r="C107" s="149">
        <v>0</v>
      </c>
      <c r="D107" s="149">
        <v>0</v>
      </c>
      <c r="E107" s="149">
        <v>0</v>
      </c>
      <c r="F107" s="149">
        <v>0</v>
      </c>
      <c r="G107" s="149">
        <v>0</v>
      </c>
      <c r="H107" s="149">
        <v>0</v>
      </c>
      <c r="I107" s="149">
        <v>0</v>
      </c>
      <c r="J107" s="149">
        <v>0</v>
      </c>
      <c r="K107" s="149">
        <v>0</v>
      </c>
      <c r="L107" s="149">
        <v>0</v>
      </c>
      <c r="M107" s="149">
        <v>0</v>
      </c>
      <c r="N107" s="149">
        <v>0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49">
        <v>0</v>
      </c>
      <c r="AA107" s="149">
        <v>0</v>
      </c>
      <c r="AB107" s="149">
        <v>0</v>
      </c>
      <c r="AC107" s="149">
        <v>0</v>
      </c>
      <c r="AD107" s="149">
        <v>0</v>
      </c>
      <c r="AE107" s="149">
        <v>0</v>
      </c>
      <c r="AF107" s="149">
        <v>0</v>
      </c>
      <c r="AG107" s="149">
        <v>0</v>
      </c>
      <c r="AH107" s="149">
        <v>0</v>
      </c>
      <c r="AI107" s="149">
        <v>0</v>
      </c>
      <c r="AJ107" s="149">
        <v>0</v>
      </c>
      <c r="AK107" s="149">
        <v>0</v>
      </c>
      <c r="AL107" s="149">
        <v>0</v>
      </c>
      <c r="AM107" s="149">
        <v>0</v>
      </c>
      <c r="AN107" s="149">
        <v>0</v>
      </c>
      <c r="AO107" s="149">
        <v>0</v>
      </c>
      <c r="AP107" s="149">
        <v>0</v>
      </c>
      <c r="AQ107" s="149">
        <v>0</v>
      </c>
      <c r="AR107" s="149">
        <v>0</v>
      </c>
      <c r="AS107" s="149">
        <v>0</v>
      </c>
      <c r="AT107" s="149">
        <v>0</v>
      </c>
      <c r="AU107" s="149">
        <v>0</v>
      </c>
      <c r="AV107" s="149">
        <v>0</v>
      </c>
      <c r="AW107" s="149">
        <v>0</v>
      </c>
      <c r="AX107" s="149">
        <v>0</v>
      </c>
      <c r="AY107" s="149">
        <v>0</v>
      </c>
      <c r="AZ107" s="149">
        <v>0</v>
      </c>
      <c r="BA107" s="149">
        <v>0</v>
      </c>
      <c r="BB107" s="149">
        <v>0</v>
      </c>
      <c r="BC107" s="149">
        <v>0</v>
      </c>
      <c r="BD107" s="149">
        <v>0</v>
      </c>
      <c r="BE107" s="149">
        <v>0</v>
      </c>
      <c r="BF107" s="149">
        <v>0</v>
      </c>
      <c r="BG107" s="149">
        <v>0</v>
      </c>
      <c r="BH107" s="149">
        <v>0</v>
      </c>
      <c r="BI107" s="149">
        <v>0</v>
      </c>
      <c r="BJ107" s="149">
        <v>1.6</v>
      </c>
      <c r="BK107" s="149">
        <v>1.6</v>
      </c>
      <c r="BL107" s="149">
        <v>1.6</v>
      </c>
      <c r="BM107" s="149">
        <v>1.6</v>
      </c>
      <c r="BN107" s="149">
        <v>1.6</v>
      </c>
      <c r="BO107" s="149">
        <v>1.6</v>
      </c>
      <c r="BP107" s="149">
        <v>1.6</v>
      </c>
      <c r="BQ107" s="149">
        <v>1.6</v>
      </c>
      <c r="BR107" s="149">
        <v>1.6</v>
      </c>
      <c r="BS107" s="149">
        <v>1.6</v>
      </c>
      <c r="BT107" s="149">
        <v>1.6</v>
      </c>
      <c r="BU107" s="149">
        <v>1.6</v>
      </c>
      <c r="BV107" s="149">
        <v>3</v>
      </c>
      <c r="BW107" s="149">
        <v>3</v>
      </c>
      <c r="BX107" s="149">
        <v>3</v>
      </c>
      <c r="BY107" s="149">
        <v>3</v>
      </c>
      <c r="BZ107" s="149">
        <v>3</v>
      </c>
      <c r="CA107" s="149">
        <v>3</v>
      </c>
      <c r="CB107" s="149">
        <v>3</v>
      </c>
      <c r="CC107" s="149">
        <v>3</v>
      </c>
      <c r="CD107" s="149">
        <v>3</v>
      </c>
      <c r="CE107" s="149">
        <v>3</v>
      </c>
      <c r="CF107" s="149">
        <v>3</v>
      </c>
      <c r="CG107" s="149">
        <v>3</v>
      </c>
      <c r="CH107" s="149">
        <v>3.5</v>
      </c>
      <c r="CI107" s="149">
        <v>2.1</v>
      </c>
      <c r="CJ107" s="149">
        <v>2.1</v>
      </c>
      <c r="CK107" s="149">
        <v>2.1</v>
      </c>
      <c r="CL107" s="149">
        <v>2.1</v>
      </c>
      <c r="CM107" s="149">
        <v>2.1</v>
      </c>
      <c r="CN107" s="149">
        <v>2.1</v>
      </c>
      <c r="CO107" s="149">
        <v>2.1</v>
      </c>
      <c r="CP107" s="149">
        <v>2.1</v>
      </c>
      <c r="CQ107" s="150">
        <v>2.1</v>
      </c>
      <c r="CR107" s="150">
        <v>2.1</v>
      </c>
      <c r="CS107" s="150">
        <v>2.1</v>
      </c>
      <c r="CT107" s="162">
        <v>0.4</v>
      </c>
      <c r="CU107" s="162">
        <v>0.4</v>
      </c>
      <c r="CV107" s="162">
        <v>0.4</v>
      </c>
      <c r="CW107" s="148">
        <v>0.4</v>
      </c>
      <c r="CX107" s="148">
        <v>0.4</v>
      </c>
      <c r="CY107" s="148">
        <v>0.4</v>
      </c>
      <c r="CZ107" s="149">
        <v>0.4</v>
      </c>
      <c r="DA107" s="149">
        <v>0.4</v>
      </c>
      <c r="DB107" s="149">
        <v>0.4</v>
      </c>
      <c r="DC107" s="149">
        <v>0.4</v>
      </c>
      <c r="DD107" s="149">
        <v>0.4</v>
      </c>
      <c r="DE107" s="149">
        <v>0.4</v>
      </c>
      <c r="DF107" s="149">
        <v>0.4</v>
      </c>
      <c r="DG107" s="149">
        <v>0.4</v>
      </c>
      <c r="DH107" s="149">
        <v>0.4</v>
      </c>
      <c r="DI107" s="149">
        <v>0.4</v>
      </c>
      <c r="DJ107" s="149">
        <v>0.4</v>
      </c>
      <c r="DK107" s="154">
        <f t="shared" si="174"/>
        <v>0.4</v>
      </c>
    </row>
    <row r="108" spans="1:205" s="90" customFormat="1">
      <c r="A108" s="148" t="s">
        <v>136</v>
      </c>
      <c r="B108" s="149">
        <v>1</v>
      </c>
      <c r="C108" s="149">
        <v>1</v>
      </c>
      <c r="D108" s="149">
        <v>1</v>
      </c>
      <c r="E108" s="149">
        <v>1</v>
      </c>
      <c r="F108" s="149">
        <v>1</v>
      </c>
      <c r="G108" s="149">
        <v>1</v>
      </c>
      <c r="H108" s="149">
        <v>1</v>
      </c>
      <c r="I108" s="149">
        <v>1</v>
      </c>
      <c r="J108" s="149">
        <v>1</v>
      </c>
      <c r="K108" s="149">
        <v>1</v>
      </c>
      <c r="L108" s="149">
        <v>1</v>
      </c>
      <c r="M108" s="149">
        <v>1</v>
      </c>
      <c r="N108" s="149">
        <v>1</v>
      </c>
      <c r="O108" s="149">
        <v>1</v>
      </c>
      <c r="P108" s="149">
        <v>1</v>
      </c>
      <c r="Q108" s="149">
        <v>1</v>
      </c>
      <c r="R108" s="149">
        <v>1</v>
      </c>
      <c r="S108" s="149">
        <v>1</v>
      </c>
      <c r="T108" s="149">
        <v>1</v>
      </c>
      <c r="U108" s="149">
        <v>1</v>
      </c>
      <c r="V108" s="149">
        <v>1</v>
      </c>
      <c r="W108" s="149">
        <v>1</v>
      </c>
      <c r="X108" s="149">
        <v>1</v>
      </c>
      <c r="Y108" s="149">
        <v>1</v>
      </c>
      <c r="Z108" s="149">
        <v>1</v>
      </c>
      <c r="AA108" s="149">
        <v>1</v>
      </c>
      <c r="AB108" s="149">
        <v>1</v>
      </c>
      <c r="AC108" s="149">
        <v>1</v>
      </c>
      <c r="AD108" s="149">
        <v>1</v>
      </c>
      <c r="AE108" s="149">
        <v>1</v>
      </c>
      <c r="AF108" s="149">
        <v>1</v>
      </c>
      <c r="AG108" s="149">
        <v>1</v>
      </c>
      <c r="AH108" s="149">
        <v>1</v>
      </c>
      <c r="AI108" s="149">
        <v>1</v>
      </c>
      <c r="AJ108" s="149">
        <v>1</v>
      </c>
      <c r="AK108" s="149">
        <v>1</v>
      </c>
      <c r="AL108" s="149">
        <v>1</v>
      </c>
      <c r="AM108" s="149">
        <v>1</v>
      </c>
      <c r="AN108" s="149">
        <v>1</v>
      </c>
      <c r="AO108" s="149">
        <v>1</v>
      </c>
      <c r="AP108" s="149">
        <v>1</v>
      </c>
      <c r="AQ108" s="149">
        <v>1</v>
      </c>
      <c r="AR108" s="149">
        <v>1</v>
      </c>
      <c r="AS108" s="149">
        <v>1</v>
      </c>
      <c r="AT108" s="149">
        <v>1</v>
      </c>
      <c r="AU108" s="149">
        <v>1</v>
      </c>
      <c r="AV108" s="149">
        <v>1</v>
      </c>
      <c r="AW108" s="149">
        <v>1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49">
        <v>0</v>
      </c>
      <c r="BD108" s="149">
        <v>0</v>
      </c>
      <c r="BE108" s="149">
        <v>0</v>
      </c>
      <c r="BF108" s="149">
        <v>0</v>
      </c>
      <c r="BG108" s="149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49">
        <v>0</v>
      </c>
      <c r="BN108" s="149">
        <v>0</v>
      </c>
      <c r="BO108" s="149">
        <v>0</v>
      </c>
      <c r="BP108" s="149">
        <v>0</v>
      </c>
      <c r="BQ108" s="149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W108" s="149">
        <v>0</v>
      </c>
      <c r="BX108" s="149">
        <v>0</v>
      </c>
      <c r="BY108" s="149">
        <v>0</v>
      </c>
      <c r="BZ108" s="149">
        <v>0</v>
      </c>
      <c r="CA108" s="149">
        <v>0</v>
      </c>
      <c r="CB108" s="149">
        <v>0</v>
      </c>
      <c r="CC108" s="149">
        <v>0</v>
      </c>
      <c r="CD108" s="149">
        <v>0</v>
      </c>
      <c r="CE108" s="149">
        <v>0</v>
      </c>
      <c r="CF108" s="149">
        <v>0</v>
      </c>
      <c r="CG108" s="149">
        <v>0</v>
      </c>
      <c r="CH108" s="149">
        <v>0</v>
      </c>
      <c r="CI108" s="149">
        <v>0</v>
      </c>
      <c r="CJ108" s="149">
        <v>0</v>
      </c>
      <c r="CK108" s="149">
        <v>0</v>
      </c>
      <c r="CL108" s="149">
        <v>0</v>
      </c>
      <c r="CM108" s="149">
        <v>0</v>
      </c>
      <c r="CN108" s="149">
        <v>0</v>
      </c>
      <c r="CO108" s="149">
        <v>0</v>
      </c>
      <c r="CP108" s="149">
        <v>0</v>
      </c>
      <c r="CQ108" s="150">
        <v>0</v>
      </c>
      <c r="CR108" s="150">
        <v>0</v>
      </c>
      <c r="CS108" s="150">
        <v>0</v>
      </c>
      <c r="CT108" s="162">
        <v>0</v>
      </c>
      <c r="CU108" s="162">
        <v>0</v>
      </c>
      <c r="CV108" s="162">
        <v>0</v>
      </c>
      <c r="CW108" s="148">
        <v>0</v>
      </c>
      <c r="CX108" s="148">
        <v>0</v>
      </c>
      <c r="CY108" s="148">
        <v>0</v>
      </c>
      <c r="CZ108" s="149">
        <v>0</v>
      </c>
      <c r="DA108" s="149">
        <v>0</v>
      </c>
      <c r="DB108" s="149">
        <v>0</v>
      </c>
      <c r="DC108" s="149">
        <v>0</v>
      </c>
      <c r="DD108" s="149">
        <v>0</v>
      </c>
      <c r="DE108" s="149">
        <v>0</v>
      </c>
      <c r="DF108" s="149">
        <v>0</v>
      </c>
      <c r="DG108" s="149">
        <v>0</v>
      </c>
      <c r="DH108" s="149">
        <v>0</v>
      </c>
      <c r="DI108" s="149">
        <v>0</v>
      </c>
      <c r="DJ108" s="149">
        <v>0</v>
      </c>
      <c r="DK108" s="154">
        <f t="shared" si="174"/>
        <v>0</v>
      </c>
    </row>
    <row r="109" spans="1:205" s="90" customFormat="1">
      <c r="A109" s="148" t="s">
        <v>137</v>
      </c>
      <c r="B109" s="149">
        <v>0</v>
      </c>
      <c r="C109" s="149">
        <v>0</v>
      </c>
      <c r="D109" s="149">
        <v>0</v>
      </c>
      <c r="E109" s="149">
        <v>0</v>
      </c>
      <c r="F109" s="149">
        <v>0</v>
      </c>
      <c r="G109" s="149">
        <v>0</v>
      </c>
      <c r="H109" s="149">
        <v>0</v>
      </c>
      <c r="I109" s="149">
        <v>0</v>
      </c>
      <c r="J109" s="149">
        <v>0</v>
      </c>
      <c r="K109" s="149">
        <v>0</v>
      </c>
      <c r="L109" s="149">
        <v>0</v>
      </c>
      <c r="M109" s="149">
        <v>0</v>
      </c>
      <c r="N109" s="149">
        <v>0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49">
        <v>0</v>
      </c>
      <c r="AA109" s="149">
        <v>0</v>
      </c>
      <c r="AB109" s="149">
        <v>0</v>
      </c>
      <c r="AC109" s="149">
        <v>0</v>
      </c>
      <c r="AD109" s="149">
        <v>0</v>
      </c>
      <c r="AE109" s="149">
        <v>0</v>
      </c>
      <c r="AF109" s="149">
        <v>0</v>
      </c>
      <c r="AG109" s="149">
        <v>0</v>
      </c>
      <c r="AH109" s="149">
        <v>0</v>
      </c>
      <c r="AI109" s="149">
        <v>0</v>
      </c>
      <c r="AJ109" s="149">
        <v>0</v>
      </c>
      <c r="AK109" s="149">
        <v>0</v>
      </c>
      <c r="AL109" s="149">
        <v>0</v>
      </c>
      <c r="AM109" s="149">
        <v>0</v>
      </c>
      <c r="AN109" s="149">
        <v>0</v>
      </c>
      <c r="AO109" s="149">
        <v>0</v>
      </c>
      <c r="AP109" s="149">
        <v>0</v>
      </c>
      <c r="AQ109" s="149">
        <v>0</v>
      </c>
      <c r="AR109" s="149">
        <v>0</v>
      </c>
      <c r="AS109" s="149">
        <v>0</v>
      </c>
      <c r="AT109" s="149">
        <v>0</v>
      </c>
      <c r="AU109" s="149">
        <v>0</v>
      </c>
      <c r="AV109" s="149">
        <v>0</v>
      </c>
      <c r="AW109" s="149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49">
        <v>0</v>
      </c>
      <c r="BD109" s="149">
        <v>0</v>
      </c>
      <c r="BE109" s="149">
        <v>0</v>
      </c>
      <c r="BF109" s="149">
        <v>0</v>
      </c>
      <c r="BG109" s="149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49">
        <v>0</v>
      </c>
      <c r="BN109" s="149">
        <v>0</v>
      </c>
      <c r="BO109" s="149">
        <v>0</v>
      </c>
      <c r="BP109" s="149">
        <v>0</v>
      </c>
      <c r="BQ109" s="149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W109" s="149">
        <v>0</v>
      </c>
      <c r="BX109" s="149">
        <v>0</v>
      </c>
      <c r="BY109" s="149">
        <v>0</v>
      </c>
      <c r="BZ109" s="149">
        <v>0</v>
      </c>
      <c r="CA109" s="149">
        <v>0</v>
      </c>
      <c r="CB109" s="149">
        <v>0</v>
      </c>
      <c r="CC109" s="149">
        <v>0</v>
      </c>
      <c r="CD109" s="149">
        <v>0</v>
      </c>
      <c r="CE109" s="149">
        <v>0</v>
      </c>
      <c r="CF109" s="149">
        <v>0</v>
      </c>
      <c r="CG109" s="149">
        <v>0</v>
      </c>
      <c r="CH109" s="149">
        <v>0</v>
      </c>
      <c r="CI109" s="149">
        <v>0</v>
      </c>
      <c r="CJ109" s="149">
        <v>0</v>
      </c>
      <c r="CK109" s="149">
        <v>0</v>
      </c>
      <c r="CL109" s="149">
        <v>0</v>
      </c>
      <c r="CM109" s="149">
        <v>0</v>
      </c>
      <c r="CN109" s="149">
        <v>0</v>
      </c>
      <c r="CO109" s="149">
        <v>0</v>
      </c>
      <c r="CP109" s="149">
        <v>0</v>
      </c>
      <c r="CQ109" s="150">
        <v>0</v>
      </c>
      <c r="CR109" s="150">
        <v>0</v>
      </c>
      <c r="CS109" s="150">
        <v>0</v>
      </c>
      <c r="CT109" s="162">
        <v>0</v>
      </c>
      <c r="CU109" s="162">
        <v>0</v>
      </c>
      <c r="CV109" s="162">
        <v>0</v>
      </c>
      <c r="CW109" s="148">
        <v>0</v>
      </c>
      <c r="CX109" s="148">
        <v>0</v>
      </c>
      <c r="CY109" s="148">
        <v>0</v>
      </c>
      <c r="CZ109" s="149">
        <v>0</v>
      </c>
      <c r="DA109" s="149">
        <v>0</v>
      </c>
      <c r="DB109" s="149">
        <v>0</v>
      </c>
      <c r="DC109" s="149">
        <v>0</v>
      </c>
      <c r="DD109" s="149">
        <v>0</v>
      </c>
      <c r="DE109" s="149">
        <v>0</v>
      </c>
      <c r="DF109" s="149">
        <v>0</v>
      </c>
      <c r="DG109" s="149">
        <v>0</v>
      </c>
      <c r="DH109" s="149">
        <v>0</v>
      </c>
      <c r="DI109" s="149">
        <v>0</v>
      </c>
      <c r="DJ109" s="149">
        <v>0</v>
      </c>
      <c r="DK109" s="154">
        <f t="shared" si="174"/>
        <v>0</v>
      </c>
    </row>
    <row r="110" spans="1:205" s="90" customFormat="1">
      <c r="A110" s="148" t="s">
        <v>138</v>
      </c>
      <c r="B110" s="149">
        <v>6.7029865627552043</v>
      </c>
      <c r="C110" s="149">
        <v>6.7029865627552043</v>
      </c>
      <c r="D110" s="149">
        <v>6.7029865627552043</v>
      </c>
      <c r="E110" s="149">
        <v>6.7029865627552043</v>
      </c>
      <c r="F110" s="149">
        <v>6.7029865627552043</v>
      </c>
      <c r="G110" s="149">
        <v>6.7029865627552043</v>
      </c>
      <c r="H110" s="149">
        <v>6.7029865627552043</v>
      </c>
      <c r="I110" s="149">
        <v>6.7029865627552043</v>
      </c>
      <c r="J110" s="149">
        <v>6.7029865627552043</v>
      </c>
      <c r="K110" s="149">
        <v>6.7029865627552043</v>
      </c>
      <c r="L110" s="149">
        <v>6.7029865627552043</v>
      </c>
      <c r="M110" s="149">
        <v>6.7029865627552043</v>
      </c>
      <c r="N110" s="149">
        <v>6.7029865627552043</v>
      </c>
      <c r="O110" s="149">
        <v>6.7029865627552043</v>
      </c>
      <c r="P110" s="149">
        <v>6.7029865627552043</v>
      </c>
      <c r="Q110" s="149">
        <v>6.7029865627552043</v>
      </c>
      <c r="R110" s="149">
        <v>6.7029865627552043</v>
      </c>
      <c r="S110" s="149">
        <v>6.7029865627552043</v>
      </c>
      <c r="T110" s="149">
        <v>6.7029865627552043</v>
      </c>
      <c r="U110" s="149">
        <v>6.7029865627552043</v>
      </c>
      <c r="V110" s="149">
        <v>6.7029865627552043</v>
      </c>
      <c r="W110" s="149">
        <v>6.7029865627552043</v>
      </c>
      <c r="X110" s="149">
        <v>6.7029865627552043</v>
      </c>
      <c r="Y110" s="149">
        <v>6.7029865627552043</v>
      </c>
      <c r="Z110" s="149">
        <v>6.59</v>
      </c>
      <c r="AA110" s="149">
        <v>6.59</v>
      </c>
      <c r="AB110" s="149">
        <v>6.59</v>
      </c>
      <c r="AC110" s="149">
        <v>6.59</v>
      </c>
      <c r="AD110" s="149">
        <v>6.59</v>
      </c>
      <c r="AE110" s="149">
        <v>6.59</v>
      </c>
      <c r="AF110" s="149">
        <v>6.59</v>
      </c>
      <c r="AG110" s="149">
        <v>6.59</v>
      </c>
      <c r="AH110" s="149">
        <v>6.59</v>
      </c>
      <c r="AI110" s="149">
        <v>6.59</v>
      </c>
      <c r="AJ110" s="149">
        <v>6.59</v>
      </c>
      <c r="AK110" s="149">
        <v>6.59</v>
      </c>
      <c r="AL110" s="149">
        <v>6.67</v>
      </c>
      <c r="AM110" s="149">
        <v>6.67</v>
      </c>
      <c r="AN110" s="149">
        <v>6.67</v>
      </c>
      <c r="AO110" s="149">
        <v>6.67</v>
      </c>
      <c r="AP110" s="149">
        <v>6.67</v>
      </c>
      <c r="AQ110" s="149">
        <v>6.67</v>
      </c>
      <c r="AR110" s="149">
        <v>6.67</v>
      </c>
      <c r="AS110" s="149">
        <v>6.67</v>
      </c>
      <c r="AT110" s="149">
        <v>6.67</v>
      </c>
      <c r="AU110" s="149">
        <v>6.67</v>
      </c>
      <c r="AV110" s="149">
        <v>6.67</v>
      </c>
      <c r="AW110" s="149">
        <v>6.67</v>
      </c>
      <c r="AX110" s="149">
        <v>4.9400000000000004</v>
      </c>
      <c r="AY110" s="149">
        <v>4.9400000000000004</v>
      </c>
      <c r="AZ110" s="149">
        <v>4.9400000000000004</v>
      </c>
      <c r="BA110" s="149">
        <v>4.9400000000000004</v>
      </c>
      <c r="BB110" s="149">
        <v>4.9400000000000004</v>
      </c>
      <c r="BC110" s="149">
        <v>4.9400000000000004</v>
      </c>
      <c r="BD110" s="149">
        <v>4.9400000000000004</v>
      </c>
      <c r="BE110" s="149">
        <v>4.9400000000000004</v>
      </c>
      <c r="BF110" s="149">
        <v>4.9400000000000004</v>
      </c>
      <c r="BG110" s="149">
        <v>4.9400000000000004</v>
      </c>
      <c r="BH110" s="149">
        <v>4.9400000000000004</v>
      </c>
      <c r="BI110" s="149">
        <v>4.9400000000000004</v>
      </c>
      <c r="BJ110" s="149">
        <v>5.0199999999999996</v>
      </c>
      <c r="BK110" s="149">
        <v>5.0199999999999996</v>
      </c>
      <c r="BL110" s="149">
        <v>5.0199999999999996</v>
      </c>
      <c r="BM110" s="149">
        <v>5.0199999999999996</v>
      </c>
      <c r="BN110" s="149">
        <v>5.0199999999999996</v>
      </c>
      <c r="BO110" s="149">
        <v>5.0199999999999996</v>
      </c>
      <c r="BP110" s="149">
        <v>5.0199999999999996</v>
      </c>
      <c r="BQ110" s="149">
        <v>5.0199999999999996</v>
      </c>
      <c r="BR110" s="149">
        <v>5.0199999999999996</v>
      </c>
      <c r="BS110" s="149">
        <v>5.0199999999999996</v>
      </c>
      <c r="BT110" s="149">
        <v>5.0199999999999996</v>
      </c>
      <c r="BU110" s="149">
        <v>5.0199999999999996</v>
      </c>
      <c r="BV110" s="149">
        <v>5.0999999999999996</v>
      </c>
      <c r="BW110" s="149">
        <v>5.0999999999999996</v>
      </c>
      <c r="BX110" s="149">
        <v>5.0999999999999996</v>
      </c>
      <c r="BY110" s="149">
        <v>5.0999999999999996</v>
      </c>
      <c r="BZ110" s="149">
        <v>5.0999999999999996</v>
      </c>
      <c r="CA110" s="149">
        <v>5.0999999999999996</v>
      </c>
      <c r="CB110" s="149">
        <v>5.0999999999999996</v>
      </c>
      <c r="CC110" s="149">
        <v>5.0999999999999996</v>
      </c>
      <c r="CD110" s="149">
        <v>5.0999999999999996</v>
      </c>
      <c r="CE110" s="149">
        <v>5.0999999999999996</v>
      </c>
      <c r="CF110" s="149">
        <v>5.0999999999999996</v>
      </c>
      <c r="CG110" s="149">
        <v>5.0999999999999996</v>
      </c>
      <c r="CH110" s="149">
        <v>5.18</v>
      </c>
      <c r="CI110" s="149">
        <v>5.18</v>
      </c>
      <c r="CJ110" s="149">
        <v>5.18</v>
      </c>
      <c r="CK110" s="149">
        <v>5.18</v>
      </c>
      <c r="CL110" s="149">
        <v>5.18</v>
      </c>
      <c r="CM110" s="149">
        <v>5.18</v>
      </c>
      <c r="CN110" s="149">
        <v>5.18</v>
      </c>
      <c r="CO110" s="149">
        <v>5.18</v>
      </c>
      <c r="CP110" s="149">
        <v>5.18</v>
      </c>
      <c r="CQ110" s="150">
        <v>5.18</v>
      </c>
      <c r="CR110" s="150">
        <v>5.18</v>
      </c>
      <c r="CS110" s="150">
        <v>5.18</v>
      </c>
      <c r="CT110" s="162">
        <v>0</v>
      </c>
      <c r="CU110" s="162">
        <v>0</v>
      </c>
      <c r="CV110" s="162">
        <v>0</v>
      </c>
      <c r="CW110" s="148">
        <v>0</v>
      </c>
      <c r="CX110" s="148">
        <v>0</v>
      </c>
      <c r="CY110" s="148">
        <v>0</v>
      </c>
      <c r="CZ110" s="149">
        <v>0</v>
      </c>
      <c r="DA110" s="149">
        <v>0</v>
      </c>
      <c r="DB110" s="149">
        <v>0</v>
      </c>
      <c r="DC110" s="149">
        <v>0</v>
      </c>
      <c r="DD110" s="149">
        <v>0</v>
      </c>
      <c r="DE110" s="149">
        <v>0</v>
      </c>
      <c r="DF110" s="149">
        <v>0</v>
      </c>
      <c r="DG110" s="149">
        <v>0</v>
      </c>
      <c r="DH110" s="149">
        <v>0</v>
      </c>
      <c r="DI110" s="149">
        <v>0</v>
      </c>
      <c r="DJ110" s="149">
        <v>0</v>
      </c>
      <c r="DK110" s="154">
        <f t="shared" si="174"/>
        <v>0</v>
      </c>
    </row>
    <row r="111" spans="1:205" s="90" customFormat="1">
      <c r="A111" s="148" t="s">
        <v>139</v>
      </c>
      <c r="B111" s="149">
        <v>0</v>
      </c>
      <c r="C111" s="149">
        <v>0</v>
      </c>
      <c r="D111" s="149">
        <v>0</v>
      </c>
      <c r="E111" s="149">
        <v>0</v>
      </c>
      <c r="F111" s="149">
        <v>0</v>
      </c>
      <c r="G111" s="149">
        <v>0</v>
      </c>
      <c r="H111" s="149">
        <v>0</v>
      </c>
      <c r="I111" s="149">
        <v>0</v>
      </c>
      <c r="J111" s="149">
        <v>0</v>
      </c>
      <c r="K111" s="149">
        <v>0</v>
      </c>
      <c r="L111" s="149">
        <v>0</v>
      </c>
      <c r="M111" s="149">
        <v>0</v>
      </c>
      <c r="N111" s="149">
        <v>0</v>
      </c>
      <c r="O111" s="149">
        <v>0</v>
      </c>
      <c r="P111" s="149">
        <v>0</v>
      </c>
      <c r="Q111" s="149">
        <v>0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49">
        <v>0</v>
      </c>
      <c r="AA111" s="149">
        <v>0</v>
      </c>
      <c r="AB111" s="149">
        <v>0</v>
      </c>
      <c r="AC111" s="149">
        <v>0</v>
      </c>
      <c r="AD111" s="149">
        <v>0</v>
      </c>
      <c r="AE111" s="149">
        <v>0</v>
      </c>
      <c r="AF111" s="149">
        <v>0</v>
      </c>
      <c r="AG111" s="149">
        <v>0</v>
      </c>
      <c r="AH111" s="149">
        <v>0</v>
      </c>
      <c r="AI111" s="149">
        <v>0</v>
      </c>
      <c r="AJ111" s="149">
        <v>0</v>
      </c>
      <c r="AK111" s="149">
        <v>0</v>
      </c>
      <c r="AL111" s="149">
        <v>0</v>
      </c>
      <c r="AM111" s="149">
        <v>0</v>
      </c>
      <c r="AN111" s="149">
        <v>0</v>
      </c>
      <c r="AO111" s="149">
        <v>0</v>
      </c>
      <c r="AP111" s="149">
        <v>0</v>
      </c>
      <c r="AQ111" s="149">
        <v>0</v>
      </c>
      <c r="AR111" s="149">
        <v>0</v>
      </c>
      <c r="AS111" s="149">
        <v>0</v>
      </c>
      <c r="AT111" s="149">
        <v>0</v>
      </c>
      <c r="AU111" s="149">
        <v>0</v>
      </c>
      <c r="AV111" s="149">
        <v>0</v>
      </c>
      <c r="AW111" s="149">
        <v>0</v>
      </c>
      <c r="AX111" s="149">
        <v>0</v>
      </c>
      <c r="AY111" s="149">
        <v>0</v>
      </c>
      <c r="AZ111" s="149">
        <v>0</v>
      </c>
      <c r="BA111" s="149">
        <v>0</v>
      </c>
      <c r="BB111" s="149">
        <v>0</v>
      </c>
      <c r="BC111" s="149">
        <v>0</v>
      </c>
      <c r="BD111" s="149">
        <v>0</v>
      </c>
      <c r="BE111" s="149">
        <v>0</v>
      </c>
      <c r="BF111" s="149">
        <v>0</v>
      </c>
      <c r="BG111" s="149">
        <v>0</v>
      </c>
      <c r="BH111" s="149">
        <v>0</v>
      </c>
      <c r="BI111" s="149">
        <v>0</v>
      </c>
      <c r="BJ111" s="149">
        <v>0</v>
      </c>
      <c r="BK111" s="149">
        <v>0</v>
      </c>
      <c r="BL111" s="149">
        <v>0</v>
      </c>
      <c r="BM111" s="149">
        <v>0</v>
      </c>
      <c r="BN111" s="149">
        <v>0</v>
      </c>
      <c r="BO111" s="149">
        <v>0</v>
      </c>
      <c r="BP111" s="149">
        <v>0</v>
      </c>
      <c r="BQ111" s="149">
        <v>0</v>
      </c>
      <c r="BR111" s="149">
        <v>0</v>
      </c>
      <c r="BS111" s="149">
        <v>0</v>
      </c>
      <c r="BT111" s="149">
        <v>0</v>
      </c>
      <c r="BU111" s="149">
        <v>0</v>
      </c>
      <c r="BV111" s="149">
        <v>0</v>
      </c>
      <c r="BW111" s="149">
        <v>0</v>
      </c>
      <c r="BX111" s="149">
        <v>0</v>
      </c>
      <c r="BY111" s="149">
        <v>0</v>
      </c>
      <c r="BZ111" s="149">
        <v>0</v>
      </c>
      <c r="CA111" s="149">
        <v>0</v>
      </c>
      <c r="CB111" s="149">
        <v>0</v>
      </c>
      <c r="CC111" s="149">
        <v>0</v>
      </c>
      <c r="CD111" s="149">
        <v>0</v>
      </c>
      <c r="CE111" s="149">
        <v>0</v>
      </c>
      <c r="CF111" s="149">
        <v>0</v>
      </c>
      <c r="CG111" s="149">
        <v>0</v>
      </c>
      <c r="CH111" s="149">
        <v>0</v>
      </c>
      <c r="CI111" s="149">
        <v>0</v>
      </c>
      <c r="CJ111" s="149">
        <v>0</v>
      </c>
      <c r="CK111" s="149">
        <v>0</v>
      </c>
      <c r="CL111" s="149">
        <v>0</v>
      </c>
      <c r="CM111" s="149">
        <v>0</v>
      </c>
      <c r="CN111" s="149">
        <v>0</v>
      </c>
      <c r="CO111" s="149">
        <v>0</v>
      </c>
      <c r="CP111" s="149">
        <v>0</v>
      </c>
      <c r="CQ111" s="150">
        <v>0</v>
      </c>
      <c r="CR111" s="150">
        <v>0</v>
      </c>
      <c r="CS111" s="150">
        <v>0</v>
      </c>
      <c r="CT111" s="162">
        <v>0</v>
      </c>
      <c r="CU111" s="162">
        <v>0</v>
      </c>
      <c r="CV111" s="162">
        <v>0</v>
      </c>
      <c r="CW111" s="148">
        <v>0</v>
      </c>
      <c r="CX111" s="148">
        <v>0</v>
      </c>
      <c r="CY111" s="148">
        <v>0</v>
      </c>
      <c r="CZ111" s="149">
        <v>0</v>
      </c>
      <c r="DA111" s="149">
        <v>0</v>
      </c>
      <c r="DB111" s="149">
        <v>0</v>
      </c>
      <c r="DC111" s="149">
        <v>0</v>
      </c>
      <c r="DD111" s="149">
        <v>0</v>
      </c>
      <c r="DE111" s="149">
        <v>0</v>
      </c>
      <c r="DF111" s="149">
        <v>0</v>
      </c>
      <c r="DG111" s="149">
        <v>0</v>
      </c>
      <c r="DH111" s="149">
        <v>0</v>
      </c>
      <c r="DI111" s="149">
        <v>0</v>
      </c>
      <c r="DJ111" s="149">
        <v>0</v>
      </c>
      <c r="DK111" s="154">
        <f t="shared" si="174"/>
        <v>0</v>
      </c>
    </row>
    <row r="112" spans="1:205" s="90" customFormat="1">
      <c r="A112" s="155" t="s">
        <v>140</v>
      </c>
      <c r="B112" s="156">
        <v>63.067886562755213</v>
      </c>
      <c r="C112" s="156">
        <v>63.130275144070083</v>
      </c>
      <c r="D112" s="156">
        <v>69.920275144070075</v>
      </c>
      <c r="E112" s="156">
        <v>63.005682663490788</v>
      </c>
      <c r="F112" s="156">
        <v>52.865682663490787</v>
      </c>
      <c r="G112" s="156">
        <v>60.345682663490791</v>
      </c>
      <c r="H112" s="156">
        <v>64.245663557548156</v>
      </c>
      <c r="I112" s="156">
        <v>75.051880509336641</v>
      </c>
      <c r="J112" s="156">
        <v>69.531880509336645</v>
      </c>
      <c r="K112" s="156">
        <v>60.161880509336648</v>
      </c>
      <c r="L112" s="156">
        <v>56.711880509336652</v>
      </c>
      <c r="M112" s="156">
        <v>50.661880509336648</v>
      </c>
      <c r="N112" s="156">
        <v>45.289786562755204</v>
      </c>
      <c r="O112" s="156">
        <v>47.959786562755205</v>
      </c>
      <c r="P112" s="156">
        <v>42.639786562755205</v>
      </c>
      <c r="Q112" s="156">
        <v>48.441221747940389</v>
      </c>
      <c r="R112" s="156">
        <v>47.47122174794039</v>
      </c>
      <c r="S112" s="156">
        <v>53.571221747940392</v>
      </c>
      <c r="T112" s="156">
        <v>51.825725716194356</v>
      </c>
      <c r="U112" s="156">
        <v>53.065725716194358</v>
      </c>
      <c r="V112" s="156">
        <v>57.965725716194363</v>
      </c>
      <c r="W112" s="156">
        <v>67.196821368368262</v>
      </c>
      <c r="X112" s="156">
        <v>64.846821368368268</v>
      </c>
      <c r="Y112" s="156">
        <v>64.936821368368257</v>
      </c>
      <c r="Z112" s="156">
        <v>58.756799999999998</v>
      </c>
      <c r="AA112" s="156">
        <v>56.276799999999994</v>
      </c>
      <c r="AB112" s="156">
        <v>47.05680000000001</v>
      </c>
      <c r="AC112" s="156">
        <v>60.9268</v>
      </c>
      <c r="AD112" s="156">
        <v>67.646799999999999</v>
      </c>
      <c r="AE112" s="156">
        <v>79.506799999999998</v>
      </c>
      <c r="AF112" s="156">
        <v>73.661051207729471</v>
      </c>
      <c r="AG112" s="156">
        <v>73.981051207729479</v>
      </c>
      <c r="AH112" s="156">
        <v>80.781051207729462</v>
      </c>
      <c r="AI112" s="156">
        <v>72.681051207729482</v>
      </c>
      <c r="AJ112" s="156">
        <v>67.604798352736196</v>
      </c>
      <c r="AK112" s="156">
        <v>64.004798352736202</v>
      </c>
      <c r="AL112" s="156">
        <v>60.946799999999996</v>
      </c>
      <c r="AM112" s="156">
        <v>56.736799999999995</v>
      </c>
      <c r="AN112" s="156">
        <v>53.306799999999996</v>
      </c>
      <c r="AO112" s="156">
        <v>59.323425067824203</v>
      </c>
      <c r="AP112" s="156">
        <v>58.488679454482686</v>
      </c>
      <c r="AQ112" s="156">
        <v>60.308679454482679</v>
      </c>
      <c r="AR112" s="156">
        <v>57.828679454482682</v>
      </c>
      <c r="AS112" s="156">
        <v>61.628679454482679</v>
      </c>
      <c r="AT112" s="156">
        <v>62.65867945448268</v>
      </c>
      <c r="AU112" s="156">
        <v>67.218679454482682</v>
      </c>
      <c r="AV112" s="156">
        <v>63.558679454482672</v>
      </c>
      <c r="AW112" s="156">
        <v>73.288679454482676</v>
      </c>
      <c r="AX112" s="156">
        <v>81.526800000000009</v>
      </c>
      <c r="AY112" s="156">
        <v>102.58760717488788</v>
      </c>
      <c r="AZ112" s="156">
        <v>72.687607174887887</v>
      </c>
      <c r="BA112" s="156">
        <v>56.319607174887885</v>
      </c>
      <c r="BB112" s="156">
        <v>55.507607174887887</v>
      </c>
      <c r="BC112" s="156">
        <v>58.82160717488788</v>
      </c>
      <c r="BD112" s="156">
        <v>63.208304484304925</v>
      </c>
      <c r="BE112" s="156">
        <v>64.305304484304926</v>
      </c>
      <c r="BF112" s="156">
        <v>65.791304484304931</v>
      </c>
      <c r="BG112" s="156">
        <v>65.810304484304922</v>
      </c>
      <c r="BH112" s="156">
        <v>69.092304484304918</v>
      </c>
      <c r="BI112" s="156">
        <v>98.261286745945725</v>
      </c>
      <c r="BJ112" s="156">
        <v>65.709800000000001</v>
      </c>
      <c r="BK112" s="156">
        <v>63.535800000000009</v>
      </c>
      <c r="BL112" s="156">
        <v>65.246800000000007</v>
      </c>
      <c r="BM112" s="156">
        <v>64.574876291675579</v>
      </c>
      <c r="BN112" s="156">
        <v>66.187876291675579</v>
      </c>
      <c r="BO112" s="156">
        <v>64.864876291675586</v>
      </c>
      <c r="BP112" s="156">
        <v>57.528876291675587</v>
      </c>
      <c r="BQ112" s="156">
        <v>62.002876291675577</v>
      </c>
      <c r="BR112" s="156">
        <v>62.084876291675585</v>
      </c>
      <c r="BS112" s="156">
        <v>64.032876291675578</v>
      </c>
      <c r="BT112" s="156">
        <v>66.156876291675587</v>
      </c>
      <c r="BU112" s="156">
        <v>53.959791915331778</v>
      </c>
      <c r="BV112" s="156">
        <v>59.480800000000009</v>
      </c>
      <c r="BW112" s="156">
        <v>72.830799999999996</v>
      </c>
      <c r="BX112" s="156">
        <v>54.8598</v>
      </c>
      <c r="BY112" s="156">
        <v>62.689799999999998</v>
      </c>
      <c r="BZ112" s="156">
        <v>63.244799999999998</v>
      </c>
      <c r="CA112" s="156">
        <v>63.980800000000002</v>
      </c>
      <c r="CB112" s="156">
        <v>60.273800000000001</v>
      </c>
      <c r="CC112" s="156">
        <v>68.424799999999991</v>
      </c>
      <c r="CD112" s="156">
        <v>66.610799999999998</v>
      </c>
      <c r="CE112" s="156">
        <v>65.074514019795316</v>
      </c>
      <c r="CF112" s="156">
        <v>63.713621782178215</v>
      </c>
      <c r="CG112" s="156">
        <v>66.869864871034849</v>
      </c>
      <c r="CH112" s="156">
        <v>67.316800000000001</v>
      </c>
      <c r="CI112" s="156">
        <v>65.708799999999997</v>
      </c>
      <c r="CJ112" s="156">
        <v>66.9238</v>
      </c>
      <c r="CK112" s="156">
        <v>68.952097974927682</v>
      </c>
      <c r="CL112" s="156">
        <v>64.215097974927673</v>
      </c>
      <c r="CM112" s="156">
        <v>61.933097974927676</v>
      </c>
      <c r="CN112" s="156">
        <v>61.552502025072329</v>
      </c>
      <c r="CO112" s="156">
        <v>65.597502025072316</v>
      </c>
      <c r="CP112" s="156">
        <v>70.191554098360655</v>
      </c>
      <c r="CQ112" s="157">
        <v>68.764554098360662</v>
      </c>
      <c r="CR112" s="157">
        <v>67.349554098360656</v>
      </c>
      <c r="CS112" s="157">
        <v>61.478554098360661</v>
      </c>
      <c r="CT112" s="158">
        <v>54.135799999999996</v>
      </c>
      <c r="CU112" s="158">
        <v>53.165799999999997</v>
      </c>
      <c r="CV112" s="158">
        <v>50.569186747802561</v>
      </c>
      <c r="CW112" s="155">
        <v>55.63</v>
      </c>
      <c r="CX112" s="155">
        <v>60.89</v>
      </c>
      <c r="CY112" s="155">
        <v>58.99</v>
      </c>
      <c r="CZ112" s="156">
        <v>56.24620351510773</v>
      </c>
      <c r="DA112" s="156">
        <v>58.915203515107741</v>
      </c>
      <c r="DB112" s="156">
        <v>61.436203515107742</v>
      </c>
      <c r="DC112" s="156">
        <v>58.747283989406519</v>
      </c>
      <c r="DD112" s="156">
        <v>59.249283989406521</v>
      </c>
      <c r="DE112" s="156">
        <v>59.306283989406523</v>
      </c>
      <c r="DF112" s="156">
        <v>55.002642335881404</v>
      </c>
      <c r="DG112" s="156">
        <v>56.281642335881401</v>
      </c>
      <c r="DH112" s="156">
        <v>53.3078</v>
      </c>
      <c r="DI112" s="156">
        <v>52.93893731019083</v>
      </c>
      <c r="DJ112" s="156">
        <v>50.715051502620724</v>
      </c>
      <c r="DK112" s="161">
        <f t="shared" si="174"/>
        <v>50.715051502620724</v>
      </c>
    </row>
    <row r="113" s="78" customFormat="1"/>
    <row r="114" s="78" customFormat="1"/>
    <row r="115" s="78" customFormat="1"/>
    <row r="116" s="78" customFormat="1"/>
    <row r="117" s="78" customFormat="1"/>
    <row r="118" s="78" customFormat="1"/>
    <row r="119" s="78" customFormat="1"/>
    <row r="120" s="78" customFormat="1"/>
    <row r="121" s="78" customFormat="1"/>
    <row r="122" s="78" customFormat="1"/>
    <row r="123" s="78" customFormat="1"/>
    <row r="124" s="78" customFormat="1"/>
    <row r="125" s="78" customFormat="1"/>
    <row r="126" s="78" customFormat="1"/>
    <row r="127" s="78" customFormat="1"/>
    <row r="128" s="78" customFormat="1"/>
    <row r="129" s="78" customFormat="1"/>
    <row r="130" s="78" customFormat="1"/>
    <row r="131" s="78" customFormat="1"/>
    <row r="132" s="78" customFormat="1"/>
    <row r="133" s="78" customFormat="1"/>
    <row r="134" s="78" customFormat="1"/>
    <row r="135" s="78" customFormat="1"/>
    <row r="136" s="78" customFormat="1"/>
    <row r="137" s="78" customFormat="1"/>
    <row r="138" s="78" customFormat="1"/>
    <row r="139" s="78" customFormat="1"/>
    <row r="140" s="78" customFormat="1"/>
    <row r="141" s="78" customFormat="1"/>
    <row r="142" s="78" customFormat="1"/>
    <row r="143" s="78" customFormat="1"/>
    <row r="144" s="78" customFormat="1"/>
    <row r="145" s="78" customFormat="1"/>
    <row r="146" s="78" customFormat="1"/>
    <row r="147" s="78" customFormat="1"/>
    <row r="148" s="78" customFormat="1"/>
    <row r="149" s="78" customFormat="1"/>
    <row r="150" s="78" customFormat="1"/>
    <row r="151" s="78" customFormat="1"/>
    <row r="152" s="78" customFormat="1"/>
    <row r="153" s="78" customFormat="1"/>
    <row r="154" s="78" customFormat="1"/>
    <row r="155" s="78" customFormat="1"/>
    <row r="156" s="78" customFormat="1"/>
    <row r="157" s="78" customFormat="1"/>
    <row r="158" s="78" customFormat="1"/>
    <row r="159" s="78" customFormat="1"/>
    <row r="160" s="78" customFormat="1"/>
    <row r="161" s="78" customFormat="1"/>
    <row r="162" s="78" customFormat="1"/>
    <row r="163" s="78" customFormat="1"/>
    <row r="164" s="78" customFormat="1"/>
    <row r="165" s="78" customFormat="1"/>
    <row r="166" s="78" customFormat="1"/>
    <row r="167" s="78" customFormat="1"/>
    <row r="168" s="78" customFormat="1"/>
    <row r="169" s="78" customFormat="1"/>
    <row r="170" s="78" customFormat="1"/>
    <row r="171" s="78" customFormat="1"/>
    <row r="172" s="78" customFormat="1"/>
    <row r="173" s="78" customFormat="1"/>
    <row r="174" s="78" customFormat="1"/>
    <row r="175" s="78" customFormat="1"/>
    <row r="176" s="78" customFormat="1"/>
    <row r="177" s="78" customFormat="1"/>
    <row r="178" s="78" customFormat="1"/>
    <row r="179" s="78" customFormat="1"/>
    <row r="180" s="78" customFormat="1"/>
    <row r="181" s="78" customFormat="1"/>
    <row r="182" s="78" customFormat="1"/>
    <row r="183" s="78" customFormat="1"/>
    <row r="184" s="78" customFormat="1"/>
    <row r="185" s="78" customFormat="1"/>
    <row r="186" s="78" customFormat="1"/>
    <row r="188" s="78" customFormat="1"/>
    <row r="189" s="78" customFormat="1"/>
    <row r="190" s="78" customFormat="1"/>
    <row r="191" s="78" customFormat="1"/>
    <row r="192" s="78" customFormat="1"/>
    <row r="193" s="78" customFormat="1"/>
    <row r="194" s="78" customFormat="1"/>
    <row r="195" s="78" customFormat="1"/>
    <row r="196" s="78" customFormat="1"/>
    <row r="197" s="78" customFormat="1"/>
    <row r="198" s="78" customFormat="1"/>
    <row r="199" s="78" customFormat="1"/>
    <row r="200" s="78" customFormat="1"/>
    <row r="201" s="78" customFormat="1"/>
    <row r="202" s="78" customFormat="1"/>
    <row r="203" s="78" customFormat="1"/>
    <row r="204" s="78" customFormat="1"/>
    <row r="205" s="78" customFormat="1"/>
    <row r="206" s="78" customFormat="1"/>
    <row r="207" s="78" customFormat="1"/>
    <row r="208" s="78" customFormat="1"/>
    <row r="209" s="78" customFormat="1"/>
    <row r="210" s="78" customFormat="1"/>
    <row r="211" s="78" customFormat="1"/>
    <row r="212" s="78" customFormat="1"/>
    <row r="213" s="78" customFormat="1"/>
    <row r="214" s="78" customFormat="1"/>
    <row r="215" s="78" customFormat="1"/>
    <row r="216" s="78" customFormat="1"/>
    <row r="217" s="78" customFormat="1"/>
    <row r="218" s="78" customFormat="1"/>
    <row r="219" s="78" customFormat="1"/>
    <row r="220" s="78" customFormat="1"/>
    <row r="221" s="78" customFormat="1"/>
    <row r="222" s="78" customFormat="1"/>
    <row r="223" s="78" customFormat="1"/>
    <row r="224" s="78" customFormat="1"/>
    <row r="225" s="78" customFormat="1"/>
    <row r="226" s="78" customFormat="1"/>
    <row r="227" s="78" customFormat="1"/>
    <row r="228" s="78" customFormat="1"/>
    <row r="229" s="78" customFormat="1"/>
    <row r="230" s="78" customFormat="1"/>
    <row r="231" s="78" customFormat="1"/>
    <row r="232" s="78" customFormat="1"/>
    <row r="233" s="78" customFormat="1"/>
    <row r="234" s="78" customFormat="1"/>
    <row r="235" s="78" customFormat="1"/>
    <row r="236" s="78" customFormat="1"/>
    <row r="237" s="78" customFormat="1"/>
    <row r="238" s="78" customFormat="1"/>
    <row r="239" s="78" customFormat="1"/>
    <row r="240" s="78" customFormat="1"/>
    <row r="241" s="78" customFormat="1"/>
    <row r="242" s="78" customFormat="1"/>
    <row r="243" s="78" customFormat="1"/>
    <row r="244" s="78" customFormat="1"/>
    <row r="245" s="78" customFormat="1"/>
    <row r="246" s="78" customFormat="1"/>
    <row r="247" s="78" customFormat="1"/>
    <row r="248" s="78" customFormat="1"/>
    <row r="249" s="78" customFormat="1"/>
    <row r="250" s="78" customFormat="1"/>
    <row r="251" s="78" customFormat="1"/>
    <row r="252" s="78" customFormat="1"/>
    <row r="253" s="78" customFormat="1"/>
    <row r="254" s="78" customFormat="1"/>
    <row r="255" s="78" customFormat="1"/>
    <row r="256" s="78" customFormat="1"/>
    <row r="257" s="78" customFormat="1"/>
    <row r="258" s="78" customFormat="1"/>
    <row r="259" s="78" customFormat="1"/>
    <row r="260" s="78" customFormat="1"/>
    <row r="261" s="78" customFormat="1"/>
    <row r="262" s="78" customFormat="1"/>
    <row r="263" s="78" customFormat="1"/>
    <row r="264" s="78" customFormat="1"/>
    <row r="265" s="78" customFormat="1"/>
    <row r="266" s="78" customFormat="1"/>
    <row r="267" s="78" customFormat="1"/>
    <row r="268" s="78" customFormat="1"/>
    <row r="269" s="78" customFormat="1"/>
    <row r="270" s="78" customFormat="1"/>
    <row r="271" s="78" customFormat="1"/>
    <row r="272" s="78" customFormat="1"/>
    <row r="273" s="78" customFormat="1"/>
    <row r="274" s="78" customFormat="1"/>
    <row r="275" s="78" customFormat="1"/>
    <row r="276" s="78" customFormat="1"/>
    <row r="277" s="78" customFormat="1"/>
    <row r="278" s="78" customFormat="1"/>
    <row r="279" s="78" customFormat="1"/>
    <row r="280" s="78" customFormat="1"/>
    <row r="281" s="78" customFormat="1"/>
    <row r="282" s="78" customFormat="1"/>
    <row r="283" s="78" customFormat="1"/>
    <row r="284" s="78" customFormat="1"/>
    <row r="285" s="78" customFormat="1"/>
    <row r="286" s="78" customFormat="1"/>
    <row r="287" s="78" customFormat="1"/>
    <row r="288" s="78" customFormat="1"/>
    <row r="289" s="78" customFormat="1"/>
    <row r="290" s="78" customFormat="1"/>
    <row r="291" s="78" customFormat="1"/>
    <row r="292" s="78" customFormat="1"/>
    <row r="293" s="78" customFormat="1"/>
    <row r="294" s="78" customFormat="1"/>
    <row r="295" s="78" customFormat="1"/>
    <row r="296" s="78" customFormat="1"/>
    <row r="297" s="78" customFormat="1"/>
    <row r="298" s="78" customFormat="1"/>
    <row r="299" s="78" customFormat="1"/>
    <row r="300" s="78" customFormat="1"/>
    <row r="301" s="78" customFormat="1"/>
    <row r="302" s="78" customFormat="1"/>
    <row r="303" s="78" customFormat="1"/>
    <row r="304" s="78" customFormat="1"/>
    <row r="305" s="78" customFormat="1"/>
    <row r="306" s="78" customFormat="1"/>
    <row r="307" s="78" customFormat="1"/>
    <row r="308" s="78" customFormat="1"/>
    <row r="309" s="78" customFormat="1"/>
    <row r="310" s="78" customFormat="1"/>
    <row r="311" s="78" customFormat="1"/>
    <row r="312" s="78" customFormat="1"/>
    <row r="313" s="78" customFormat="1"/>
    <row r="314" s="78" customFormat="1"/>
    <row r="315" s="78" customFormat="1"/>
    <row r="316" s="78" customFormat="1"/>
    <row r="317" s="78" customFormat="1"/>
    <row r="318" s="78" customFormat="1"/>
    <row r="319" s="78" customFormat="1"/>
    <row r="320" s="78" customFormat="1"/>
    <row r="321" s="78" customFormat="1"/>
    <row r="322" s="78" customFormat="1"/>
    <row r="323" s="78" customFormat="1"/>
    <row r="324" s="78" customFormat="1"/>
    <row r="325" s="78" customFormat="1"/>
    <row r="326" s="78" customFormat="1"/>
    <row r="327" s="78" customFormat="1"/>
    <row r="328" s="78" customFormat="1"/>
    <row r="329" s="78" customFormat="1"/>
    <row r="330" s="78" customFormat="1"/>
    <row r="331" s="78" customFormat="1"/>
    <row r="332" s="78" customFormat="1"/>
    <row r="333" s="78" customFormat="1"/>
    <row r="334" s="78" customFormat="1"/>
    <row r="335" s="78" customFormat="1"/>
    <row r="336" s="78" customFormat="1"/>
    <row r="337" s="78" customFormat="1"/>
    <row r="338" s="78" customFormat="1"/>
    <row r="339" s="78" customFormat="1"/>
    <row r="340" s="78" customFormat="1"/>
    <row r="341" s="78" customFormat="1"/>
    <row r="342" s="78" customFormat="1"/>
    <row r="343" s="78" customFormat="1"/>
    <row r="344" s="78" customFormat="1"/>
    <row r="345" s="78" customFormat="1"/>
    <row r="346" s="78" customFormat="1"/>
    <row r="347" s="78" customFormat="1"/>
    <row r="348" s="78" customFormat="1"/>
    <row r="349" s="78" customFormat="1"/>
    <row r="350" s="78" customFormat="1"/>
    <row r="351" s="78" customFormat="1"/>
    <row r="352" s="78" customFormat="1"/>
    <row r="353" s="78" customFormat="1"/>
    <row r="354" s="78" customFormat="1"/>
    <row r="355" s="78" customFormat="1"/>
    <row r="356" s="78" customFormat="1"/>
    <row r="357" s="78" customFormat="1"/>
    <row r="358" s="78" customFormat="1"/>
    <row r="359" s="78" customFormat="1"/>
    <row r="360" s="78" customFormat="1"/>
    <row r="361" s="78" customFormat="1"/>
    <row r="362" s="78" customFormat="1"/>
    <row r="363" s="78" customFormat="1"/>
    <row r="364" s="78" customFormat="1"/>
    <row r="365" s="78" customFormat="1"/>
    <row r="366" s="78" customFormat="1"/>
    <row r="367" s="78" customFormat="1"/>
    <row r="368" s="78" customFormat="1"/>
    <row r="369" s="78" customFormat="1"/>
    <row r="370" s="78" customFormat="1"/>
    <row r="371" s="78" customFormat="1"/>
    <row r="372" s="78" customFormat="1"/>
    <row r="373" s="78" customFormat="1"/>
    <row r="374" s="78" customFormat="1"/>
    <row r="375" s="78" customFormat="1"/>
    <row r="376" s="78" customFormat="1"/>
    <row r="377" s="78" customFormat="1"/>
    <row r="378" s="78" customFormat="1"/>
    <row r="379" s="78" customFormat="1"/>
    <row r="380" s="78" customFormat="1"/>
    <row r="381" s="78" customFormat="1"/>
    <row r="382" s="78" customFormat="1"/>
    <row r="383" s="78" customFormat="1"/>
    <row r="384" s="78" customFormat="1"/>
    <row r="385" s="78" customFormat="1"/>
    <row r="386" s="78" customFormat="1"/>
    <row r="387" s="78" customFormat="1"/>
    <row r="388" s="78" customFormat="1"/>
    <row r="389" s="78" customFormat="1"/>
    <row r="390" s="78" customFormat="1"/>
    <row r="391" s="78" customFormat="1"/>
    <row r="392" s="78" customFormat="1"/>
    <row r="393" s="78" customFormat="1"/>
    <row r="394" s="78" customFormat="1"/>
    <row r="395" s="78" customFormat="1"/>
    <row r="396" s="78" customFormat="1"/>
    <row r="397" s="78" customFormat="1"/>
    <row r="398" s="78" customFormat="1"/>
    <row r="399" s="78" customFormat="1"/>
    <row r="400" s="78" customFormat="1"/>
    <row r="401" s="78" customFormat="1"/>
    <row r="402" s="78" customFormat="1"/>
    <row r="403" s="78" customFormat="1"/>
    <row r="404" s="78" customFormat="1"/>
    <row r="405" s="78" customFormat="1"/>
    <row r="406" s="78" customFormat="1"/>
    <row r="407" s="78" customFormat="1"/>
    <row r="408" s="78" customFormat="1"/>
    <row r="409" s="78" customFormat="1"/>
    <row r="410" s="78" customFormat="1"/>
    <row r="411" s="78" customFormat="1"/>
    <row r="412" s="78" customFormat="1"/>
    <row r="413" s="78" customFormat="1"/>
    <row r="414" s="78" customFormat="1"/>
    <row r="415" s="78" customFormat="1"/>
    <row r="416" s="78" customFormat="1"/>
    <row r="417" s="78" customFormat="1"/>
    <row r="418" s="78" customFormat="1"/>
    <row r="419" s="78" customFormat="1"/>
    <row r="420" s="78" customFormat="1"/>
    <row r="421" s="78" customFormat="1"/>
    <row r="422" s="78" customFormat="1"/>
    <row r="423" s="78" customFormat="1"/>
    <row r="424" s="78" customFormat="1"/>
    <row r="425" s="78" customFormat="1"/>
    <row r="426" s="78" customFormat="1"/>
    <row r="427" s="78" customFormat="1"/>
    <row r="428" s="78" customFormat="1"/>
    <row r="429" s="78" customFormat="1"/>
    <row r="430" s="78" customFormat="1"/>
    <row r="431" s="78" customFormat="1"/>
    <row r="432" s="78" customFormat="1"/>
    <row r="433" s="78" customFormat="1"/>
    <row r="434" s="78" customFormat="1"/>
    <row r="435" s="78" customFormat="1"/>
    <row r="436" s="78" customFormat="1"/>
    <row r="437" s="78" customFormat="1"/>
    <row r="438" s="78" customFormat="1"/>
    <row r="439" s="78" customFormat="1"/>
    <row r="440" s="78" customFormat="1"/>
    <row r="441" s="78" customFormat="1"/>
    <row r="442" s="78" customFormat="1"/>
    <row r="443" s="78" customFormat="1"/>
    <row r="444" s="78" customFormat="1"/>
    <row r="445" s="78" customFormat="1"/>
    <row r="446" s="78" customFormat="1"/>
    <row r="447" s="78" customFormat="1"/>
    <row r="448" s="78" customFormat="1"/>
    <row r="449" s="78" customFormat="1"/>
    <row r="450" s="78" customFormat="1"/>
    <row r="451" s="78" customFormat="1"/>
    <row r="452" s="78" customFormat="1"/>
    <row r="453" s="78" customFormat="1"/>
    <row r="454" s="78" customFormat="1"/>
    <row r="455" s="78" customFormat="1"/>
    <row r="456" s="78" customFormat="1"/>
    <row r="457" s="78" customFormat="1"/>
    <row r="458" s="78" customFormat="1"/>
    <row r="459" s="78" customFormat="1"/>
    <row r="460" s="78" customFormat="1"/>
    <row r="461" s="78" customFormat="1"/>
    <row r="462" s="78" customFormat="1"/>
    <row r="463" s="78" customFormat="1"/>
    <row r="464" s="78" customFormat="1"/>
    <row r="465" s="78" customFormat="1"/>
    <row r="466" s="78" customFormat="1"/>
    <row r="467" s="78" customFormat="1"/>
    <row r="468" s="78" customFormat="1"/>
    <row r="469" s="78" customFormat="1"/>
    <row r="470" s="78" customFormat="1"/>
    <row r="471" s="78" customFormat="1"/>
    <row r="472" s="78" customFormat="1"/>
    <row r="473" s="78" customFormat="1"/>
    <row r="474" s="78" customFormat="1"/>
    <row r="475" s="78" customFormat="1"/>
    <row r="476" s="78" customFormat="1"/>
    <row r="477" s="78" customFormat="1"/>
    <row r="478" s="78" customFormat="1"/>
    <row r="479" s="78" customFormat="1"/>
    <row r="480" s="78" customFormat="1"/>
    <row r="481" s="78" customFormat="1"/>
    <row r="482" s="78" customFormat="1"/>
    <row r="483" s="78" customFormat="1"/>
    <row r="484" s="78" customFormat="1"/>
    <row r="485" s="78" customFormat="1"/>
    <row r="486" s="78" customFormat="1"/>
    <row r="487" s="78" customFormat="1"/>
    <row r="488" s="78" customFormat="1"/>
    <row r="489" s="78" customFormat="1"/>
    <row r="490" s="78" customFormat="1"/>
    <row r="491" s="78" customFormat="1"/>
    <row r="492" s="78" customFormat="1"/>
    <row r="493" s="78" customFormat="1"/>
    <row r="494" s="78" customFormat="1"/>
    <row r="495" s="78" customFormat="1"/>
    <row r="496" s="78" customFormat="1"/>
    <row r="497" s="78" customFormat="1"/>
    <row r="498" s="78" customFormat="1"/>
    <row r="499" s="78" customFormat="1"/>
    <row r="500" s="78" customFormat="1"/>
    <row r="501" s="78" customFormat="1"/>
    <row r="502" s="78" customFormat="1"/>
    <row r="503" s="78" customFormat="1"/>
    <row r="504" s="78" customFormat="1"/>
    <row r="505" s="78" customFormat="1"/>
    <row r="506" s="78" customFormat="1"/>
    <row r="507" s="78" customFormat="1"/>
    <row r="508" s="78" customFormat="1"/>
    <row r="509" s="78" customFormat="1"/>
    <row r="510" s="78" customFormat="1"/>
    <row r="511" s="78" customFormat="1"/>
    <row r="512" s="78" customFormat="1"/>
    <row r="513" s="78" customFormat="1"/>
    <row r="514" s="78" customFormat="1"/>
    <row r="515" s="78" customFormat="1"/>
    <row r="516" s="78" customFormat="1"/>
    <row r="517" s="78" customFormat="1"/>
    <row r="518" s="78" customFormat="1"/>
    <row r="519" s="78" customFormat="1"/>
    <row r="520" s="78" customFormat="1"/>
    <row r="521" s="78" customFormat="1"/>
    <row r="522" s="78" customFormat="1"/>
    <row r="523" s="78" customFormat="1"/>
    <row r="524" s="78" customFormat="1"/>
    <row r="525" s="78" customFormat="1"/>
    <row r="526" s="78" customFormat="1"/>
    <row r="527" s="78" customFormat="1"/>
    <row r="528" s="78" customFormat="1"/>
    <row r="529" s="78" customFormat="1"/>
    <row r="530" s="78" customFormat="1"/>
    <row r="531" s="78" customFormat="1"/>
    <row r="532" s="78" customFormat="1"/>
    <row r="533" s="78" customFormat="1"/>
    <row r="534" s="78" customFormat="1"/>
    <row r="535" s="78" customFormat="1"/>
    <row r="536" s="78" customFormat="1"/>
    <row r="537" s="78" customFormat="1"/>
    <row r="538" s="78" customFormat="1"/>
    <row r="539" s="78" customFormat="1"/>
    <row r="540" s="78" customFormat="1"/>
    <row r="541" s="78" customFormat="1"/>
    <row r="542" s="78" customFormat="1"/>
    <row r="543" s="78" customFormat="1"/>
    <row r="544" s="78" customFormat="1"/>
    <row r="545" s="78" customFormat="1"/>
    <row r="546" s="78" customFormat="1"/>
    <row r="547" s="78" customFormat="1"/>
    <row r="548" s="78" customFormat="1"/>
    <row r="549" s="78" customFormat="1"/>
    <row r="550" s="78" customFormat="1"/>
    <row r="551" s="78" customFormat="1"/>
    <row r="552" s="78" customFormat="1"/>
    <row r="553" s="78" customFormat="1"/>
    <row r="554" s="78" customFormat="1"/>
    <row r="555" s="78" customFormat="1"/>
    <row r="556" s="78" customFormat="1"/>
    <row r="557" s="78" customFormat="1"/>
    <row r="558" s="78" customFormat="1"/>
    <row r="559" s="78" customFormat="1"/>
    <row r="560" s="78" customFormat="1"/>
    <row r="561" s="78" customFormat="1"/>
    <row r="562" s="78" customFormat="1"/>
    <row r="563" s="78" customFormat="1"/>
    <row r="564" s="78" customFormat="1"/>
    <row r="565" s="78" customFormat="1"/>
    <row r="566" s="78" customFormat="1"/>
    <row r="567" s="78" customFormat="1"/>
    <row r="568" s="78" customFormat="1"/>
    <row r="569" s="78" customFormat="1"/>
    <row r="570" s="78" customFormat="1"/>
    <row r="571" s="78" customFormat="1"/>
    <row r="572" s="78" customFormat="1"/>
    <row r="573" s="78" customFormat="1"/>
    <row r="574" s="78" customFormat="1"/>
    <row r="575" s="78" customFormat="1"/>
    <row r="576" s="78" customFormat="1"/>
    <row r="577" s="78" customFormat="1"/>
    <row r="578" s="78" customFormat="1"/>
    <row r="579" s="78" customFormat="1"/>
    <row r="580" s="78" customFormat="1"/>
    <row r="581" s="78" customFormat="1"/>
    <row r="582" s="78" customFormat="1"/>
    <row r="583" s="78" customFormat="1"/>
    <row r="584" s="78" customFormat="1"/>
    <row r="585" s="78" customFormat="1"/>
    <row r="586" s="78" customFormat="1"/>
    <row r="587" s="78" customFormat="1"/>
    <row r="588" s="78" customFormat="1"/>
    <row r="589" s="78" customFormat="1"/>
    <row r="590" s="78" customFormat="1"/>
    <row r="591" s="78" customFormat="1"/>
    <row r="592" s="78" customFormat="1"/>
    <row r="593" s="78" customFormat="1"/>
    <row r="594" s="78" customFormat="1"/>
    <row r="595" s="78" customFormat="1"/>
    <row r="596" s="78" customFormat="1"/>
    <row r="597" s="78" customFormat="1"/>
    <row r="598" s="78" customFormat="1"/>
    <row r="599" s="78" customFormat="1"/>
    <row r="600" s="78" customFormat="1"/>
    <row r="601" s="78" customFormat="1"/>
    <row r="602" s="78" customFormat="1"/>
    <row r="603" s="78" customFormat="1"/>
    <row r="604" s="78" customFormat="1"/>
    <row r="605" s="78" customFormat="1"/>
    <row r="606" s="78" customFormat="1"/>
    <row r="607" s="78" customFormat="1"/>
    <row r="608" s="78" customFormat="1"/>
    <row r="609" s="78" customFormat="1"/>
    <row r="610" s="78" customFormat="1"/>
    <row r="611" s="78" customFormat="1"/>
    <row r="612" s="78" customFormat="1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AF51"/>
  <sheetViews>
    <sheetView workbookViewId="0">
      <selection activeCell="R37" sqref="R37"/>
    </sheetView>
  </sheetViews>
  <sheetFormatPr defaultColWidth="9.109375" defaultRowHeight="14.4"/>
  <cols>
    <col min="1" max="1" width="11.44140625" style="105" bestFit="1" customWidth="1"/>
    <col min="2" max="2" width="12.33203125" style="105" bestFit="1" customWidth="1"/>
    <col min="3" max="3" width="21" style="164" bestFit="1" customWidth="1"/>
    <col min="4" max="4" width="19" style="105" bestFit="1" customWidth="1"/>
    <col min="5" max="5" width="13.6640625" style="105" bestFit="1" customWidth="1"/>
    <col min="6" max="6" width="12" style="105" bestFit="1" customWidth="1"/>
    <col min="7" max="10" width="9.109375" style="105"/>
    <col min="11" max="11" width="12.33203125" style="105" bestFit="1" customWidth="1"/>
    <col min="12" max="13" width="12.33203125" style="105" customWidth="1"/>
    <col min="14" max="17" width="9.109375" style="105"/>
    <col min="18" max="19" width="9.44140625" style="105" bestFit="1" customWidth="1"/>
    <col min="20" max="21" width="9.109375" style="105"/>
    <col min="22" max="22" width="16" style="105" bestFit="1" customWidth="1"/>
    <col min="23" max="23" width="11" style="105" bestFit="1" customWidth="1"/>
    <col min="24" max="24" width="12.33203125" style="105" bestFit="1" customWidth="1"/>
    <col min="25" max="16384" width="9.109375" style="105"/>
  </cols>
  <sheetData>
    <row r="1" spans="2:25">
      <c r="O1" s="165"/>
    </row>
    <row r="2" spans="2:25">
      <c r="K2" s="165"/>
      <c r="L2" s="165"/>
      <c r="M2" s="165"/>
    </row>
    <row r="3" spans="2:25">
      <c r="B3" s="166" t="s">
        <v>169</v>
      </c>
      <c r="N3" s="167" t="s">
        <v>170</v>
      </c>
      <c r="X3" s="168" t="s">
        <v>171</v>
      </c>
      <c r="Y3" s="169">
        <v>1</v>
      </c>
    </row>
    <row r="4" spans="2:25">
      <c r="C4" s="262" t="s">
        <v>172</v>
      </c>
      <c r="D4" s="263"/>
      <c r="E4" s="264"/>
      <c r="N4" s="170"/>
      <c r="O4" s="170"/>
      <c r="P4" s="170"/>
      <c r="Q4" s="170" t="s">
        <v>173</v>
      </c>
      <c r="R4" s="170"/>
      <c r="S4" s="170"/>
      <c r="X4" s="171" t="s">
        <v>174</v>
      </c>
      <c r="Y4" s="172">
        <v>7.45</v>
      </c>
    </row>
    <row r="5" spans="2:25">
      <c r="B5" s="173" t="s">
        <v>175</v>
      </c>
      <c r="C5" s="174" t="s">
        <v>176</v>
      </c>
      <c r="D5" s="174" t="s">
        <v>177</v>
      </c>
      <c r="E5" s="174" t="s">
        <v>178</v>
      </c>
      <c r="F5" s="175" t="s">
        <v>179</v>
      </c>
      <c r="G5" s="176" t="s">
        <v>180</v>
      </c>
      <c r="N5" s="173" t="s">
        <v>181</v>
      </c>
      <c r="O5" s="177" t="s">
        <v>179</v>
      </c>
      <c r="P5" s="177" t="s">
        <v>181</v>
      </c>
      <c r="Q5" s="177">
        <v>110</v>
      </c>
      <c r="R5" s="177">
        <v>320</v>
      </c>
      <c r="S5" s="175">
        <v>500</v>
      </c>
    </row>
    <row r="6" spans="2:25">
      <c r="B6" s="178" t="s">
        <v>182</v>
      </c>
      <c r="C6" s="179">
        <v>8.3264705882352938</v>
      </c>
      <c r="D6" s="179">
        <v>10.692941176470589</v>
      </c>
      <c r="E6" s="179">
        <v>12.095294117647057</v>
      </c>
      <c r="F6" s="180" t="s">
        <v>71</v>
      </c>
      <c r="G6" s="181" t="s">
        <v>183</v>
      </c>
      <c r="N6" s="182" t="s">
        <v>184</v>
      </c>
      <c r="O6" s="183" t="s">
        <v>185</v>
      </c>
      <c r="P6" s="183" t="s">
        <v>186</v>
      </c>
      <c r="Q6" s="183">
        <v>0</v>
      </c>
      <c r="R6" s="183">
        <v>0</v>
      </c>
      <c r="S6" s="180">
        <v>0</v>
      </c>
      <c r="V6" s="170" t="s">
        <v>187</v>
      </c>
    </row>
    <row r="7" spans="2:25">
      <c r="B7" s="178" t="s">
        <v>182</v>
      </c>
      <c r="C7" s="184">
        <f>($P$39*Q9*110000/$X$20/(50*110000)+$O$39/($O$37*60))/$L$18*$Y$4</f>
        <v>4.9344185401412242</v>
      </c>
      <c r="D7" s="184">
        <f t="shared" ref="D7:E7" si="0">($P$39*R9*110000/$X$20/(50*110000)+$O$39/($O$37*60))/$L$18*$Y$4</f>
        <v>6.3196399370737595</v>
      </c>
      <c r="E7" s="184">
        <f t="shared" si="0"/>
        <v>7.150772775233281</v>
      </c>
      <c r="F7" s="180" t="s">
        <v>71</v>
      </c>
      <c r="G7" s="185" t="s">
        <v>188</v>
      </c>
      <c r="N7" s="178"/>
      <c r="O7" s="183" t="s">
        <v>185</v>
      </c>
      <c r="P7" s="183" t="s">
        <v>189</v>
      </c>
      <c r="Q7" s="183">
        <v>6.1</v>
      </c>
      <c r="R7" s="183">
        <v>8.9</v>
      </c>
      <c r="S7" s="180">
        <v>10.3</v>
      </c>
      <c r="U7" s="168" t="s">
        <v>176</v>
      </c>
      <c r="V7" s="169">
        <v>110000</v>
      </c>
    </row>
    <row r="8" spans="2:25">
      <c r="B8" s="178" t="s">
        <v>190</v>
      </c>
      <c r="C8" s="179">
        <v>0.30518072289156628</v>
      </c>
      <c r="D8" s="179">
        <v>0.46674698795180719</v>
      </c>
      <c r="E8" s="179">
        <v>0.59689759036144574</v>
      </c>
      <c r="F8" s="180" t="s">
        <v>71</v>
      </c>
      <c r="G8" s="181" t="s">
        <v>183</v>
      </c>
      <c r="N8" s="182" t="s">
        <v>191</v>
      </c>
      <c r="O8" s="183" t="s">
        <v>185</v>
      </c>
      <c r="P8" s="183" t="s">
        <v>186</v>
      </c>
      <c r="Q8" s="186">
        <v>23.2</v>
      </c>
      <c r="R8" s="186">
        <v>44</v>
      </c>
      <c r="S8" s="187">
        <v>60.9</v>
      </c>
      <c r="U8" s="178" t="s">
        <v>177</v>
      </c>
      <c r="V8" s="180">
        <v>320000</v>
      </c>
    </row>
    <row r="9" spans="2:25">
      <c r="B9" s="178" t="s">
        <v>190</v>
      </c>
      <c r="C9" s="184">
        <f>($P$39*Q8*110000/$X$18/(50*110000)+$O$39/($O$37*60))/14.5*$Y$4</f>
        <v>0.94482105437665775</v>
      </c>
      <c r="D9" s="184">
        <f>($P$39*R8*110000/$X$18/(50*110000)+$O$39/($O$37*60))/14.5*$Y$4</f>
        <v>1.7042072612732095</v>
      </c>
      <c r="E9" s="184">
        <f>($P$39*S8*110000/$X$18/(50*110000)+$O$39/($O$37*60))/14.5*$Y$4</f>
        <v>2.3212085543766574</v>
      </c>
      <c r="F9" s="180" t="s">
        <v>71</v>
      </c>
      <c r="G9" s="185" t="s">
        <v>188</v>
      </c>
      <c r="N9" s="182"/>
      <c r="O9" s="183" t="s">
        <v>185</v>
      </c>
      <c r="P9" s="183" t="s">
        <v>189</v>
      </c>
      <c r="Q9" s="186">
        <v>5.9</v>
      </c>
      <c r="R9" s="186">
        <v>8.4</v>
      </c>
      <c r="S9" s="187">
        <v>9.9</v>
      </c>
      <c r="U9" s="171" t="s">
        <v>178</v>
      </c>
      <c r="V9" s="172">
        <v>500000</v>
      </c>
    </row>
    <row r="10" spans="2:25">
      <c r="B10" s="178" t="s">
        <v>16</v>
      </c>
      <c r="C10" s="184">
        <f>($P$39*Q11*110000/$X$19/(50*110000)+$O$39/($O$37*60))/$L$30*$Y$4</f>
        <v>0.40329372257053286</v>
      </c>
      <c r="D10" s="184">
        <f t="shared" ref="D10:E10" si="1">($P$39*R11*110000/$X$19/(50*110000)+$O$39/($O$37*60))/$L$30*$Y$4</f>
        <v>0.53273455329153607</v>
      </c>
      <c r="E10" s="184">
        <f t="shared" si="1"/>
        <v>0.610399051724138</v>
      </c>
      <c r="F10" s="180" t="s">
        <v>71</v>
      </c>
      <c r="G10" s="185" t="s">
        <v>188</v>
      </c>
      <c r="N10" s="182"/>
      <c r="O10" s="183" t="s">
        <v>185</v>
      </c>
      <c r="P10" s="183" t="s">
        <v>192</v>
      </c>
      <c r="Q10" s="188">
        <f>Q9</f>
        <v>5.9</v>
      </c>
      <c r="R10" s="188">
        <f t="shared" ref="R10:S11" si="2">R9</f>
        <v>8.4</v>
      </c>
      <c r="S10" s="189">
        <f t="shared" si="2"/>
        <v>9.9</v>
      </c>
    </row>
    <row r="11" spans="2:25">
      <c r="B11" s="178" t="s">
        <v>193</v>
      </c>
      <c r="C11" s="179">
        <f>C6</f>
        <v>8.3264705882352938</v>
      </c>
      <c r="D11" s="179">
        <f>D6</f>
        <v>10.692941176470589</v>
      </c>
      <c r="E11" s="179">
        <f>E6</f>
        <v>12.095294117647057</v>
      </c>
      <c r="F11" s="180" t="s">
        <v>71</v>
      </c>
      <c r="G11" s="190" t="s">
        <v>194</v>
      </c>
      <c r="N11" s="182"/>
      <c r="O11" s="183" t="s">
        <v>185</v>
      </c>
      <c r="P11" s="183" t="s">
        <v>16</v>
      </c>
      <c r="Q11" s="188">
        <f>Q10</f>
        <v>5.9</v>
      </c>
      <c r="R11" s="188">
        <f t="shared" si="2"/>
        <v>8.4</v>
      </c>
      <c r="S11" s="189">
        <f t="shared" si="2"/>
        <v>9.9</v>
      </c>
    </row>
    <row r="12" spans="2:25">
      <c r="B12" s="178" t="s">
        <v>193</v>
      </c>
      <c r="C12" s="184">
        <f>($P$39*Q10*110000/$X$20/(50*110000)+$O$39/($O$37*60))/$L$24*$Y$4</f>
        <v>0.34560271675281956</v>
      </c>
      <c r="D12" s="184">
        <f t="shared" ref="D12:E12" si="3">($P$39*R10*110000/$X$20/(50*110000)+$O$39/($O$37*60))/$L$24*$Y$4</f>
        <v>0.4426225123355263</v>
      </c>
      <c r="E12" s="184">
        <f t="shared" si="3"/>
        <v>0.50083438968515037</v>
      </c>
      <c r="F12" s="180" t="s">
        <v>71</v>
      </c>
      <c r="G12" s="185" t="s">
        <v>188</v>
      </c>
      <c r="N12" s="182" t="s">
        <v>195</v>
      </c>
      <c r="O12" s="183" t="s">
        <v>185</v>
      </c>
      <c r="P12" s="183" t="s">
        <v>186</v>
      </c>
      <c r="Q12" s="183">
        <v>42.9</v>
      </c>
      <c r="R12" s="183">
        <v>65.099999999999994</v>
      </c>
      <c r="S12" s="180">
        <v>70.400000000000006</v>
      </c>
    </row>
    <row r="13" spans="2:25">
      <c r="B13" s="171" t="s">
        <v>196</v>
      </c>
      <c r="C13" s="191">
        <f>C10</f>
        <v>0.40329372257053286</v>
      </c>
      <c r="D13" s="191">
        <f>D10</f>
        <v>0.53273455329153607</v>
      </c>
      <c r="E13" s="191">
        <f>E10</f>
        <v>0.610399051724138</v>
      </c>
      <c r="F13" s="172" t="s">
        <v>71</v>
      </c>
      <c r="G13" s="192" t="s">
        <v>197</v>
      </c>
      <c r="N13" s="171"/>
      <c r="O13" s="193" t="s">
        <v>185</v>
      </c>
      <c r="P13" s="193" t="s">
        <v>189</v>
      </c>
      <c r="Q13" s="193">
        <v>5.5</v>
      </c>
      <c r="R13" s="193">
        <v>7.6</v>
      </c>
      <c r="S13" s="172">
        <v>9.5</v>
      </c>
    </row>
    <row r="14" spans="2:25">
      <c r="N14" s="194" t="s">
        <v>198</v>
      </c>
    </row>
    <row r="15" spans="2:25">
      <c r="B15" s="170"/>
      <c r="D15" s="170"/>
      <c r="E15" s="170"/>
      <c r="F15" s="170"/>
      <c r="N15" s="194"/>
    </row>
    <row r="16" spans="2:25">
      <c r="B16" s="195"/>
      <c r="C16" s="196" t="s">
        <v>199</v>
      </c>
      <c r="D16" s="197" t="s">
        <v>71</v>
      </c>
      <c r="E16" s="105" t="s">
        <v>200</v>
      </c>
      <c r="F16" s="105" t="s">
        <v>201</v>
      </c>
      <c r="G16" s="105" t="s">
        <v>202</v>
      </c>
      <c r="H16" s="105" t="s">
        <v>203</v>
      </c>
      <c r="I16" s="3" t="s">
        <v>204</v>
      </c>
      <c r="J16" s="3" t="s">
        <v>205</v>
      </c>
      <c r="K16" s="165" t="s">
        <v>206</v>
      </c>
      <c r="L16" s="165" t="s">
        <v>207</v>
      </c>
      <c r="N16" s="167" t="s">
        <v>208</v>
      </c>
      <c r="U16" s="170"/>
      <c r="V16" s="173" t="s">
        <v>209</v>
      </c>
      <c r="W16" s="177" t="s">
        <v>210</v>
      </c>
      <c r="X16" s="175" t="s">
        <v>211</v>
      </c>
      <c r="Y16" s="198"/>
    </row>
    <row r="17" spans="2:32">
      <c r="B17" s="257" t="s">
        <v>182</v>
      </c>
      <c r="C17" s="199" t="s">
        <v>176</v>
      </c>
      <c r="D17" s="200">
        <f>K17/L17</f>
        <v>17.291811795783499</v>
      </c>
      <c r="E17" s="105">
        <f>X20/O37</f>
        <v>4.375</v>
      </c>
      <c r="F17" s="105">
        <f>$W$20</f>
        <v>0.14000000000000001</v>
      </c>
      <c r="G17" s="165">
        <f>F17*O39*$Y$4*2</f>
        <v>190.61868000000001</v>
      </c>
      <c r="H17" s="201">
        <v>30</v>
      </c>
      <c r="I17" s="105">
        <f>Q9/H17*P39*7.45*2</f>
        <v>324.82745</v>
      </c>
      <c r="J17" s="105">
        <f>I17+G17</f>
        <v>515.44613000000004</v>
      </c>
      <c r="K17" s="105">
        <f>J17/X20</f>
        <v>14.727032285714287</v>
      </c>
      <c r="L17" s="64">
        <v>0.85167664670658638</v>
      </c>
      <c r="N17" s="170"/>
      <c r="O17" s="170"/>
      <c r="P17" s="170" t="s">
        <v>173</v>
      </c>
      <c r="Q17" s="170"/>
      <c r="R17" s="170"/>
      <c r="U17" s="170"/>
      <c r="V17" s="171" t="s">
        <v>212</v>
      </c>
      <c r="W17" s="193" t="s">
        <v>213</v>
      </c>
      <c r="X17" s="172" t="s">
        <v>214</v>
      </c>
      <c r="Y17" s="198"/>
    </row>
    <row r="18" spans="2:32">
      <c r="B18" s="257"/>
      <c r="C18" s="199" t="s">
        <v>177</v>
      </c>
      <c r="D18" s="200">
        <f t="shared" ref="D18:D19" si="4">K18/L18</f>
        <v>19.692862217133236</v>
      </c>
      <c r="E18" s="105">
        <f>X20/O37</f>
        <v>4.375</v>
      </c>
      <c r="F18" s="105">
        <f>$W$20</f>
        <v>0.14000000000000001</v>
      </c>
      <c r="G18" s="165">
        <f>F18*O39*$Y$4*2</f>
        <v>190.61868000000001</v>
      </c>
      <c r="H18" s="201">
        <v>35</v>
      </c>
      <c r="I18" s="105">
        <f>R9/H18*P39*7.45*2</f>
        <v>396.39960000000002</v>
      </c>
      <c r="J18" s="105">
        <f>I18+G18</f>
        <v>587.01828</v>
      </c>
      <c r="K18" s="105">
        <f>J18/X20</f>
        <v>16.771950857142858</v>
      </c>
      <c r="L18" s="105">
        <v>0.85167664670658605</v>
      </c>
      <c r="N18" s="173" t="s">
        <v>181</v>
      </c>
      <c r="O18" s="177" t="s">
        <v>179</v>
      </c>
      <c r="P18" s="177" t="s">
        <v>181</v>
      </c>
      <c r="Q18" s="177">
        <v>110</v>
      </c>
      <c r="R18" s="177">
        <v>320</v>
      </c>
      <c r="S18" s="175">
        <v>500</v>
      </c>
      <c r="U18" s="168" t="s">
        <v>186</v>
      </c>
      <c r="V18" s="202">
        <v>87</v>
      </c>
      <c r="W18" s="202">
        <f>0.3+0.05</f>
        <v>0.35</v>
      </c>
      <c r="X18" s="169">
        <v>31.2</v>
      </c>
    </row>
    <row r="19" spans="2:32">
      <c r="B19" s="257"/>
      <c r="C19" s="199" t="s">
        <v>178</v>
      </c>
      <c r="D19" s="200">
        <f t="shared" si="4"/>
        <v>20.108428636212984</v>
      </c>
      <c r="E19" s="105">
        <f>X20/O37</f>
        <v>4.375</v>
      </c>
      <c r="F19" s="105">
        <f>$W$20</f>
        <v>0.14000000000000001</v>
      </c>
      <c r="G19" s="165">
        <f>F19*O39*$Y$4*2</f>
        <v>190.61868000000001</v>
      </c>
      <c r="H19" s="201">
        <v>40</v>
      </c>
      <c r="I19" s="105">
        <f>S9/H19*P39*7.45*2</f>
        <v>408.78708749999998</v>
      </c>
      <c r="J19" s="105">
        <f>I19+G19</f>
        <v>599.40576750000002</v>
      </c>
      <c r="K19" s="105">
        <f>J19/X20</f>
        <v>17.125879071428571</v>
      </c>
      <c r="L19" s="105">
        <v>0.85167664670658638</v>
      </c>
      <c r="N19" s="182" t="s">
        <v>184</v>
      </c>
      <c r="O19" s="183" t="s">
        <v>215</v>
      </c>
      <c r="P19" s="183" t="s">
        <v>186</v>
      </c>
      <c r="Q19" s="183">
        <v>0</v>
      </c>
      <c r="R19" s="183">
        <v>0</v>
      </c>
      <c r="S19" s="180">
        <v>0</v>
      </c>
      <c r="U19" s="203" t="s">
        <v>16</v>
      </c>
      <c r="V19" s="204">
        <v>87</v>
      </c>
      <c r="W19" s="204">
        <f>0.3+0.05</f>
        <v>0.35</v>
      </c>
      <c r="X19" s="180">
        <f>0.5*44</f>
        <v>22</v>
      </c>
      <c r="Z19" s="165" t="s">
        <v>216</v>
      </c>
      <c r="AF19" s="105" t="s">
        <v>217</v>
      </c>
    </row>
    <row r="20" spans="2:32">
      <c r="B20" s="258" t="s">
        <v>182</v>
      </c>
      <c r="C20" s="205" t="s">
        <v>176</v>
      </c>
      <c r="D20" s="205">
        <v>8.3264705882352938</v>
      </c>
      <c r="E20" s="206"/>
      <c r="F20" s="207"/>
      <c r="N20" s="178"/>
      <c r="O20" s="183" t="s">
        <v>215</v>
      </c>
      <c r="P20" s="183" t="s">
        <v>189</v>
      </c>
      <c r="Q20" s="208">
        <v>43501</v>
      </c>
      <c r="R20" s="208">
        <v>126547</v>
      </c>
      <c r="S20" s="209">
        <v>197730</v>
      </c>
      <c r="U20" s="210" t="s">
        <v>189</v>
      </c>
      <c r="V20" s="193">
        <v>104</v>
      </c>
      <c r="W20" s="193">
        <f>0.07+0.07</f>
        <v>0.14000000000000001</v>
      </c>
      <c r="X20" s="172">
        <v>35</v>
      </c>
    </row>
    <row r="21" spans="2:32">
      <c r="B21" s="258"/>
      <c r="C21" s="205" t="s">
        <v>177</v>
      </c>
      <c r="D21" s="205">
        <v>10.692941176470589</v>
      </c>
      <c r="E21" s="206"/>
      <c r="F21" s="207"/>
      <c r="N21" s="182" t="s">
        <v>191</v>
      </c>
      <c r="O21" s="183" t="s">
        <v>215</v>
      </c>
      <c r="P21" s="183" t="s">
        <v>186</v>
      </c>
      <c r="Q21" s="208">
        <v>31210</v>
      </c>
      <c r="R21" s="208">
        <v>90793</v>
      </c>
      <c r="S21" s="209">
        <v>141865</v>
      </c>
    </row>
    <row r="22" spans="2:32">
      <c r="B22" s="258"/>
      <c r="C22" s="205" t="s">
        <v>178</v>
      </c>
      <c r="D22" s="205">
        <v>12.095294117647057</v>
      </c>
      <c r="E22" s="206"/>
      <c r="F22" s="207"/>
      <c r="N22" s="182"/>
      <c r="O22" s="183" t="s">
        <v>215</v>
      </c>
      <c r="P22" s="183" t="s">
        <v>189</v>
      </c>
      <c r="Q22" s="208">
        <v>38063</v>
      </c>
      <c r="R22" s="208">
        <v>110729</v>
      </c>
      <c r="S22" s="209">
        <v>173013</v>
      </c>
    </row>
    <row r="23" spans="2:32">
      <c r="B23" s="257" t="s">
        <v>192</v>
      </c>
      <c r="C23" s="199" t="s">
        <v>176</v>
      </c>
      <c r="D23" s="200">
        <f>K23/L23</f>
        <v>2.1122589564355603</v>
      </c>
      <c r="E23" s="105">
        <f>$X$18/$O$37</f>
        <v>3.9</v>
      </c>
      <c r="F23" s="105">
        <f>$W$19</f>
        <v>0.35</v>
      </c>
      <c r="G23" s="165">
        <f>F23*$O$39*$Y$4*2</f>
        <v>476.54669999999999</v>
      </c>
      <c r="H23" s="201">
        <v>30</v>
      </c>
      <c r="I23" s="105">
        <f>$Q$10/H23*$P$39*7.45*2</f>
        <v>324.82745</v>
      </c>
      <c r="J23" s="105">
        <f>I23+G23</f>
        <v>801.37414999999999</v>
      </c>
      <c r="K23" s="64">
        <f>J23/$X$18</f>
        <v>25.685068910256412</v>
      </c>
      <c r="L23" s="64">
        <v>12.16</v>
      </c>
      <c r="N23" s="182" t="s">
        <v>195</v>
      </c>
      <c r="O23" s="183" t="s">
        <v>215</v>
      </c>
      <c r="P23" s="183" t="s">
        <v>186</v>
      </c>
      <c r="Q23" s="208">
        <v>62420</v>
      </c>
      <c r="R23" s="208">
        <v>181587</v>
      </c>
      <c r="S23" s="209">
        <v>283729</v>
      </c>
      <c r="W23" s="105">
        <f>60*W19</f>
        <v>21</v>
      </c>
    </row>
    <row r="24" spans="2:32">
      <c r="B24" s="257"/>
      <c r="C24" s="199" t="s">
        <v>177</v>
      </c>
      <c r="D24" s="200">
        <f t="shared" ref="D24:D25" si="5">K24/L24</f>
        <v>2.3009085589574898</v>
      </c>
      <c r="E24" s="105">
        <f>$X$18/$O$37</f>
        <v>3.9</v>
      </c>
      <c r="F24" s="105">
        <f>$W$19</f>
        <v>0.35</v>
      </c>
      <c r="G24" s="165">
        <f>F24*$O$39*$Y$4*2</f>
        <v>476.54669999999999</v>
      </c>
      <c r="H24" s="201">
        <v>35</v>
      </c>
      <c r="I24" s="105">
        <f>$R$10/H24*$P$39*7.45*2</f>
        <v>396.39960000000002</v>
      </c>
      <c r="J24" s="105">
        <f>I24+G24</f>
        <v>872.94630000000006</v>
      </c>
      <c r="K24" s="64">
        <f t="shared" ref="K24:K25" si="6">J24/$X$18</f>
        <v>27.979048076923078</v>
      </c>
      <c r="L24" s="64">
        <v>12.16</v>
      </c>
      <c r="N24" s="171"/>
      <c r="O24" s="193" t="s">
        <v>215</v>
      </c>
      <c r="P24" s="193" t="s">
        <v>189</v>
      </c>
      <c r="Q24" s="211">
        <v>32625</v>
      </c>
      <c r="R24" s="211">
        <v>94910</v>
      </c>
      <c r="S24" s="212">
        <v>148297</v>
      </c>
      <c r="W24" s="105">
        <f>60*W20</f>
        <v>8.4</v>
      </c>
    </row>
    <row r="25" spans="2:32">
      <c r="B25" s="257"/>
      <c r="C25" s="199" t="s">
        <v>178</v>
      </c>
      <c r="D25" s="200">
        <f t="shared" si="5"/>
        <v>2.33355945170167</v>
      </c>
      <c r="E25" s="105">
        <f>$X$18/$O$37</f>
        <v>3.9</v>
      </c>
      <c r="F25" s="105">
        <f>$W$19</f>
        <v>0.35</v>
      </c>
      <c r="G25" s="165">
        <f>F25*$O$39*$Y$4*2</f>
        <v>476.54669999999999</v>
      </c>
      <c r="H25" s="201">
        <v>40</v>
      </c>
      <c r="I25" s="105">
        <f>$S$10/H25*$P$39*7.45*2</f>
        <v>408.78708749999998</v>
      </c>
      <c r="J25" s="105">
        <f>I25+G25</f>
        <v>885.33378749999997</v>
      </c>
      <c r="K25" s="64">
        <f t="shared" si="6"/>
        <v>28.376082932692306</v>
      </c>
      <c r="L25" s="64">
        <v>12.16</v>
      </c>
      <c r="N25" s="194" t="s">
        <v>198</v>
      </c>
    </row>
    <row r="26" spans="2:32">
      <c r="B26" s="259" t="s">
        <v>192</v>
      </c>
      <c r="C26" s="205" t="s">
        <v>176</v>
      </c>
      <c r="D26" s="205">
        <v>8.3264705882352938</v>
      </c>
      <c r="N26" s="194"/>
    </row>
    <row r="27" spans="2:32">
      <c r="B27" s="258"/>
      <c r="C27" s="205" t="s">
        <v>177</v>
      </c>
      <c r="D27" s="205">
        <v>10.692941176470589</v>
      </c>
    </row>
    <row r="28" spans="2:32">
      <c r="B28" s="258"/>
      <c r="C28" s="205" t="s">
        <v>178</v>
      </c>
      <c r="D28" s="205">
        <v>12.095294117647057</v>
      </c>
      <c r="O28" s="164"/>
    </row>
    <row r="29" spans="2:32">
      <c r="B29" s="257" t="s">
        <v>16</v>
      </c>
      <c r="C29" s="199" t="s">
        <v>176</v>
      </c>
      <c r="D29" s="200">
        <f>K29/L29</f>
        <v>2.512144670846395</v>
      </c>
      <c r="E29" s="105">
        <f t="shared" ref="E29:E34" si="7">$X$18/$O$37</f>
        <v>3.9</v>
      </c>
      <c r="F29" s="105">
        <f t="shared" ref="F29:F34" si="8">$W$18</f>
        <v>0.35</v>
      </c>
      <c r="G29" s="165">
        <f t="shared" ref="G29:G34" si="9">F29*$O$39*$Y$4*2</f>
        <v>476.54669999999999</v>
      </c>
      <c r="H29" s="201">
        <v>30</v>
      </c>
      <c r="I29" s="105">
        <f>$Q$11/H29*$P$39*7.45*2</f>
        <v>324.82745</v>
      </c>
      <c r="J29" s="105">
        <f t="shared" ref="J29:J34" si="10">I29+G29</f>
        <v>801.37414999999999</v>
      </c>
      <c r="K29" s="64">
        <f t="shared" ref="K29:K34" si="11">J29/$X$19</f>
        <v>36.426097727272726</v>
      </c>
      <c r="L29" s="64">
        <v>14.5</v>
      </c>
      <c r="M29" s="165"/>
      <c r="N29" s="213" t="s">
        <v>218</v>
      </c>
      <c r="O29" s="214" t="s">
        <v>219</v>
      </c>
      <c r="P29" s="170"/>
      <c r="Q29" s="170"/>
    </row>
    <row r="30" spans="2:32">
      <c r="B30" s="257"/>
      <c r="C30" s="199" t="s">
        <v>177</v>
      </c>
      <c r="D30" s="200">
        <f t="shared" ref="D30:D31" si="12">K30/L30</f>
        <v>2.7365087774294672</v>
      </c>
      <c r="E30" s="105">
        <f t="shared" si="7"/>
        <v>3.9</v>
      </c>
      <c r="F30" s="105">
        <f t="shared" si="8"/>
        <v>0.35</v>
      </c>
      <c r="G30" s="165">
        <f t="shared" si="9"/>
        <v>476.54669999999999</v>
      </c>
      <c r="H30" s="201">
        <v>35</v>
      </c>
      <c r="I30" s="105">
        <f>$R$11/H30*$P$39*7.45*2</f>
        <v>396.39960000000002</v>
      </c>
      <c r="J30" s="105">
        <f t="shared" si="10"/>
        <v>872.94630000000006</v>
      </c>
      <c r="K30" s="64">
        <f t="shared" si="11"/>
        <v>39.679377272727272</v>
      </c>
      <c r="L30" s="64">
        <v>14.5</v>
      </c>
      <c r="M30" s="64"/>
      <c r="N30" s="215" t="s">
        <v>212</v>
      </c>
      <c r="O30" s="216" t="s">
        <v>220</v>
      </c>
      <c r="P30" s="170"/>
      <c r="Q30" s="170"/>
    </row>
    <row r="31" spans="2:32">
      <c r="B31" s="257"/>
      <c r="C31" s="199" t="s">
        <v>178</v>
      </c>
      <c r="D31" s="200">
        <f t="shared" si="12"/>
        <v>2.7753410266457679</v>
      </c>
      <c r="E31" s="105">
        <f t="shared" si="7"/>
        <v>3.9</v>
      </c>
      <c r="F31" s="105">
        <f t="shared" si="8"/>
        <v>0.35</v>
      </c>
      <c r="G31" s="165">
        <f t="shared" si="9"/>
        <v>476.54669999999999</v>
      </c>
      <c r="H31" s="201">
        <v>40</v>
      </c>
      <c r="I31" s="105">
        <f>$S$11/H31*$P$39*7.45*2</f>
        <v>408.78708749999998</v>
      </c>
      <c r="J31" s="105">
        <f t="shared" si="10"/>
        <v>885.33378749999997</v>
      </c>
      <c r="K31" s="64">
        <f t="shared" si="11"/>
        <v>40.242444886363636</v>
      </c>
      <c r="L31" s="64">
        <v>14.5</v>
      </c>
      <c r="N31" s="217">
        <v>32.67</v>
      </c>
      <c r="O31" s="218">
        <v>1.55</v>
      </c>
      <c r="P31" s="170"/>
      <c r="Q31" s="170"/>
    </row>
    <row r="32" spans="2:32">
      <c r="B32" s="257" t="s">
        <v>196</v>
      </c>
      <c r="C32" s="199" t="s">
        <v>176</v>
      </c>
      <c r="D32" s="200">
        <f>K32/L32</f>
        <v>2.512144670846395</v>
      </c>
      <c r="E32" s="105">
        <f t="shared" si="7"/>
        <v>3.9</v>
      </c>
      <c r="F32" s="105">
        <f t="shared" si="8"/>
        <v>0.35</v>
      </c>
      <c r="G32" s="165">
        <f t="shared" si="9"/>
        <v>476.54669999999999</v>
      </c>
      <c r="H32" s="201">
        <v>30</v>
      </c>
      <c r="I32" s="105">
        <f>$Q$11/H32*$P$39*7.45*2</f>
        <v>324.82745</v>
      </c>
      <c r="J32" s="105">
        <f t="shared" si="10"/>
        <v>801.37414999999999</v>
      </c>
      <c r="K32" s="64">
        <f t="shared" si="11"/>
        <v>36.426097727272726</v>
      </c>
      <c r="L32" s="64">
        <v>14.5</v>
      </c>
      <c r="N32" s="194" t="s">
        <v>221</v>
      </c>
      <c r="O32" s="219"/>
      <c r="P32" s="170"/>
      <c r="Q32" s="170"/>
    </row>
    <row r="33" spans="2:22">
      <c r="B33" s="257"/>
      <c r="C33" s="199" t="s">
        <v>177</v>
      </c>
      <c r="D33" s="200">
        <f t="shared" ref="D33:D34" si="13">K33/L33</f>
        <v>2.7365087774294672</v>
      </c>
      <c r="E33" s="105">
        <f t="shared" si="7"/>
        <v>3.9</v>
      </c>
      <c r="F33" s="105">
        <f t="shared" si="8"/>
        <v>0.35</v>
      </c>
      <c r="G33" s="165">
        <f t="shared" si="9"/>
        <v>476.54669999999999</v>
      </c>
      <c r="H33" s="201">
        <v>35</v>
      </c>
      <c r="I33" s="105">
        <f>$R$11/H33*$P$39*7.45*2</f>
        <v>396.39960000000002</v>
      </c>
      <c r="J33" s="105">
        <f t="shared" si="10"/>
        <v>872.94630000000006</v>
      </c>
      <c r="K33" s="64">
        <f t="shared" si="11"/>
        <v>39.679377272727272</v>
      </c>
      <c r="L33" s="64">
        <v>14.5</v>
      </c>
      <c r="N33" s="194"/>
      <c r="O33" s="219"/>
      <c r="P33" s="170"/>
      <c r="Q33" s="170"/>
    </row>
    <row r="34" spans="2:22">
      <c r="B34" s="257"/>
      <c r="C34" s="199" t="s">
        <v>178</v>
      </c>
      <c r="D34" s="200">
        <f t="shared" si="13"/>
        <v>2.7753410266457679</v>
      </c>
      <c r="E34" s="105">
        <f t="shared" si="7"/>
        <v>3.9</v>
      </c>
      <c r="F34" s="105">
        <f t="shared" si="8"/>
        <v>0.35</v>
      </c>
      <c r="G34" s="165">
        <f t="shared" si="9"/>
        <v>476.54669999999999</v>
      </c>
      <c r="H34" s="201">
        <v>40</v>
      </c>
      <c r="I34" s="105">
        <f>$S$11/H34*$P$39*7.45*2</f>
        <v>408.78708749999998</v>
      </c>
      <c r="J34" s="105">
        <f t="shared" si="10"/>
        <v>885.33378749999997</v>
      </c>
      <c r="K34" s="64">
        <f t="shared" si="11"/>
        <v>40.242444886363636</v>
      </c>
      <c r="L34" s="64">
        <v>14.5</v>
      </c>
      <c r="N34" s="194"/>
      <c r="O34" s="219"/>
      <c r="P34" s="170"/>
      <c r="Q34" s="170"/>
    </row>
    <row r="35" spans="2:22">
      <c r="N35" s="176" t="s">
        <v>222</v>
      </c>
      <c r="O35" s="219"/>
      <c r="P35" s="170"/>
    </row>
    <row r="36" spans="2:22">
      <c r="N36" s="260" t="s">
        <v>223</v>
      </c>
      <c r="O36" s="261"/>
      <c r="P36" s="220" t="s">
        <v>224</v>
      </c>
    </row>
    <row r="37" spans="2:22">
      <c r="N37" s="221">
        <v>6</v>
      </c>
      <c r="O37" s="222">
        <v>8</v>
      </c>
      <c r="P37" s="214">
        <v>10</v>
      </c>
    </row>
    <row r="38" spans="2:22">
      <c r="N38" s="223" t="s">
        <v>225</v>
      </c>
      <c r="O38" s="224" t="s">
        <v>225</v>
      </c>
      <c r="P38" s="218" t="s">
        <v>225</v>
      </c>
      <c r="U38" s="170"/>
      <c r="V38" s="164"/>
    </row>
    <row r="39" spans="2:22">
      <c r="N39" s="225">
        <v>66.150000000000006</v>
      </c>
      <c r="O39" s="226">
        <v>91.38</v>
      </c>
      <c r="P39" s="227">
        <v>110.85</v>
      </c>
      <c r="Q39" s="170" t="s">
        <v>226</v>
      </c>
    </row>
    <row r="40" spans="2:22">
      <c r="N40" s="194" t="s">
        <v>221</v>
      </c>
      <c r="O40" s="219"/>
      <c r="P40" s="170"/>
      <c r="Q40" s="170"/>
    </row>
    <row r="50" spans="19:19">
      <c r="S50" s="165"/>
    </row>
    <row r="51" spans="19:19">
      <c r="S51" s="165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zoomScaleNormal="100" workbookViewId="0">
      <selection activeCell="F30" sqref="F30"/>
    </sheetView>
  </sheetViews>
  <sheetFormatPr defaultRowHeight="14.4"/>
  <sheetData>
    <row r="1" spans="2:12" ht="15" thickBot="1"/>
    <row r="2" spans="2:12" ht="14.4" customHeight="1">
      <c r="B2" s="245"/>
      <c r="C2" s="246"/>
      <c r="D2" s="246"/>
      <c r="E2" s="246"/>
      <c r="F2" s="246"/>
      <c r="G2" s="246"/>
      <c r="H2" s="246"/>
      <c r="I2" s="246"/>
      <c r="J2" s="246"/>
      <c r="K2" s="246"/>
      <c r="L2" s="247"/>
    </row>
    <row r="3" spans="2:12">
      <c r="B3" s="248"/>
      <c r="C3" s="249"/>
      <c r="D3" s="249"/>
      <c r="E3" s="249"/>
      <c r="F3" s="249"/>
      <c r="G3" s="249"/>
      <c r="H3" s="249"/>
      <c r="I3" s="249"/>
      <c r="J3" s="249"/>
      <c r="K3" s="249"/>
      <c r="L3" s="250"/>
    </row>
    <row r="4" spans="2:12">
      <c r="B4" s="248"/>
      <c r="C4" s="249"/>
      <c r="D4" s="249"/>
      <c r="E4" s="249"/>
      <c r="F4" s="249"/>
      <c r="G4" s="249"/>
      <c r="H4" s="249"/>
      <c r="I4" s="249"/>
      <c r="J4" s="249"/>
      <c r="K4" s="249"/>
      <c r="L4" s="250"/>
    </row>
    <row r="5" spans="2:12"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50"/>
    </row>
    <row r="6" spans="2:12"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50"/>
    </row>
    <row r="7" spans="2:12">
      <c r="B7" s="248"/>
      <c r="C7" s="249"/>
      <c r="D7" s="249"/>
      <c r="E7" s="249"/>
      <c r="F7" s="249"/>
      <c r="G7" s="249"/>
      <c r="H7" s="249"/>
      <c r="I7" s="249"/>
      <c r="J7" s="249"/>
      <c r="K7" s="249"/>
      <c r="L7" s="250"/>
    </row>
    <row r="8" spans="2:12" ht="15" thickBot="1"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3"/>
    </row>
  </sheetData>
  <mergeCells count="1">
    <mergeCell ref="B2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AW30"/>
  <sheetViews>
    <sheetView tabSelected="1" topLeftCell="K1" zoomScale="80" zoomScaleNormal="80" workbookViewId="0">
      <selection activeCell="Y25" sqref="Y25"/>
    </sheetView>
  </sheetViews>
  <sheetFormatPr defaultRowHeight="14.4"/>
  <cols>
    <col min="1" max="1" width="10.5546875" customWidth="1"/>
    <col min="2" max="2" width="14.6640625" bestFit="1" customWidth="1"/>
    <col min="3" max="3" width="10.6640625" bestFit="1" customWidth="1"/>
    <col min="4" max="4" width="12.44140625" customWidth="1"/>
    <col min="5" max="5" width="7.44140625" bestFit="1" customWidth="1"/>
    <col min="6" max="6" width="8.44140625" bestFit="1" customWidth="1"/>
    <col min="7" max="7" width="8.5546875" bestFit="1" customWidth="1"/>
    <col min="8" max="8" width="8.44140625" bestFit="1" customWidth="1"/>
    <col min="9" max="9" width="8.44140625" style="105" bestFit="1" customWidth="1"/>
    <col min="10" max="10" width="8.44140625" bestFit="1" customWidth="1"/>
    <col min="12" max="12" width="16.6640625" bestFit="1" customWidth="1"/>
    <col min="13" max="13" width="10.6640625" bestFit="1" customWidth="1"/>
    <col min="14" max="14" width="23.88671875" bestFit="1" customWidth="1"/>
    <col min="19" max="19" width="8.88671875" style="105"/>
    <col min="22" max="22" width="9.88671875" bestFit="1" customWidth="1"/>
    <col min="24" max="24" width="10.88671875" bestFit="1" customWidth="1"/>
    <col min="29" max="29" width="8.88671875" style="105"/>
    <col min="34" max="34" width="19.44140625" bestFit="1" customWidth="1"/>
    <col min="39" max="39" width="8.88671875" style="105"/>
    <col min="42" max="42" width="9.109375" customWidth="1"/>
  </cols>
  <sheetData>
    <row r="1" spans="2:49">
      <c r="B1" s="1" t="s">
        <v>56</v>
      </c>
    </row>
    <row r="3" spans="2:49"/>
    <row r="4" spans="2:49">
      <c r="B4" s="1" t="s">
        <v>33</v>
      </c>
      <c r="L4" s="1" t="s">
        <v>7</v>
      </c>
      <c r="V4" s="1" t="s">
        <v>49</v>
      </c>
      <c r="AF4" s="1" t="s">
        <v>54</v>
      </c>
      <c r="AP4" s="36" t="s">
        <v>51</v>
      </c>
      <c r="AR4" s="163"/>
    </row>
    <row r="5" spans="2:49">
      <c r="D5" s="163"/>
      <c r="N5" s="163"/>
      <c r="X5" s="163"/>
      <c r="AH5" s="163"/>
      <c r="AP5" s="3" t="s">
        <v>52</v>
      </c>
    </row>
    <row r="6" spans="2:49">
      <c r="B6" s="41" t="s">
        <v>4</v>
      </c>
      <c r="L6" s="42" t="s">
        <v>4</v>
      </c>
      <c r="V6" s="43" t="s">
        <v>4</v>
      </c>
      <c r="AF6" s="44" t="s">
        <v>4</v>
      </c>
      <c r="AP6" s="45" t="s">
        <v>4</v>
      </c>
    </row>
    <row r="7" spans="2:49" ht="15" thickBot="1">
      <c r="B7" s="17" t="s">
        <v>3</v>
      </c>
      <c r="C7" s="17" t="s">
        <v>0</v>
      </c>
      <c r="D7" s="18" t="s">
        <v>1</v>
      </c>
      <c r="E7" s="21" t="s">
        <v>2</v>
      </c>
      <c r="F7" s="19" t="s">
        <v>9</v>
      </c>
      <c r="G7" s="20" t="s">
        <v>266</v>
      </c>
      <c r="H7" s="20" t="s">
        <v>267</v>
      </c>
      <c r="I7" s="109" t="s">
        <v>268</v>
      </c>
      <c r="L7" s="22" t="s">
        <v>3</v>
      </c>
      <c r="M7" s="22" t="s">
        <v>0</v>
      </c>
      <c r="N7" s="23" t="s">
        <v>1</v>
      </c>
      <c r="O7" s="26" t="s">
        <v>2</v>
      </c>
      <c r="P7" s="24" t="s">
        <v>9</v>
      </c>
      <c r="Q7" s="25" t="s">
        <v>266</v>
      </c>
      <c r="R7" s="25" t="s">
        <v>267</v>
      </c>
      <c r="S7" s="109" t="s">
        <v>268</v>
      </c>
      <c r="V7" s="27" t="s">
        <v>3</v>
      </c>
      <c r="W7" s="27" t="s">
        <v>0</v>
      </c>
      <c r="X7" s="28" t="s">
        <v>1</v>
      </c>
      <c r="Y7" s="31" t="s">
        <v>2</v>
      </c>
      <c r="Z7" s="29" t="s">
        <v>9</v>
      </c>
      <c r="AA7" s="30" t="s">
        <v>266</v>
      </c>
      <c r="AB7" s="30" t="s">
        <v>267</v>
      </c>
      <c r="AC7" s="109" t="s">
        <v>268</v>
      </c>
      <c r="AF7" s="32" t="s">
        <v>3</v>
      </c>
      <c r="AG7" s="32" t="s">
        <v>0</v>
      </c>
      <c r="AH7" s="33" t="s">
        <v>1</v>
      </c>
      <c r="AI7" s="35" t="s">
        <v>2</v>
      </c>
      <c r="AJ7" s="34" t="s">
        <v>9</v>
      </c>
      <c r="AK7" s="109" t="s">
        <v>266</v>
      </c>
      <c r="AL7" s="109" t="s">
        <v>267</v>
      </c>
      <c r="AM7" s="109" t="s">
        <v>268</v>
      </c>
      <c r="AP7" s="37" t="s">
        <v>3</v>
      </c>
      <c r="AQ7" s="37" t="s">
        <v>0</v>
      </c>
      <c r="AR7" s="38" t="s">
        <v>1</v>
      </c>
      <c r="AS7" s="40" t="s">
        <v>2</v>
      </c>
      <c r="AT7" s="39" t="s">
        <v>9</v>
      </c>
      <c r="AU7" s="109" t="s">
        <v>266</v>
      </c>
      <c r="AV7" s="109" t="s">
        <v>267</v>
      </c>
      <c r="AW7" s="109" t="s">
        <v>268</v>
      </c>
    </row>
    <row r="8" spans="2:49">
      <c r="B8" t="s">
        <v>10</v>
      </c>
      <c r="C8">
        <v>2010</v>
      </c>
      <c r="D8" t="s">
        <v>242</v>
      </c>
      <c r="E8" t="s">
        <v>47</v>
      </c>
      <c r="F8" t="s">
        <v>11</v>
      </c>
      <c r="G8">
        <f>DATA_Delivery_costs!$J$10+DATA_Delivery_costs!$K$10</f>
        <v>34.627008850744161</v>
      </c>
      <c r="H8">
        <f>DATA_Delivery_costs!$J$10+DATA_Delivery_costs!$K$10</f>
        <v>34.627008850744161</v>
      </c>
      <c r="I8" s="105">
        <f>DATA_Delivery_costs!$J$10+DATA_Delivery_costs!$K$10</f>
        <v>34.627008850744161</v>
      </c>
      <c r="L8" t="s">
        <v>10</v>
      </c>
      <c r="M8">
        <v>2010</v>
      </c>
      <c r="N8" t="s">
        <v>243</v>
      </c>
      <c r="O8" t="s">
        <v>13</v>
      </c>
      <c r="P8" t="s">
        <v>11</v>
      </c>
      <c r="Q8">
        <f>DATA_Delivery_costs!$J$11+DATA_Delivery_costs!$K$11</f>
        <v>28.380130072999396</v>
      </c>
      <c r="R8">
        <f>DATA_Delivery_costs!$J$11+DATA_Delivery_costs!$K$11</f>
        <v>28.380130072999396</v>
      </c>
      <c r="S8" s="105">
        <f>DATA_Delivery_costs!$J$11+DATA_Delivery_costs!$K$11</f>
        <v>28.380130072999396</v>
      </c>
      <c r="V8" t="s">
        <v>10</v>
      </c>
      <c r="W8">
        <v>2014</v>
      </c>
      <c r="X8" t="s">
        <v>240</v>
      </c>
      <c r="Y8" t="s">
        <v>50</v>
      </c>
      <c r="Z8" t="s">
        <v>11</v>
      </c>
      <c r="AA8">
        <f>DATA_Delivery_costs!$J$16</f>
        <v>2.1273740625233617</v>
      </c>
      <c r="AB8">
        <f>DATA_Delivery_costs!$J$16</f>
        <v>2.1273740625233617</v>
      </c>
      <c r="AC8" s="105">
        <f>DATA_Delivery_costs!$J$16</f>
        <v>2.1273740625233617</v>
      </c>
      <c r="AF8" t="s">
        <v>10</v>
      </c>
      <c r="AG8">
        <v>2014</v>
      </c>
      <c r="AH8" t="s">
        <v>245</v>
      </c>
      <c r="AI8" t="s">
        <v>55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  <c r="AP8" t="s">
        <v>10</v>
      </c>
      <c r="AQ8">
        <v>2014</v>
      </c>
      <c r="AR8" t="s">
        <v>53</v>
      </c>
      <c r="AS8" t="s">
        <v>51</v>
      </c>
      <c r="AT8" t="s">
        <v>11</v>
      </c>
      <c r="AU8">
        <f>DATA_Delivery_costs!$M$10</f>
        <v>34.627008850744161</v>
      </c>
      <c r="AV8" s="105">
        <f>DATA_Delivery_costs!$M$10</f>
        <v>34.627008850744161</v>
      </c>
      <c r="AW8" s="105">
        <f>DATA_Delivery_costs!$M$10</f>
        <v>34.627008850744161</v>
      </c>
    </row>
    <row r="9" spans="2:49">
      <c r="B9" t="s">
        <v>10</v>
      </c>
      <c r="C9">
        <v>0</v>
      </c>
      <c r="D9" t="s">
        <v>242</v>
      </c>
      <c r="E9" t="s">
        <v>47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243</v>
      </c>
      <c r="O9" t="s">
        <v>13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s="105" t="s">
        <v>240</v>
      </c>
      <c r="Y9" t="s">
        <v>50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245</v>
      </c>
      <c r="AI9" t="s">
        <v>55</v>
      </c>
      <c r="AJ9" t="s">
        <v>11</v>
      </c>
      <c r="AK9">
        <v>3</v>
      </c>
      <c r="AL9">
        <v>3</v>
      </c>
      <c r="AM9" s="105">
        <v>3</v>
      </c>
      <c r="AP9" t="s">
        <v>10</v>
      </c>
      <c r="AQ9">
        <v>0</v>
      </c>
      <c r="AR9" t="s">
        <v>53</v>
      </c>
      <c r="AS9" t="s">
        <v>51</v>
      </c>
      <c r="AT9" t="s">
        <v>11</v>
      </c>
      <c r="AU9">
        <v>3</v>
      </c>
      <c r="AV9">
        <v>3</v>
      </c>
      <c r="AW9" s="105">
        <v>3</v>
      </c>
    </row>
    <row r="15" spans="2:49">
      <c r="B15" s="4" t="s">
        <v>17</v>
      </c>
      <c r="D15" s="163"/>
      <c r="L15" s="4" t="s">
        <v>58</v>
      </c>
      <c r="N15" s="163"/>
      <c r="V15" s="4" t="s">
        <v>62</v>
      </c>
      <c r="X15" s="163"/>
    </row>
    <row r="16" spans="2:49">
      <c r="B16" t="s">
        <v>57</v>
      </c>
      <c r="L16" t="s">
        <v>59</v>
      </c>
      <c r="V16" t="s">
        <v>63</v>
      </c>
    </row>
    <row r="17" spans="2:29">
      <c r="B17" s="46" t="s">
        <v>4</v>
      </c>
      <c r="L17" s="47" t="s">
        <v>4</v>
      </c>
      <c r="V17" s="48" t="s">
        <v>4</v>
      </c>
    </row>
    <row r="18" spans="2:29" ht="15" thickBot="1">
      <c r="B18" s="5" t="s">
        <v>3</v>
      </c>
      <c r="C18" s="5" t="s">
        <v>0</v>
      </c>
      <c r="D18" s="6" t="s">
        <v>1</v>
      </c>
      <c r="E18" s="8" t="s">
        <v>2</v>
      </c>
      <c r="F18" s="7" t="s">
        <v>9</v>
      </c>
      <c r="G18" s="109" t="s">
        <v>266</v>
      </c>
      <c r="H18" s="109" t="s">
        <v>267</v>
      </c>
      <c r="I18" s="109" t="s">
        <v>268</v>
      </c>
      <c r="L18" s="9" t="s">
        <v>3</v>
      </c>
      <c r="M18" s="9" t="s">
        <v>0</v>
      </c>
      <c r="N18" s="10" t="s">
        <v>1</v>
      </c>
      <c r="O18" s="12" t="s">
        <v>2</v>
      </c>
      <c r="P18" s="11" t="s">
        <v>9</v>
      </c>
      <c r="Q18" s="109" t="s">
        <v>266</v>
      </c>
      <c r="R18" s="109" t="s">
        <v>267</v>
      </c>
      <c r="S18" s="109" t="s">
        <v>268</v>
      </c>
      <c r="V18" s="13" t="s">
        <v>3</v>
      </c>
      <c r="W18" s="13" t="s">
        <v>0</v>
      </c>
      <c r="X18" s="14" t="s">
        <v>1</v>
      </c>
      <c r="Y18" s="16" t="s">
        <v>2</v>
      </c>
      <c r="Z18" s="15" t="s">
        <v>9</v>
      </c>
      <c r="AA18" s="109" t="s">
        <v>266</v>
      </c>
      <c r="AB18" s="109" t="s">
        <v>267</v>
      </c>
      <c r="AC18" s="109" t="s">
        <v>268</v>
      </c>
    </row>
    <row r="19" spans="2:29">
      <c r="B19" t="s">
        <v>10</v>
      </c>
      <c r="C19">
        <v>2010</v>
      </c>
      <c r="D19" t="s">
        <v>241</v>
      </c>
      <c r="E19" t="s">
        <v>19</v>
      </c>
      <c r="F19" t="s">
        <v>11</v>
      </c>
      <c r="G19">
        <f>Q8</f>
        <v>28.380130072999396</v>
      </c>
      <c r="H19">
        <f>R8</f>
        <v>28.380130072999396</v>
      </c>
      <c r="I19" s="105">
        <f>H19</f>
        <v>28.380130072999396</v>
      </c>
      <c r="L19" t="s">
        <v>10</v>
      </c>
      <c r="M19">
        <v>2010</v>
      </c>
      <c r="N19" s="105" t="s">
        <v>244</v>
      </c>
      <c r="O19" t="s">
        <v>60</v>
      </c>
      <c r="P19" t="s">
        <v>11</v>
      </c>
      <c r="Q19">
        <f>DATA_Delivery_costs!$J$10+DATA_Delivery_costs!$K$10</f>
        <v>34.627008850744161</v>
      </c>
      <c r="R19">
        <f>DATA_Delivery_costs!$J$10+DATA_Delivery_costs!$K$10</f>
        <v>34.627008850744161</v>
      </c>
      <c r="S19" s="105">
        <f>DATA_Delivery_costs!$J$10+DATA_Delivery_costs!$K$10</f>
        <v>34.627008850744161</v>
      </c>
      <c r="V19" t="s">
        <v>10</v>
      </c>
      <c r="W19">
        <v>2014</v>
      </c>
      <c r="X19" t="s">
        <v>284</v>
      </c>
      <c r="Y19" t="s">
        <v>64</v>
      </c>
      <c r="Z19" t="s">
        <v>11</v>
      </c>
      <c r="AA19">
        <f>DATA_Delivery_costs!$J$16</f>
        <v>2.1273740625233617</v>
      </c>
      <c r="AB19">
        <f>DATA_Delivery_costs!$J$16</f>
        <v>2.1273740625233617</v>
      </c>
      <c r="AC19" s="105">
        <f>DATA_Delivery_costs!$J$16</f>
        <v>2.1273740625233617</v>
      </c>
    </row>
    <row r="20" spans="2:29">
      <c r="B20" t="s">
        <v>10</v>
      </c>
      <c r="C20">
        <v>0</v>
      </c>
      <c r="D20" s="105" t="s">
        <v>241</v>
      </c>
      <c r="E20" t="s">
        <v>19</v>
      </c>
      <c r="F20" t="s">
        <v>11</v>
      </c>
      <c r="G20">
        <v>3</v>
      </c>
      <c r="H20">
        <v>3</v>
      </c>
      <c r="I20" s="105">
        <v>3</v>
      </c>
      <c r="L20" t="s">
        <v>10</v>
      </c>
      <c r="M20">
        <v>0</v>
      </c>
      <c r="N20" s="105" t="s">
        <v>244</v>
      </c>
      <c r="O20" t="s">
        <v>60</v>
      </c>
      <c r="P20" t="s">
        <v>11</v>
      </c>
      <c r="Q20">
        <v>3</v>
      </c>
      <c r="R20">
        <v>3</v>
      </c>
      <c r="S20" s="105">
        <v>3</v>
      </c>
      <c r="V20" t="s">
        <v>10</v>
      </c>
      <c r="W20">
        <v>0</v>
      </c>
      <c r="X20" s="105" t="s">
        <v>284</v>
      </c>
      <c r="Y20" t="s">
        <v>64</v>
      </c>
      <c r="Z20" t="s">
        <v>11</v>
      </c>
      <c r="AA20">
        <v>3</v>
      </c>
      <c r="AB20">
        <v>3</v>
      </c>
      <c r="AC20" s="105">
        <v>3</v>
      </c>
    </row>
    <row r="21" spans="2:29">
      <c r="B21" t="s">
        <v>10</v>
      </c>
      <c r="C21">
        <v>2010</v>
      </c>
      <c r="D21" s="105" t="s">
        <v>241</v>
      </c>
      <c r="E21" t="s">
        <v>20</v>
      </c>
      <c r="F21" t="s">
        <v>11</v>
      </c>
      <c r="G21">
        <f>G19</f>
        <v>28.380130072999396</v>
      </c>
      <c r="H21">
        <f>H19</f>
        <v>28.380130072999396</v>
      </c>
      <c r="I21" s="105">
        <f>I19</f>
        <v>28.380130072999396</v>
      </c>
      <c r="L21" t="s">
        <v>10</v>
      </c>
      <c r="M21">
        <v>2010</v>
      </c>
      <c r="N21" s="105" t="s">
        <v>244</v>
      </c>
      <c r="O21" t="s">
        <v>61</v>
      </c>
      <c r="P21" t="s">
        <v>11</v>
      </c>
      <c r="Q21">
        <f>Q19</f>
        <v>34.627008850744161</v>
      </c>
      <c r="R21">
        <f>R19</f>
        <v>34.627008850744161</v>
      </c>
      <c r="S21" s="105">
        <f>S19</f>
        <v>34.627008850744161</v>
      </c>
      <c r="V21" t="s">
        <v>10</v>
      </c>
      <c r="W21">
        <v>2014</v>
      </c>
      <c r="X21" s="105" t="s">
        <v>284</v>
      </c>
      <c r="Y21" t="s">
        <v>65</v>
      </c>
      <c r="Z21" t="s">
        <v>11</v>
      </c>
      <c r="AA21">
        <f>DATA_Delivery_costs!$J$16</f>
        <v>2.1273740625233617</v>
      </c>
      <c r="AB21">
        <f>DATA_Delivery_costs!$J$16</f>
        <v>2.1273740625233617</v>
      </c>
      <c r="AC21" s="105">
        <f>DATA_Delivery_costs!$J$16</f>
        <v>2.1273740625233617</v>
      </c>
    </row>
    <row r="22" spans="2:29">
      <c r="B22" t="s">
        <v>10</v>
      </c>
      <c r="C22">
        <v>0</v>
      </c>
      <c r="D22" s="105" t="s">
        <v>241</v>
      </c>
      <c r="E22" t="s">
        <v>20</v>
      </c>
      <c r="F22" t="s">
        <v>11</v>
      </c>
      <c r="G22">
        <v>3</v>
      </c>
      <c r="H22">
        <v>3</v>
      </c>
      <c r="I22" s="105">
        <v>3</v>
      </c>
      <c r="L22" t="s">
        <v>10</v>
      </c>
      <c r="M22">
        <v>0</v>
      </c>
      <c r="N22" s="105" t="s">
        <v>244</v>
      </c>
      <c r="O22" t="s">
        <v>61</v>
      </c>
      <c r="P22" t="s">
        <v>11</v>
      </c>
      <c r="Q22">
        <v>3</v>
      </c>
      <c r="R22">
        <v>3</v>
      </c>
      <c r="S22" s="105">
        <v>3</v>
      </c>
      <c r="V22" t="s">
        <v>10</v>
      </c>
      <c r="W22">
        <v>0</v>
      </c>
      <c r="X22" s="105" t="s">
        <v>284</v>
      </c>
      <c r="Y22" t="s">
        <v>65</v>
      </c>
      <c r="Z22" t="s">
        <v>11</v>
      </c>
      <c r="AA22">
        <v>3</v>
      </c>
      <c r="AB22">
        <v>3</v>
      </c>
      <c r="AC22" s="105">
        <v>3</v>
      </c>
    </row>
    <row r="23" spans="2:29">
      <c r="V23" s="105" t="s">
        <v>10</v>
      </c>
      <c r="W23" s="105">
        <v>2014</v>
      </c>
      <c r="X23" s="105" t="s">
        <v>284</v>
      </c>
      <c r="Y23" s="105" t="s">
        <v>285</v>
      </c>
      <c r="Z23" s="105" t="s">
        <v>11</v>
      </c>
      <c r="AA23" s="105">
        <f>DATA_Delivery_costs!$J$16</f>
        <v>2.1273740625233617</v>
      </c>
      <c r="AB23" s="105">
        <f>DATA_Delivery_costs!$J$16</f>
        <v>2.1273740625233617</v>
      </c>
      <c r="AC23" s="105">
        <f>DATA_Delivery_costs!$J$16</f>
        <v>2.1273740625233617</v>
      </c>
    </row>
    <row r="24" spans="2:29">
      <c r="V24" s="105" t="s">
        <v>10</v>
      </c>
      <c r="W24" s="105">
        <v>0</v>
      </c>
      <c r="X24" s="105" t="s">
        <v>284</v>
      </c>
      <c r="Y24" s="105" t="s">
        <v>285</v>
      </c>
      <c r="Z24" s="105" t="s">
        <v>11</v>
      </c>
      <c r="AA24" s="105">
        <v>3</v>
      </c>
      <c r="AB24" s="105">
        <v>3</v>
      </c>
      <c r="AC24" s="105">
        <v>3</v>
      </c>
    </row>
    <row r="25" spans="2:29">
      <c r="B25" s="53" t="s">
        <v>152</v>
      </c>
      <c r="D25" s="163"/>
    </row>
    <row r="26" spans="2:29">
      <c r="B26" t="s">
        <v>153</v>
      </c>
    </row>
    <row r="27" spans="2:29">
      <c r="B27" s="111" t="s">
        <v>4</v>
      </c>
      <c r="C27" s="105"/>
      <c r="D27" s="105"/>
      <c r="E27" s="105"/>
      <c r="F27" s="105"/>
      <c r="G27" s="105"/>
      <c r="H27" s="105"/>
    </row>
    <row r="28" spans="2:29" ht="15" thickBot="1">
      <c r="B28" s="106" t="s">
        <v>3</v>
      </c>
      <c r="C28" s="106" t="s">
        <v>0</v>
      </c>
      <c r="D28" s="107" t="s">
        <v>1</v>
      </c>
      <c r="E28" s="110" t="s">
        <v>2</v>
      </c>
      <c r="F28" s="108" t="s">
        <v>9</v>
      </c>
      <c r="G28" s="109" t="s">
        <v>266</v>
      </c>
      <c r="H28" s="109" t="s">
        <v>267</v>
      </c>
      <c r="I28" s="109" t="s">
        <v>268</v>
      </c>
    </row>
    <row r="29" spans="2:29">
      <c r="B29" s="105" t="s">
        <v>10</v>
      </c>
      <c r="C29" s="105">
        <v>2010</v>
      </c>
      <c r="D29" s="105" t="s">
        <v>154</v>
      </c>
      <c r="E29" s="105" t="s">
        <v>155</v>
      </c>
      <c r="F29" s="105" t="s">
        <v>11</v>
      </c>
      <c r="G29" s="112">
        <f>DATA_Delivery_costs!$J$16</f>
        <v>2.1273740625233617</v>
      </c>
      <c r="H29" s="112">
        <f>DATA_Delivery_costs!$J$16</f>
        <v>2.1273740625233617</v>
      </c>
      <c r="I29" s="112">
        <f>DATA_Delivery_costs!$J$16</f>
        <v>2.1273740625233617</v>
      </c>
    </row>
    <row r="30" spans="2:29">
      <c r="B30" s="105" t="s">
        <v>10</v>
      </c>
      <c r="C30" s="105">
        <v>0</v>
      </c>
      <c r="D30" s="105" t="s">
        <v>154</v>
      </c>
      <c r="E30" s="105" t="s">
        <v>155</v>
      </c>
      <c r="F30" s="105" t="s">
        <v>11</v>
      </c>
      <c r="G30" s="104">
        <v>3</v>
      </c>
      <c r="H30" s="104">
        <v>3</v>
      </c>
      <c r="I30" s="104"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S23"/>
  <sheetViews>
    <sheetView zoomScale="70" zoomScaleNormal="70" workbookViewId="0">
      <selection activeCell="H34" sqref="H34"/>
    </sheetView>
  </sheetViews>
  <sheetFormatPr defaultRowHeight="14.4"/>
  <cols>
    <col min="9" max="9" width="8.88671875" style="105"/>
    <col min="19" max="19" width="8.88671875" style="105"/>
  </cols>
  <sheetData>
    <row r="2" spans="2:19">
      <c r="B2" s="53" t="s">
        <v>66</v>
      </c>
    </row>
    <row r="4" spans="2:19">
      <c r="L4" s="53" t="s">
        <v>8</v>
      </c>
      <c r="M4" s="105"/>
      <c r="N4" s="105"/>
      <c r="O4" s="163"/>
      <c r="P4" s="105"/>
      <c r="Q4" s="105"/>
      <c r="R4" s="105"/>
    </row>
    <row r="5" spans="2:19">
      <c r="B5" s="53" t="s">
        <v>7</v>
      </c>
      <c r="L5" s="105" t="s">
        <v>84</v>
      </c>
      <c r="M5" s="105"/>
      <c r="N5" s="105"/>
      <c r="O5" s="105"/>
      <c r="P5" s="105"/>
      <c r="Q5" s="105"/>
      <c r="R5" s="105"/>
    </row>
    <row r="6" spans="2:19">
      <c r="D6" s="163"/>
      <c r="M6" s="105"/>
      <c r="N6" s="105"/>
      <c r="O6" s="105"/>
      <c r="P6" s="105"/>
      <c r="Q6" s="105"/>
      <c r="R6" s="105"/>
    </row>
    <row r="7" spans="2:19">
      <c r="B7" s="49" t="s">
        <v>4</v>
      </c>
      <c r="L7" s="111" t="s">
        <v>4</v>
      </c>
      <c r="M7" s="105"/>
      <c r="N7" s="105"/>
      <c r="O7" s="105"/>
      <c r="P7" s="105"/>
      <c r="Q7" s="105"/>
      <c r="R7" s="105"/>
    </row>
    <row r="8" spans="2:19" ht="15" thickBot="1">
      <c r="B8" s="55" t="s">
        <v>3</v>
      </c>
      <c r="C8" s="55" t="s">
        <v>0</v>
      </c>
      <c r="D8" s="56" t="s">
        <v>1</v>
      </c>
      <c r="E8" s="59" t="s">
        <v>2</v>
      </c>
      <c r="F8" s="57" t="s">
        <v>9</v>
      </c>
      <c r="G8" s="109" t="s">
        <v>266</v>
      </c>
      <c r="H8" s="109" t="s">
        <v>267</v>
      </c>
      <c r="I8" s="109" t="s">
        <v>268</v>
      </c>
      <c r="L8" s="106" t="s">
        <v>3</v>
      </c>
      <c r="M8" s="106" t="s">
        <v>0</v>
      </c>
      <c r="N8" s="107" t="s">
        <v>1</v>
      </c>
      <c r="O8" s="110" t="s">
        <v>2</v>
      </c>
      <c r="P8" s="108" t="s">
        <v>9</v>
      </c>
      <c r="Q8" s="109" t="s">
        <v>266</v>
      </c>
      <c r="R8" s="109" t="s">
        <v>267</v>
      </c>
      <c r="S8" s="109" t="s">
        <v>268</v>
      </c>
    </row>
    <row r="9" spans="2:19">
      <c r="B9" t="s">
        <v>10</v>
      </c>
      <c r="C9" s="105">
        <v>2010</v>
      </c>
      <c r="D9" t="s">
        <v>12</v>
      </c>
      <c r="E9" t="s">
        <v>13</v>
      </c>
      <c r="F9" t="s">
        <v>11</v>
      </c>
      <c r="G9">
        <f>DATA_Delivery_costs!$J$11+DATA_Delivery_costs!$K$11</f>
        <v>28.380130072999396</v>
      </c>
      <c r="H9">
        <f>DATA_Delivery_costs!$J$11+DATA_Delivery_costs!$K$11</f>
        <v>28.380130072999396</v>
      </c>
      <c r="I9" s="105">
        <f>DATA_Delivery_costs!$J$11+DATA_Delivery_costs!$K$11</f>
        <v>28.380130072999396</v>
      </c>
      <c r="L9" s="105" t="s">
        <v>10</v>
      </c>
      <c r="M9" s="105">
        <v>2010</v>
      </c>
      <c r="N9" s="105" t="s">
        <v>232</v>
      </c>
      <c r="O9" s="105" t="s">
        <v>231</v>
      </c>
      <c r="P9" s="105" t="s">
        <v>11</v>
      </c>
      <c r="Q9" s="105">
        <f>Q20/2</f>
        <v>20.099999999999998</v>
      </c>
      <c r="R9" s="105">
        <f>R20/2</f>
        <v>20.099999999999998</v>
      </c>
      <c r="S9" s="105">
        <f>S20/2</f>
        <v>20.099999999999998</v>
      </c>
    </row>
    <row r="10" spans="2:19">
      <c r="B10" t="s">
        <v>10</v>
      </c>
      <c r="C10">
        <v>0</v>
      </c>
      <c r="D10" t="s">
        <v>12</v>
      </c>
      <c r="E10" t="s">
        <v>13</v>
      </c>
      <c r="F10" t="s">
        <v>11</v>
      </c>
      <c r="G10">
        <v>3</v>
      </c>
      <c r="H10">
        <v>3</v>
      </c>
      <c r="I10" s="105">
        <v>3</v>
      </c>
      <c r="L10" s="105" t="s">
        <v>10</v>
      </c>
      <c r="M10" s="105">
        <v>0</v>
      </c>
      <c r="N10" s="105" t="s">
        <v>232</v>
      </c>
      <c r="O10" s="105" t="s">
        <v>231</v>
      </c>
      <c r="P10" s="105" t="s">
        <v>11</v>
      </c>
      <c r="Q10" s="105">
        <v>3</v>
      </c>
      <c r="R10" s="105">
        <v>3</v>
      </c>
      <c r="S10" s="105">
        <v>3</v>
      </c>
    </row>
    <row r="15" spans="2:19">
      <c r="E15" s="163"/>
      <c r="O15" s="163"/>
    </row>
    <row r="16" spans="2:19">
      <c r="B16" s="52" t="s">
        <v>17</v>
      </c>
      <c r="L16" s="52" t="s">
        <v>8</v>
      </c>
    </row>
    <row r="17" spans="2:19">
      <c r="B17" t="s">
        <v>57</v>
      </c>
      <c r="L17" t="s">
        <v>84</v>
      </c>
    </row>
    <row r="18" spans="2:19">
      <c r="B18" s="50" t="s">
        <v>4</v>
      </c>
      <c r="L18" s="51" t="s">
        <v>4</v>
      </c>
    </row>
    <row r="19" spans="2:19" ht="15" thickBot="1">
      <c r="B19" s="55" t="s">
        <v>3</v>
      </c>
      <c r="C19" s="55" t="s">
        <v>0</v>
      </c>
      <c r="D19" s="56" t="s">
        <v>1</v>
      </c>
      <c r="E19" s="59" t="s">
        <v>2</v>
      </c>
      <c r="F19" s="57" t="s">
        <v>9</v>
      </c>
      <c r="G19" s="109" t="s">
        <v>266</v>
      </c>
      <c r="H19" s="109" t="s">
        <v>267</v>
      </c>
      <c r="I19" s="109" t="s">
        <v>268</v>
      </c>
      <c r="L19" s="55" t="s">
        <v>3</v>
      </c>
      <c r="M19" s="55" t="s">
        <v>0</v>
      </c>
      <c r="N19" s="56" t="s">
        <v>1</v>
      </c>
      <c r="O19" s="59" t="s">
        <v>2</v>
      </c>
      <c r="P19" s="57" t="s">
        <v>9</v>
      </c>
      <c r="Q19" s="109" t="s">
        <v>266</v>
      </c>
      <c r="R19" s="109" t="s">
        <v>267</v>
      </c>
      <c r="S19" s="109" t="s">
        <v>268</v>
      </c>
    </row>
    <row r="20" spans="2:19">
      <c r="B20" t="s">
        <v>10</v>
      </c>
      <c r="C20" s="105">
        <v>2010</v>
      </c>
      <c r="D20" t="s">
        <v>18</v>
      </c>
      <c r="E20" t="s">
        <v>19</v>
      </c>
      <c r="F20" t="s">
        <v>11</v>
      </c>
      <c r="G20">
        <f t="shared" ref="G20:I21" si="0">G9</f>
        <v>28.380130072999396</v>
      </c>
      <c r="H20">
        <f t="shared" si="0"/>
        <v>28.380130072999396</v>
      </c>
      <c r="I20" s="105">
        <f t="shared" si="0"/>
        <v>28.380130072999396</v>
      </c>
      <c r="L20" t="s">
        <v>10</v>
      </c>
      <c r="M20" s="105">
        <v>2010</v>
      </c>
      <c r="N20" t="s">
        <v>14</v>
      </c>
      <c r="O20" t="s">
        <v>15</v>
      </c>
      <c r="P20" t="s">
        <v>11</v>
      </c>
      <c r="Q20">
        <f>DATA_Delivery_costs!$I$39-DATA_Delivery_costs!$I$34</f>
        <v>40.199999999999996</v>
      </c>
      <c r="R20">
        <f>DATA_Delivery_costs!$I$39-DATA_Delivery_costs!$I$34</f>
        <v>40.199999999999996</v>
      </c>
      <c r="S20" s="105">
        <f>DATA_Delivery_costs!$I$39-DATA_Delivery_costs!$I$34</f>
        <v>40.199999999999996</v>
      </c>
    </row>
    <row r="21" spans="2:19">
      <c r="B21" t="s">
        <v>10</v>
      </c>
      <c r="C21">
        <v>0</v>
      </c>
      <c r="D21" t="s">
        <v>18</v>
      </c>
      <c r="E21" t="s">
        <v>19</v>
      </c>
      <c r="F21" t="s">
        <v>11</v>
      </c>
      <c r="G21">
        <f t="shared" si="0"/>
        <v>3</v>
      </c>
      <c r="H21">
        <f t="shared" si="0"/>
        <v>3</v>
      </c>
      <c r="I21" s="105">
        <f t="shared" si="0"/>
        <v>3</v>
      </c>
      <c r="L21" t="s">
        <v>10</v>
      </c>
      <c r="M21">
        <v>0</v>
      </c>
      <c r="N21" t="s">
        <v>14</v>
      </c>
      <c r="O21" t="s">
        <v>15</v>
      </c>
      <c r="P21" t="s">
        <v>11</v>
      </c>
      <c r="Q21">
        <v>3</v>
      </c>
      <c r="R21">
        <v>3</v>
      </c>
      <c r="S21" s="105">
        <v>3</v>
      </c>
    </row>
    <row r="22" spans="2:19">
      <c r="B22" t="s">
        <v>10</v>
      </c>
      <c r="C22" s="105">
        <v>2010</v>
      </c>
      <c r="D22" t="s">
        <v>18</v>
      </c>
      <c r="E22" t="s">
        <v>20</v>
      </c>
      <c r="F22" t="s">
        <v>11</v>
      </c>
      <c r="G22">
        <f>G20</f>
        <v>28.380130072999396</v>
      </c>
      <c r="H22">
        <f>H20</f>
        <v>28.380130072999396</v>
      </c>
      <c r="I22" s="105">
        <f>I20</f>
        <v>28.380130072999396</v>
      </c>
    </row>
    <row r="23" spans="2:19">
      <c r="B23" t="s">
        <v>10</v>
      </c>
      <c r="C23">
        <v>0</v>
      </c>
      <c r="D23" t="s">
        <v>18</v>
      </c>
      <c r="E23" t="s">
        <v>20</v>
      </c>
      <c r="F23" t="s">
        <v>11</v>
      </c>
      <c r="G23">
        <f>G10</f>
        <v>3</v>
      </c>
      <c r="H23">
        <f>H10</f>
        <v>3</v>
      </c>
      <c r="I23" s="105">
        <f>I10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3C27-17F4-47E7-BE52-332AD0F68803}">
  <sheetPr>
    <tabColor theme="9"/>
  </sheetPr>
  <dimension ref="C2:T23"/>
  <sheetViews>
    <sheetView zoomScale="85" zoomScaleNormal="85" workbookViewId="0">
      <selection activeCell="H27" sqref="H27"/>
    </sheetView>
  </sheetViews>
  <sheetFormatPr defaultColWidth="8.88671875" defaultRowHeight="14.4"/>
  <cols>
    <col min="1" max="16384" width="8.88671875" style="105"/>
  </cols>
  <sheetData>
    <row r="2" spans="3:20">
      <c r="C2" s="53" t="s">
        <v>273</v>
      </c>
    </row>
    <row r="4" spans="3:20">
      <c r="M4" s="53" t="s">
        <v>8</v>
      </c>
      <c r="P4" s="163"/>
    </row>
    <row r="5" spans="3:20">
      <c r="C5" s="53" t="s">
        <v>7</v>
      </c>
      <c r="M5" s="105" t="s">
        <v>84</v>
      </c>
    </row>
    <row r="6" spans="3:20">
      <c r="E6" s="163"/>
    </row>
    <row r="7" spans="3:20">
      <c r="C7" s="111" t="s">
        <v>4</v>
      </c>
      <c r="M7" s="111" t="s">
        <v>4</v>
      </c>
    </row>
    <row r="8" spans="3:20" ht="15" thickBot="1">
      <c r="C8" s="106" t="s">
        <v>3</v>
      </c>
      <c r="D8" s="106" t="s">
        <v>0</v>
      </c>
      <c r="E8" s="107" t="s">
        <v>1</v>
      </c>
      <c r="F8" s="110" t="s">
        <v>2</v>
      </c>
      <c r="G8" s="108" t="s">
        <v>9</v>
      </c>
      <c r="H8" s="109" t="s">
        <v>266</v>
      </c>
      <c r="I8" s="109" t="s">
        <v>267</v>
      </c>
      <c r="J8" s="109" t="s">
        <v>268</v>
      </c>
      <c r="M8" s="106" t="s">
        <v>3</v>
      </c>
      <c r="N8" s="106" t="s">
        <v>0</v>
      </c>
      <c r="O8" s="107" t="s">
        <v>1</v>
      </c>
      <c r="P8" s="110" t="s">
        <v>2</v>
      </c>
      <c r="Q8" s="108" t="s">
        <v>9</v>
      </c>
      <c r="R8" s="109" t="s">
        <v>266</v>
      </c>
      <c r="S8" s="109" t="s">
        <v>267</v>
      </c>
      <c r="T8" s="109" t="s">
        <v>268</v>
      </c>
    </row>
    <row r="9" spans="3:20">
      <c r="C9" s="105" t="s">
        <v>10</v>
      </c>
      <c r="D9" s="105">
        <v>2010</v>
      </c>
      <c r="E9" s="105" t="s">
        <v>269</v>
      </c>
      <c r="F9" s="105" t="s">
        <v>13</v>
      </c>
      <c r="G9" s="105" t="s">
        <v>11</v>
      </c>
      <c r="H9" s="105">
        <f>DATA_Delivery_costs!$J$11+DATA_Delivery_costs!$K$11</f>
        <v>28.380130072999396</v>
      </c>
      <c r="I9" s="105">
        <f>DATA_Delivery_costs!$J$11+DATA_Delivery_costs!$K$11</f>
        <v>28.380130072999396</v>
      </c>
      <c r="J9" s="105">
        <f>DATA_Delivery_costs!$J$11+DATA_Delivery_costs!$K$11</f>
        <v>28.380130072999396</v>
      </c>
      <c r="M9" s="105" t="s">
        <v>10</v>
      </c>
      <c r="N9" s="105">
        <v>2010</v>
      </c>
      <c r="O9" s="105" t="s">
        <v>270</v>
      </c>
      <c r="P9" s="105" t="s">
        <v>231</v>
      </c>
      <c r="Q9" s="105" t="s">
        <v>11</v>
      </c>
      <c r="R9" s="105">
        <f>R20/2</f>
        <v>20.099999999999998</v>
      </c>
      <c r="S9" s="105">
        <f>S20/2</f>
        <v>20.099999999999998</v>
      </c>
      <c r="T9" s="105">
        <f>T20/2</f>
        <v>20.099999999999998</v>
      </c>
    </row>
    <row r="10" spans="3:20">
      <c r="C10" s="105" t="s">
        <v>10</v>
      </c>
      <c r="D10" s="105">
        <v>0</v>
      </c>
      <c r="E10" s="105" t="s">
        <v>269</v>
      </c>
      <c r="F10" s="105" t="s">
        <v>13</v>
      </c>
      <c r="G10" s="105" t="s">
        <v>11</v>
      </c>
      <c r="H10" s="105">
        <v>3</v>
      </c>
      <c r="I10" s="105">
        <v>3</v>
      </c>
      <c r="J10" s="105">
        <v>3</v>
      </c>
      <c r="M10" s="105" t="s">
        <v>10</v>
      </c>
      <c r="N10" s="105">
        <v>0</v>
      </c>
      <c r="O10" s="105" t="s">
        <v>270</v>
      </c>
      <c r="P10" s="105" t="s">
        <v>231</v>
      </c>
      <c r="Q10" s="105" t="s">
        <v>11</v>
      </c>
      <c r="R10" s="105">
        <v>3</v>
      </c>
      <c r="S10" s="105">
        <v>3</v>
      </c>
      <c r="T10" s="105">
        <v>3</v>
      </c>
    </row>
    <row r="15" spans="3:20">
      <c r="F15" s="163"/>
      <c r="P15" s="163"/>
    </row>
    <row r="16" spans="3:20">
      <c r="C16" s="53" t="s">
        <v>17</v>
      </c>
      <c r="M16" s="53" t="s">
        <v>8</v>
      </c>
    </row>
    <row r="17" spans="3:20">
      <c r="C17" s="105" t="s">
        <v>57</v>
      </c>
      <c r="M17" s="105" t="s">
        <v>84</v>
      </c>
    </row>
    <row r="18" spans="3:20">
      <c r="C18" s="111" t="s">
        <v>4</v>
      </c>
      <c r="M18" s="111" t="s">
        <v>4</v>
      </c>
    </row>
    <row r="19" spans="3:20" ht="15" thickBot="1">
      <c r="C19" s="106" t="s">
        <v>3</v>
      </c>
      <c r="D19" s="106" t="s">
        <v>0</v>
      </c>
      <c r="E19" s="107" t="s">
        <v>1</v>
      </c>
      <c r="F19" s="110" t="s">
        <v>2</v>
      </c>
      <c r="G19" s="108" t="s">
        <v>9</v>
      </c>
      <c r="H19" s="109" t="s">
        <v>266</v>
      </c>
      <c r="I19" s="109" t="s">
        <v>267</v>
      </c>
      <c r="J19" s="109" t="s">
        <v>268</v>
      </c>
      <c r="M19" s="106" t="s">
        <v>3</v>
      </c>
      <c r="N19" s="106" t="s">
        <v>0</v>
      </c>
      <c r="O19" s="107" t="s">
        <v>1</v>
      </c>
      <c r="P19" s="110" t="s">
        <v>2</v>
      </c>
      <c r="Q19" s="108" t="s">
        <v>9</v>
      </c>
      <c r="R19" s="109" t="s">
        <v>266</v>
      </c>
      <c r="S19" s="109" t="s">
        <v>267</v>
      </c>
      <c r="T19" s="109" t="s">
        <v>268</v>
      </c>
    </row>
    <row r="20" spans="3:20">
      <c r="C20" s="105" t="s">
        <v>10</v>
      </c>
      <c r="D20" s="105">
        <v>2010</v>
      </c>
      <c r="E20" s="105" t="s">
        <v>271</v>
      </c>
      <c r="F20" s="105" t="s">
        <v>19</v>
      </c>
      <c r="G20" s="105" t="s">
        <v>11</v>
      </c>
      <c r="H20" s="105">
        <f t="shared" ref="H20:J21" si="0">H9</f>
        <v>28.380130072999396</v>
      </c>
      <c r="I20" s="105">
        <f t="shared" si="0"/>
        <v>28.380130072999396</v>
      </c>
      <c r="J20" s="105">
        <f t="shared" si="0"/>
        <v>28.380130072999396</v>
      </c>
      <c r="M20" s="105" t="s">
        <v>10</v>
      </c>
      <c r="N20" s="105">
        <v>2010</v>
      </c>
      <c r="O20" s="105" t="s">
        <v>272</v>
      </c>
      <c r="P20" s="105" t="s">
        <v>15</v>
      </c>
      <c r="Q20" s="105" t="s">
        <v>11</v>
      </c>
      <c r="R20" s="105">
        <f>DATA_Delivery_costs!$I$39-DATA_Delivery_costs!$I$34</f>
        <v>40.199999999999996</v>
      </c>
      <c r="S20" s="105">
        <f>DATA_Delivery_costs!$I$39-DATA_Delivery_costs!$I$34</f>
        <v>40.199999999999996</v>
      </c>
      <c r="T20" s="105">
        <f>DATA_Delivery_costs!$I$39-DATA_Delivery_costs!$I$34</f>
        <v>40.199999999999996</v>
      </c>
    </row>
    <row r="21" spans="3:20">
      <c r="C21" s="105" t="s">
        <v>10</v>
      </c>
      <c r="D21" s="105">
        <v>0</v>
      </c>
      <c r="E21" s="105" t="s">
        <v>271</v>
      </c>
      <c r="F21" s="105" t="s">
        <v>19</v>
      </c>
      <c r="G21" s="105" t="s">
        <v>11</v>
      </c>
      <c r="H21" s="105">
        <f t="shared" si="0"/>
        <v>3</v>
      </c>
      <c r="I21" s="105">
        <f t="shared" si="0"/>
        <v>3</v>
      </c>
      <c r="J21" s="105">
        <f t="shared" si="0"/>
        <v>3</v>
      </c>
      <c r="M21" s="105" t="s">
        <v>10</v>
      </c>
      <c r="N21" s="105">
        <v>0</v>
      </c>
      <c r="O21" s="105" t="s">
        <v>272</v>
      </c>
      <c r="P21" s="105" t="s">
        <v>15</v>
      </c>
      <c r="Q21" s="105" t="s">
        <v>11</v>
      </c>
      <c r="R21" s="105">
        <v>3</v>
      </c>
      <c r="S21" s="105">
        <v>3</v>
      </c>
      <c r="T21" s="105">
        <v>3</v>
      </c>
    </row>
    <row r="22" spans="3:20">
      <c r="C22" s="105" t="s">
        <v>10</v>
      </c>
      <c r="D22" s="105">
        <v>2010</v>
      </c>
      <c r="E22" s="105" t="s">
        <v>271</v>
      </c>
      <c r="F22" s="105" t="s">
        <v>20</v>
      </c>
      <c r="G22" s="105" t="s">
        <v>11</v>
      </c>
      <c r="H22" s="105">
        <f>H20</f>
        <v>28.380130072999396</v>
      </c>
      <c r="I22" s="105">
        <f>I20</f>
        <v>28.380130072999396</v>
      </c>
      <c r="J22" s="105">
        <f>J20</f>
        <v>28.380130072999396</v>
      </c>
    </row>
    <row r="23" spans="3:20">
      <c r="C23" s="105" t="s">
        <v>10</v>
      </c>
      <c r="D23" s="105">
        <v>0</v>
      </c>
      <c r="E23" s="105" t="s">
        <v>271</v>
      </c>
      <c r="F23" s="105" t="s">
        <v>20</v>
      </c>
      <c r="G23" s="105" t="s">
        <v>11</v>
      </c>
      <c r="H23" s="105">
        <f>H10</f>
        <v>3</v>
      </c>
      <c r="I23" s="105">
        <f>I10</f>
        <v>3</v>
      </c>
      <c r="J23" s="105">
        <f>J10</f>
        <v>3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S41"/>
  <sheetViews>
    <sheetView topLeftCell="I1" workbookViewId="0">
      <selection activeCell="AK26" sqref="AK26"/>
    </sheetView>
  </sheetViews>
  <sheetFormatPr defaultRowHeight="14.4"/>
  <cols>
    <col min="4" max="4" width="11" bestFit="1" customWidth="1"/>
    <col min="9" max="9" width="8.88671875" style="105"/>
    <col min="18" max="18" width="8.88671875" style="105"/>
    <col min="27" max="27" width="8.88671875" style="105"/>
    <col min="29" max="35" width="9.109375" style="105"/>
    <col min="36" max="36" width="8.88671875" style="105"/>
    <col min="37" max="44" width="9.109375" style="105"/>
    <col min="45" max="45" width="8.88671875" style="105"/>
  </cols>
  <sheetData>
    <row r="1" spans="2:45">
      <c r="B1" t="s">
        <v>67</v>
      </c>
    </row>
    <row r="3" spans="2:45">
      <c r="B3" s="53" t="s">
        <v>165</v>
      </c>
      <c r="C3" s="105"/>
      <c r="D3" s="105"/>
      <c r="E3" s="105"/>
      <c r="F3" s="105"/>
      <c r="G3" s="105"/>
      <c r="H3" s="105"/>
      <c r="K3" s="53" t="s">
        <v>102</v>
      </c>
      <c r="L3" s="105"/>
      <c r="M3" s="105"/>
      <c r="N3" s="105"/>
      <c r="O3" s="105"/>
      <c r="P3" s="105"/>
      <c r="Q3" s="105"/>
      <c r="T3" s="105"/>
      <c r="U3" s="105"/>
      <c r="V3" s="105"/>
      <c r="W3" s="105"/>
      <c r="X3" s="105"/>
      <c r="Y3" s="105"/>
      <c r="Z3" s="105"/>
      <c r="AC3" s="53" t="s">
        <v>160</v>
      </c>
      <c r="AL3" s="53" t="s">
        <v>161</v>
      </c>
    </row>
    <row r="4" spans="2:45">
      <c r="B4" s="105"/>
      <c r="C4" s="105"/>
      <c r="D4" s="105"/>
      <c r="E4" s="105"/>
      <c r="F4" s="105"/>
      <c r="G4" s="105"/>
      <c r="H4" s="105"/>
      <c r="K4" s="105"/>
      <c r="L4" s="105"/>
      <c r="M4" s="105"/>
      <c r="N4" s="105"/>
      <c r="O4" s="105"/>
      <c r="P4" s="105"/>
      <c r="Q4" s="105"/>
      <c r="T4" s="53" t="s">
        <v>8</v>
      </c>
      <c r="U4" s="105"/>
      <c r="V4" s="105"/>
      <c r="W4" s="105"/>
      <c r="X4" s="105"/>
      <c r="Y4" s="105"/>
      <c r="Z4" s="105"/>
      <c r="AC4" s="105" t="s">
        <v>106</v>
      </c>
      <c r="AL4" s="105" t="s">
        <v>106</v>
      </c>
    </row>
    <row r="5" spans="2:45">
      <c r="B5" s="111" t="s">
        <v>4</v>
      </c>
      <c r="C5" s="105"/>
      <c r="D5" s="105"/>
      <c r="E5" s="105"/>
      <c r="F5" s="105"/>
      <c r="G5" s="105"/>
      <c r="H5" s="105"/>
      <c r="K5" s="111" t="s">
        <v>4</v>
      </c>
      <c r="L5" s="105"/>
      <c r="M5" s="105"/>
      <c r="N5" s="105"/>
      <c r="O5" s="105"/>
      <c r="P5" s="105"/>
      <c r="Q5" s="105"/>
      <c r="T5" s="105" t="s">
        <v>106</v>
      </c>
      <c r="U5" s="105"/>
      <c r="V5" s="105"/>
      <c r="W5" s="105"/>
      <c r="X5" s="105"/>
      <c r="Y5" s="105"/>
      <c r="Z5" s="105"/>
      <c r="AC5" s="111" t="s">
        <v>4</v>
      </c>
      <c r="AL5" s="111" t="s">
        <v>4</v>
      </c>
    </row>
    <row r="6" spans="2:45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266</v>
      </c>
      <c r="H6" s="109" t="s">
        <v>267</v>
      </c>
      <c r="I6" s="109" t="s">
        <v>268</v>
      </c>
      <c r="K6" s="106" t="s">
        <v>3</v>
      </c>
      <c r="L6" s="106" t="s">
        <v>0</v>
      </c>
      <c r="M6" s="107" t="s">
        <v>1</v>
      </c>
      <c r="N6" s="110" t="s">
        <v>2</v>
      </c>
      <c r="O6" s="108" t="s">
        <v>9</v>
      </c>
      <c r="P6" s="109" t="s">
        <v>266</v>
      </c>
      <c r="Q6" s="109" t="s">
        <v>267</v>
      </c>
      <c r="R6" s="109" t="s">
        <v>268</v>
      </c>
      <c r="T6" s="111" t="s">
        <v>4</v>
      </c>
      <c r="U6" s="105"/>
      <c r="V6" s="105"/>
      <c r="W6" s="105"/>
      <c r="X6" s="105"/>
      <c r="Y6" s="105"/>
      <c r="Z6" s="105"/>
      <c r="AC6" s="106" t="s">
        <v>3</v>
      </c>
      <c r="AD6" s="106" t="s">
        <v>0</v>
      </c>
      <c r="AE6" s="107" t="s">
        <v>1</v>
      </c>
      <c r="AF6" s="110" t="s">
        <v>2</v>
      </c>
      <c r="AG6" s="108" t="s">
        <v>9</v>
      </c>
      <c r="AH6" s="109" t="s">
        <v>266</v>
      </c>
      <c r="AI6" s="109" t="s">
        <v>267</v>
      </c>
      <c r="AJ6" s="109" t="s">
        <v>268</v>
      </c>
      <c r="AL6" s="106" t="s">
        <v>3</v>
      </c>
      <c r="AM6" s="106" t="s">
        <v>0</v>
      </c>
      <c r="AN6" s="107" t="s">
        <v>1</v>
      </c>
      <c r="AO6" s="110" t="s">
        <v>2</v>
      </c>
      <c r="AP6" s="108" t="s">
        <v>9</v>
      </c>
      <c r="AQ6" s="109" t="s">
        <v>266</v>
      </c>
      <c r="AR6" s="109" t="s">
        <v>267</v>
      </c>
      <c r="AS6" s="109" t="s">
        <v>268</v>
      </c>
    </row>
    <row r="7" spans="2:45" ht="15" customHeight="1" thickBot="1">
      <c r="B7" s="105" t="s">
        <v>10</v>
      </c>
      <c r="C7" s="105">
        <v>2010</v>
      </c>
      <c r="D7" s="105" t="s">
        <v>162</v>
      </c>
      <c r="E7" s="105" t="s">
        <v>167</v>
      </c>
      <c r="F7" s="105" t="s">
        <v>11</v>
      </c>
      <c r="G7" s="105">
        <f>DATA_Delivery_costs!$C$49</f>
        <v>2.7753410266457679</v>
      </c>
      <c r="H7" s="105">
        <f>DATA_Delivery_costs!$C$49</f>
        <v>2.7753410266457679</v>
      </c>
      <c r="I7" s="105">
        <f>DATA_Delivery_costs!$C$49</f>
        <v>2.7753410266457679</v>
      </c>
      <c r="K7" s="105" t="s">
        <v>10</v>
      </c>
      <c r="L7" s="105">
        <v>2010</v>
      </c>
      <c r="M7" s="105" t="s">
        <v>162</v>
      </c>
      <c r="N7" s="105" t="s">
        <v>104</v>
      </c>
      <c r="O7" s="105" t="s">
        <v>11</v>
      </c>
      <c r="P7" s="105">
        <f>AVERAGE(DATA_Delivery_costs!$G$31,DATA_Delivery_costs!$G$32)-DATA_Delivery_costs!$G$29</f>
        <v>2.0499999999999972</v>
      </c>
      <c r="Q7" s="105">
        <f>AVERAGE(DATA_Delivery_costs!$G$31,DATA_Delivery_costs!$G$32)-DATA_Delivery_costs!$G$29</f>
        <v>2.0499999999999972</v>
      </c>
      <c r="R7" s="105">
        <f>AVERAGE(DATA_Delivery_costs!$G$31,DATA_Delivery_costs!$G$32)-DATA_Delivery_costs!$G$29</f>
        <v>2.0499999999999972</v>
      </c>
      <c r="T7" s="106" t="s">
        <v>3</v>
      </c>
      <c r="U7" s="106" t="s">
        <v>0</v>
      </c>
      <c r="V7" s="107" t="s">
        <v>1</v>
      </c>
      <c r="W7" s="110" t="s">
        <v>2</v>
      </c>
      <c r="X7" s="108" t="s">
        <v>9</v>
      </c>
      <c r="Y7" s="109" t="s">
        <v>266</v>
      </c>
      <c r="Z7" s="109" t="s">
        <v>267</v>
      </c>
      <c r="AA7" s="109" t="s">
        <v>268</v>
      </c>
      <c r="AC7" s="105" t="s">
        <v>10</v>
      </c>
      <c r="AD7" s="105">
        <v>2010</v>
      </c>
      <c r="AE7" s="105" t="s">
        <v>162</v>
      </c>
      <c r="AF7" s="105" t="s">
        <v>163</v>
      </c>
      <c r="AG7" s="105" t="s">
        <v>11</v>
      </c>
      <c r="AH7" s="105">
        <f>DATA_Delivery_costs!$C$49</f>
        <v>2.7753410266457679</v>
      </c>
      <c r="AI7" s="105">
        <f>DATA_Delivery_costs!$C$49</f>
        <v>2.7753410266457679</v>
      </c>
      <c r="AJ7" s="105">
        <f>DATA_Delivery_costs!$C$49</f>
        <v>2.7753410266457679</v>
      </c>
      <c r="AL7" s="105" t="s">
        <v>10</v>
      </c>
      <c r="AM7" s="105">
        <v>2010</v>
      </c>
      <c r="AN7" s="105" t="s">
        <v>162</v>
      </c>
      <c r="AO7" s="105" t="s">
        <v>164</v>
      </c>
      <c r="AP7" s="105" t="s">
        <v>11</v>
      </c>
      <c r="AQ7" s="105">
        <f>DATA_Delivery_costs!E62</f>
        <v>2.3009085589574898</v>
      </c>
      <c r="AR7" s="105">
        <f>AQ7</f>
        <v>2.3009085589574898</v>
      </c>
      <c r="AS7" s="105">
        <f>AR7</f>
        <v>2.3009085589574898</v>
      </c>
    </row>
    <row r="8" spans="2:45" ht="15" customHeight="1">
      <c r="B8" s="105" t="s">
        <v>10</v>
      </c>
      <c r="C8" s="105">
        <v>0</v>
      </c>
      <c r="D8" s="105" t="s">
        <v>162</v>
      </c>
      <c r="E8" s="105" t="s">
        <v>167</v>
      </c>
      <c r="F8" s="105" t="s">
        <v>11</v>
      </c>
      <c r="G8" s="105">
        <v>3</v>
      </c>
      <c r="H8" s="105">
        <v>3</v>
      </c>
      <c r="I8" s="105">
        <v>3</v>
      </c>
      <c r="K8" s="105" t="s">
        <v>10</v>
      </c>
      <c r="L8" s="105">
        <v>0</v>
      </c>
      <c r="M8" s="105" t="s">
        <v>162</v>
      </c>
      <c r="N8" s="105" t="s">
        <v>104</v>
      </c>
      <c r="O8" s="105" t="s">
        <v>11</v>
      </c>
      <c r="P8" s="105">
        <v>3</v>
      </c>
      <c r="Q8" s="105">
        <v>3</v>
      </c>
      <c r="R8" s="105">
        <v>3</v>
      </c>
      <c r="T8" s="105" t="s">
        <v>10</v>
      </c>
      <c r="U8" s="105">
        <v>2010</v>
      </c>
      <c r="V8" s="105" t="s">
        <v>162</v>
      </c>
      <c r="W8" s="105" t="s">
        <v>15</v>
      </c>
      <c r="X8" s="105" t="s">
        <v>11</v>
      </c>
      <c r="Y8" s="105">
        <f>AVERAGE(DATA_Delivery_costs!$G$36,DATA_Delivery_costs!$G$35)-DATA_Delivery_costs!$G$34</f>
        <v>4.5</v>
      </c>
      <c r="Z8" s="105">
        <f>AVERAGE(DATA_Delivery_costs!$G$36,DATA_Delivery_costs!$G$35)-DATA_Delivery_costs!$G$34</f>
        <v>4.5</v>
      </c>
      <c r="AA8" s="105">
        <f>AVERAGE(DATA_Delivery_costs!$G$36,DATA_Delivery_costs!$G$35)-DATA_Delivery_costs!$G$34</f>
        <v>4.5</v>
      </c>
      <c r="AC8" s="105" t="s">
        <v>10</v>
      </c>
      <c r="AD8" s="105">
        <v>0</v>
      </c>
      <c r="AE8" s="105" t="s">
        <v>162</v>
      </c>
      <c r="AF8" s="105" t="s">
        <v>163</v>
      </c>
      <c r="AG8" s="105" t="s">
        <v>11</v>
      </c>
      <c r="AH8" s="105">
        <v>3</v>
      </c>
      <c r="AI8" s="105">
        <v>3</v>
      </c>
      <c r="AJ8" s="105">
        <v>3</v>
      </c>
      <c r="AL8" s="105" t="s">
        <v>10</v>
      </c>
      <c r="AM8" s="105">
        <v>0</v>
      </c>
      <c r="AN8" s="105" t="s">
        <v>162</v>
      </c>
      <c r="AO8" s="105" t="s">
        <v>164</v>
      </c>
      <c r="AP8" s="105" t="s">
        <v>11</v>
      </c>
      <c r="AQ8" s="105">
        <v>3</v>
      </c>
      <c r="AR8" s="105">
        <v>3</v>
      </c>
      <c r="AS8" s="105">
        <v>3</v>
      </c>
    </row>
    <row r="9" spans="2:45" ht="15" customHeight="1">
      <c r="B9" s="105"/>
      <c r="C9" s="105"/>
      <c r="D9" s="105"/>
      <c r="E9" s="105"/>
      <c r="F9" s="105"/>
      <c r="G9" s="105"/>
      <c r="H9" s="105"/>
      <c r="K9" s="105"/>
      <c r="L9" s="105"/>
      <c r="M9" s="105"/>
      <c r="N9" s="105"/>
      <c r="O9" s="105"/>
      <c r="P9" s="105"/>
      <c r="Q9" s="105"/>
      <c r="T9" s="105" t="s">
        <v>10</v>
      </c>
      <c r="U9" s="105">
        <v>0</v>
      </c>
      <c r="V9" s="105" t="s">
        <v>162</v>
      </c>
      <c r="W9" s="105" t="s">
        <v>15</v>
      </c>
      <c r="X9" s="105" t="s">
        <v>11</v>
      </c>
      <c r="Y9" s="105">
        <v>3</v>
      </c>
      <c r="Z9" s="105">
        <v>3</v>
      </c>
      <c r="AA9" s="105">
        <v>3</v>
      </c>
    </row>
    <row r="10" spans="2:45" ht="15" customHeight="1">
      <c r="B10" s="105"/>
      <c r="C10" s="105"/>
      <c r="D10" s="105"/>
      <c r="E10" s="105"/>
      <c r="F10" s="105"/>
      <c r="G10" s="105"/>
      <c r="H10" s="105"/>
      <c r="K10" s="105"/>
      <c r="L10" s="105"/>
      <c r="M10" s="105"/>
      <c r="N10" s="105"/>
      <c r="O10" s="105"/>
      <c r="P10" s="105"/>
      <c r="Q10" s="105"/>
      <c r="T10" s="105"/>
      <c r="U10" s="105"/>
      <c r="V10" s="105"/>
      <c r="W10" s="105"/>
      <c r="X10" s="105"/>
      <c r="Y10" s="105"/>
      <c r="Z10" s="105"/>
    </row>
    <row r="11" spans="2:45" ht="15" customHeight="1">
      <c r="B11" s="105"/>
      <c r="C11" s="105"/>
      <c r="D11" s="105"/>
      <c r="E11" s="105"/>
      <c r="F11" s="105"/>
      <c r="G11" s="105"/>
      <c r="H11" s="105"/>
      <c r="K11" s="105"/>
      <c r="L11" s="105"/>
      <c r="M11" s="105"/>
      <c r="N11" s="105"/>
      <c r="O11" s="105"/>
      <c r="P11" s="105"/>
      <c r="Q11" s="105"/>
      <c r="T11" s="105"/>
      <c r="U11" s="105"/>
      <c r="V11" s="105"/>
      <c r="W11" s="105"/>
      <c r="X11" s="105"/>
      <c r="Y11" s="105"/>
      <c r="Z11" s="105"/>
    </row>
    <row r="12" spans="2:45" ht="15" customHeight="1">
      <c r="B12" s="53" t="s">
        <v>85</v>
      </c>
      <c r="C12" s="105"/>
      <c r="D12" s="105"/>
      <c r="E12" s="105"/>
      <c r="F12" s="105"/>
      <c r="G12" s="105"/>
      <c r="H12" s="105"/>
      <c r="K12" s="105"/>
      <c r="L12" s="105"/>
      <c r="M12" s="105"/>
      <c r="N12" s="105"/>
      <c r="O12" s="105"/>
      <c r="P12" s="105"/>
      <c r="Q12" s="105"/>
      <c r="T12" s="105"/>
      <c r="U12" s="105"/>
      <c r="V12" s="105"/>
      <c r="W12" s="105"/>
      <c r="X12" s="105"/>
      <c r="Y12" s="105"/>
      <c r="Z12" s="105"/>
    </row>
    <row r="13" spans="2:45" ht="15" customHeight="1">
      <c r="B13" s="105"/>
      <c r="C13" s="105"/>
      <c r="D13" s="105"/>
      <c r="E13" s="105"/>
      <c r="F13" s="105"/>
      <c r="G13" s="105"/>
      <c r="H13" s="105"/>
      <c r="K13" s="105"/>
      <c r="L13" s="105"/>
      <c r="M13" s="105"/>
      <c r="N13" s="105"/>
      <c r="O13" s="105"/>
      <c r="P13" s="105"/>
      <c r="Q13" s="105"/>
      <c r="T13" s="105"/>
      <c r="U13" s="105"/>
      <c r="V13" s="105"/>
      <c r="W13" s="105"/>
      <c r="X13" s="105"/>
      <c r="Y13" s="105"/>
      <c r="Z13" s="105"/>
    </row>
    <row r="14" spans="2:45" ht="15" customHeight="1">
      <c r="B14" s="111" t="s">
        <v>4</v>
      </c>
      <c r="C14" s="105"/>
      <c r="D14" s="105"/>
      <c r="E14" s="105"/>
      <c r="F14" s="105"/>
      <c r="G14" s="105"/>
      <c r="H14" s="105"/>
      <c r="K14" s="105"/>
      <c r="L14" s="105"/>
      <c r="M14" s="105"/>
      <c r="N14" s="105"/>
      <c r="O14" s="105"/>
      <c r="P14" s="105"/>
      <c r="Q14" s="105"/>
      <c r="T14" s="105"/>
      <c r="U14" s="105"/>
      <c r="V14" s="105"/>
      <c r="W14" s="105"/>
      <c r="X14" s="105"/>
      <c r="Y14" s="105"/>
      <c r="Z14" s="105"/>
    </row>
    <row r="15" spans="2:45" ht="15" customHeight="1" thickBot="1">
      <c r="B15" s="106" t="s">
        <v>3</v>
      </c>
      <c r="C15" s="106" t="s">
        <v>0</v>
      </c>
      <c r="D15" s="107" t="s">
        <v>1</v>
      </c>
      <c r="E15" s="110" t="s">
        <v>2</v>
      </c>
      <c r="F15" s="108" t="s">
        <v>9</v>
      </c>
      <c r="G15" s="109" t="s">
        <v>266</v>
      </c>
      <c r="H15" s="109" t="s">
        <v>267</v>
      </c>
      <c r="I15" s="109" t="s">
        <v>268</v>
      </c>
      <c r="J15" s="105"/>
      <c r="K15" s="105"/>
      <c r="L15" s="105"/>
      <c r="M15" s="105"/>
      <c r="N15" s="105"/>
      <c r="O15" s="105"/>
      <c r="P15" s="105"/>
      <c r="Q15" s="105"/>
      <c r="S15" s="105"/>
      <c r="T15" s="53" t="s">
        <v>7</v>
      </c>
      <c r="U15" s="105"/>
      <c r="V15" s="105"/>
      <c r="W15" s="105"/>
      <c r="X15" s="105"/>
      <c r="Y15" s="105"/>
      <c r="Z15" s="105"/>
    </row>
    <row r="16" spans="2:45" ht="15" customHeight="1">
      <c r="B16" s="105" t="s">
        <v>10</v>
      </c>
      <c r="C16" s="105">
        <v>2010</v>
      </c>
      <c r="D16" s="105" t="s">
        <v>162</v>
      </c>
      <c r="E16" s="105" t="s">
        <v>88</v>
      </c>
      <c r="F16" s="105" t="s">
        <v>11</v>
      </c>
      <c r="G16" s="105">
        <f>DATA_Delivery_costs!$M$21</f>
        <v>1.3575644241453579</v>
      </c>
      <c r="H16" s="105">
        <f>DATA_Delivery_costs!$M$21</f>
        <v>1.3575644241453579</v>
      </c>
      <c r="I16" s="105">
        <f>DATA_Delivery_costs!$M$21</f>
        <v>1.3575644241453579</v>
      </c>
      <c r="J16" s="105"/>
      <c r="K16" s="53" t="s">
        <v>17</v>
      </c>
      <c r="L16" s="105"/>
      <c r="M16" s="105"/>
      <c r="N16" s="105"/>
      <c r="O16" s="105"/>
      <c r="P16" s="105"/>
      <c r="Q16" s="105"/>
      <c r="S16" s="105"/>
      <c r="T16" s="105"/>
      <c r="U16" s="105"/>
      <c r="V16" s="105"/>
      <c r="W16" s="105"/>
      <c r="X16" s="105"/>
      <c r="Y16" s="105"/>
      <c r="Z16" s="105"/>
      <c r="AC16" s="53" t="s">
        <v>166</v>
      </c>
    </row>
    <row r="17" spans="2:36" ht="15" customHeight="1">
      <c r="B17" s="105" t="s">
        <v>10</v>
      </c>
      <c r="C17" s="105">
        <v>0</v>
      </c>
      <c r="D17" s="105" t="s">
        <v>162</v>
      </c>
      <c r="E17" s="105" t="s">
        <v>88</v>
      </c>
      <c r="F17" s="105" t="s">
        <v>11</v>
      </c>
      <c r="G17" s="105">
        <v>3</v>
      </c>
      <c r="H17" s="105">
        <v>3</v>
      </c>
      <c r="I17" s="105">
        <v>3</v>
      </c>
      <c r="J17" s="105"/>
      <c r="K17" s="105" t="s">
        <v>57</v>
      </c>
      <c r="L17" s="105"/>
      <c r="M17" s="105"/>
      <c r="N17" s="105"/>
      <c r="O17" s="105"/>
      <c r="P17" s="105"/>
      <c r="Q17" s="105"/>
      <c r="S17" s="105"/>
      <c r="T17" s="111" t="s">
        <v>4</v>
      </c>
      <c r="U17" s="105"/>
      <c r="V17" s="105"/>
      <c r="W17" s="105"/>
      <c r="X17" s="105"/>
      <c r="Y17" s="105"/>
      <c r="Z17" s="105"/>
      <c r="AC17" s="105" t="s">
        <v>106</v>
      </c>
    </row>
    <row r="18" spans="2:36" ht="15" customHeight="1" thickBot="1">
      <c r="J18" s="105"/>
      <c r="K18" s="111" t="s">
        <v>4</v>
      </c>
      <c r="L18" s="105"/>
      <c r="M18" s="105"/>
      <c r="N18" s="105"/>
      <c r="O18" s="105"/>
      <c r="P18" s="105"/>
      <c r="Q18" s="105"/>
      <c r="S18" s="105"/>
      <c r="T18" s="106" t="s">
        <v>3</v>
      </c>
      <c r="U18" s="106" t="s">
        <v>0</v>
      </c>
      <c r="V18" s="107" t="s">
        <v>1</v>
      </c>
      <c r="W18" s="110" t="s">
        <v>2</v>
      </c>
      <c r="X18" s="108" t="s">
        <v>9</v>
      </c>
      <c r="Y18" s="109" t="s">
        <v>266</v>
      </c>
      <c r="Z18" s="109" t="s">
        <v>267</v>
      </c>
      <c r="AA18" s="109" t="s">
        <v>268</v>
      </c>
      <c r="AC18" s="111" t="s">
        <v>4</v>
      </c>
    </row>
    <row r="19" spans="2:36" ht="15" customHeight="1" thickBot="1">
      <c r="J19" s="105"/>
      <c r="K19" s="106" t="s">
        <v>3</v>
      </c>
      <c r="L19" s="106" t="s">
        <v>0</v>
      </c>
      <c r="M19" s="107" t="s">
        <v>1</v>
      </c>
      <c r="N19" s="110" t="s">
        <v>2</v>
      </c>
      <c r="O19" s="108" t="s">
        <v>9</v>
      </c>
      <c r="P19" s="109" t="s">
        <v>266</v>
      </c>
      <c r="Q19" s="109" t="s">
        <v>267</v>
      </c>
      <c r="R19" s="109" t="s">
        <v>268</v>
      </c>
      <c r="S19" s="105"/>
      <c r="T19" s="105" t="s">
        <v>10</v>
      </c>
      <c r="U19" s="105">
        <v>2010</v>
      </c>
      <c r="V19" s="105" t="s">
        <v>162</v>
      </c>
      <c r="W19" s="105" t="s">
        <v>13</v>
      </c>
      <c r="X19" s="105" t="s">
        <v>11</v>
      </c>
      <c r="Y19" s="105">
        <f>DATA_Delivery_costs!$J$11+DATA_Delivery_costs!$K$11</f>
        <v>28.380130072999396</v>
      </c>
      <c r="Z19" s="105">
        <f>DATA_Delivery_costs!$J$11+DATA_Delivery_costs!$K$11</f>
        <v>28.380130072999396</v>
      </c>
      <c r="AA19" s="105">
        <f>DATA_Delivery_costs!$J$11+DATA_Delivery_costs!$K$11</f>
        <v>28.380130072999396</v>
      </c>
      <c r="AC19" s="106" t="s">
        <v>3</v>
      </c>
      <c r="AD19" s="106" t="s">
        <v>0</v>
      </c>
      <c r="AE19" s="107" t="s">
        <v>1</v>
      </c>
      <c r="AF19" s="110" t="s">
        <v>2</v>
      </c>
      <c r="AG19" s="108" t="s">
        <v>9</v>
      </c>
      <c r="AH19" s="109" t="s">
        <v>266</v>
      </c>
      <c r="AI19" s="109" t="s">
        <v>267</v>
      </c>
      <c r="AJ19" s="109" t="s">
        <v>268</v>
      </c>
    </row>
    <row r="20" spans="2:36" ht="15" customHeight="1">
      <c r="J20" s="105"/>
      <c r="K20" s="105" t="s">
        <v>10</v>
      </c>
      <c r="L20" s="105">
        <v>2010</v>
      </c>
      <c r="M20" s="105" t="s">
        <v>162</v>
      </c>
      <c r="N20" s="105" t="s">
        <v>19</v>
      </c>
      <c r="O20" s="105" t="s">
        <v>11</v>
      </c>
      <c r="P20" s="105">
        <f>DATA_Delivery_costs!$J$11+DATA_Delivery_costs!$K$11</f>
        <v>28.380130072999396</v>
      </c>
      <c r="Q20" s="105">
        <f>DATA_Delivery_costs!$J$11+DATA_Delivery_costs!$K$11</f>
        <v>28.380130072999396</v>
      </c>
      <c r="R20" s="105">
        <f>DATA_Delivery_costs!$J$11+DATA_Delivery_costs!$K$11</f>
        <v>28.380130072999396</v>
      </c>
      <c r="S20" s="105"/>
      <c r="T20" s="105" t="s">
        <v>10</v>
      </c>
      <c r="U20" s="105">
        <v>0</v>
      </c>
      <c r="V20" s="105" t="s">
        <v>162</v>
      </c>
      <c r="W20" s="105" t="s">
        <v>13</v>
      </c>
      <c r="X20" s="105" t="s">
        <v>11</v>
      </c>
      <c r="Y20" s="105">
        <v>3</v>
      </c>
      <c r="Z20" s="105">
        <v>3</v>
      </c>
      <c r="AA20" s="105">
        <v>3</v>
      </c>
      <c r="AC20" s="105" t="s">
        <v>10</v>
      </c>
      <c r="AD20" s="105">
        <v>2010</v>
      </c>
      <c r="AE20" s="105" t="s">
        <v>162</v>
      </c>
      <c r="AF20" s="105" t="s">
        <v>168</v>
      </c>
      <c r="AG20" s="105" t="s">
        <v>11</v>
      </c>
      <c r="AH20" s="105">
        <f>DATA_Delivery_costs!$E$56</f>
        <v>19.692862217133236</v>
      </c>
      <c r="AI20" s="105">
        <f>DATA_Delivery_costs!$E$56</f>
        <v>19.692862217133236</v>
      </c>
      <c r="AJ20" s="105">
        <f>DATA_Delivery_costs!$E$56</f>
        <v>19.692862217133236</v>
      </c>
    </row>
    <row r="21" spans="2:36" ht="15" customHeight="1">
      <c r="J21" s="105"/>
      <c r="K21" s="105" t="s">
        <v>10</v>
      </c>
      <c r="L21" s="105">
        <v>0</v>
      </c>
      <c r="M21" s="105" t="s">
        <v>162</v>
      </c>
      <c r="N21" s="105" t="s">
        <v>19</v>
      </c>
      <c r="O21" s="105" t="s">
        <v>11</v>
      </c>
      <c r="P21" s="105">
        <v>3</v>
      </c>
      <c r="Q21" s="105">
        <v>3</v>
      </c>
      <c r="R21" s="105">
        <v>3</v>
      </c>
      <c r="S21" s="105"/>
      <c r="AC21" s="105" t="s">
        <v>10</v>
      </c>
      <c r="AD21" s="105">
        <v>0</v>
      </c>
      <c r="AE21" s="105" t="s">
        <v>162</v>
      </c>
      <c r="AF21" s="105" t="s">
        <v>168</v>
      </c>
      <c r="AG21" s="105" t="s">
        <v>11</v>
      </c>
      <c r="AH21" s="105">
        <v>3</v>
      </c>
      <c r="AI21" s="105">
        <v>3</v>
      </c>
      <c r="AJ21" s="105">
        <v>3</v>
      </c>
    </row>
    <row r="22" spans="2:36" ht="15" customHeight="1">
      <c r="J22" s="105"/>
      <c r="K22" s="105" t="s">
        <v>10</v>
      </c>
      <c r="L22" s="105">
        <v>2010</v>
      </c>
      <c r="M22" s="105" t="s">
        <v>162</v>
      </c>
      <c r="N22" s="105" t="s">
        <v>20</v>
      </c>
      <c r="O22" s="105" t="s">
        <v>11</v>
      </c>
      <c r="P22" s="105">
        <f>DATA_Delivery_costs!$J$11+DATA_Delivery_costs!$K$11</f>
        <v>28.380130072999396</v>
      </c>
      <c r="Q22" s="105">
        <f>DATA_Delivery_costs!$J$11+DATA_Delivery_costs!$K$11</f>
        <v>28.380130072999396</v>
      </c>
      <c r="R22" s="105">
        <f>DATA_Delivery_costs!$J$11+DATA_Delivery_costs!$K$11</f>
        <v>28.380130072999396</v>
      </c>
      <c r="S22" s="105"/>
    </row>
    <row r="23" spans="2:36" ht="15" customHeight="1">
      <c r="J23" s="105"/>
      <c r="K23" s="105" t="s">
        <v>10</v>
      </c>
      <c r="L23" s="105">
        <v>0</v>
      </c>
      <c r="M23" s="105" t="s">
        <v>162</v>
      </c>
      <c r="N23" s="105" t="s">
        <v>20</v>
      </c>
      <c r="O23" s="105" t="s">
        <v>11</v>
      </c>
      <c r="P23" s="105">
        <v>3</v>
      </c>
      <c r="Q23" s="105">
        <v>3</v>
      </c>
      <c r="R23" s="105">
        <v>3</v>
      </c>
      <c r="S23" s="105"/>
      <c r="T23" s="105"/>
      <c r="U23" s="105"/>
      <c r="V23" s="105"/>
      <c r="W23" s="105"/>
      <c r="X23" s="105"/>
      <c r="Y23" s="105"/>
      <c r="Z23" s="105"/>
    </row>
    <row r="24" spans="2:36" ht="15" customHeight="1">
      <c r="J24" s="105"/>
      <c r="K24" s="105"/>
      <c r="L24" s="105"/>
      <c r="M24" s="105"/>
      <c r="N24" s="105"/>
      <c r="O24" s="105"/>
      <c r="P24" s="105"/>
      <c r="Q24" s="105"/>
      <c r="S24" s="105"/>
      <c r="T24" s="105"/>
      <c r="U24" s="105"/>
      <c r="V24" s="105"/>
      <c r="W24" s="105"/>
      <c r="X24" s="105"/>
      <c r="Y24" s="105"/>
      <c r="Z24" s="105"/>
    </row>
    <row r="25" spans="2:36" ht="15" customHeight="1">
      <c r="J25" s="105"/>
      <c r="K25" s="105"/>
      <c r="L25" s="105"/>
      <c r="M25" s="105"/>
      <c r="N25" s="105"/>
      <c r="O25" s="105"/>
      <c r="P25" s="105"/>
      <c r="Q25" s="105"/>
      <c r="S25" s="105"/>
      <c r="T25" s="105"/>
      <c r="U25" s="105"/>
      <c r="V25" s="105"/>
      <c r="W25" s="105"/>
      <c r="X25" s="105"/>
      <c r="Y25" s="105"/>
      <c r="Z25" s="105"/>
    </row>
    <row r="26" spans="2:36" ht="15" customHeight="1">
      <c r="J26" s="105"/>
      <c r="K26" s="105"/>
      <c r="L26" s="105"/>
      <c r="M26" s="105"/>
      <c r="N26" s="105"/>
      <c r="O26" s="105"/>
      <c r="P26" s="105"/>
      <c r="Q26" s="105"/>
      <c r="S26" s="105"/>
      <c r="T26" s="105"/>
      <c r="U26" s="105"/>
      <c r="V26" s="105"/>
      <c r="W26" s="105"/>
      <c r="X26" s="105"/>
      <c r="Y26" s="105"/>
      <c r="Z26" s="105"/>
    </row>
    <row r="27" spans="2:36" ht="15" customHeight="1">
      <c r="J27" s="105"/>
      <c r="K27" s="53" t="s">
        <v>24</v>
      </c>
      <c r="L27" s="105"/>
      <c r="M27" s="105"/>
      <c r="N27" s="105"/>
      <c r="O27" s="105"/>
      <c r="P27" s="105"/>
      <c r="Q27" s="105"/>
      <c r="S27" s="105"/>
      <c r="T27" s="105"/>
      <c r="U27" s="105"/>
      <c r="V27" s="105"/>
      <c r="W27" s="105"/>
      <c r="X27" s="105"/>
      <c r="Y27" s="105"/>
      <c r="Z27" s="105"/>
      <c r="AC27" s="53" t="s">
        <v>94</v>
      </c>
    </row>
    <row r="28" spans="2:36" ht="15" customHeight="1">
      <c r="J28" s="105"/>
      <c r="K28" s="105"/>
      <c r="L28" s="105"/>
      <c r="M28" s="105"/>
      <c r="N28" s="105"/>
      <c r="O28" s="105"/>
      <c r="P28" s="105"/>
      <c r="Q28" s="105"/>
      <c r="S28" s="105"/>
      <c r="T28" s="105"/>
      <c r="U28" s="105"/>
      <c r="V28" s="105"/>
      <c r="W28" s="105"/>
      <c r="X28" s="105"/>
      <c r="Y28" s="105"/>
      <c r="Z28" s="105"/>
    </row>
    <row r="29" spans="2:36" ht="15" customHeight="1">
      <c r="J29" s="105"/>
      <c r="K29" s="111" t="s">
        <v>4</v>
      </c>
      <c r="L29" s="105"/>
      <c r="M29" s="105"/>
      <c r="N29" s="105"/>
      <c r="O29" s="105"/>
      <c r="P29" s="105"/>
      <c r="Q29" s="105"/>
      <c r="S29" s="105"/>
      <c r="T29" s="105"/>
      <c r="U29" s="105"/>
      <c r="V29" s="105"/>
      <c r="W29" s="105"/>
      <c r="X29" s="105"/>
      <c r="Y29" s="105"/>
      <c r="Z29" s="105"/>
      <c r="AC29" s="111" t="s">
        <v>4</v>
      </c>
    </row>
    <row r="30" spans="2:36" ht="15" customHeight="1" thickBot="1">
      <c r="J30" s="105"/>
      <c r="K30" s="106" t="s">
        <v>3</v>
      </c>
      <c r="L30" s="106" t="s">
        <v>0</v>
      </c>
      <c r="M30" s="107" t="s">
        <v>1</v>
      </c>
      <c r="N30" s="110" t="s">
        <v>2</v>
      </c>
      <c r="O30" s="108" t="s">
        <v>9</v>
      </c>
      <c r="P30" s="109" t="s">
        <v>266</v>
      </c>
      <c r="Q30" s="109" t="s">
        <v>267</v>
      </c>
      <c r="R30" s="109" t="s">
        <v>268</v>
      </c>
      <c r="S30" s="105"/>
      <c r="AC30" s="106" t="s">
        <v>3</v>
      </c>
      <c r="AD30" s="106" t="s">
        <v>0</v>
      </c>
      <c r="AE30" s="107" t="s">
        <v>1</v>
      </c>
      <c r="AF30" s="110" t="s">
        <v>2</v>
      </c>
      <c r="AG30" s="108" t="s">
        <v>9</v>
      </c>
      <c r="AH30" s="109" t="s">
        <v>266</v>
      </c>
      <c r="AI30" s="109" t="s">
        <v>267</v>
      </c>
      <c r="AJ30" s="109" t="s">
        <v>268</v>
      </c>
    </row>
    <row r="31" spans="2:36" ht="15" customHeight="1">
      <c r="J31" s="105"/>
      <c r="K31" s="105" t="s">
        <v>10</v>
      </c>
      <c r="L31" s="105">
        <v>2010</v>
      </c>
      <c r="M31" s="105" t="s">
        <v>162</v>
      </c>
      <c r="N31" s="105" t="s">
        <v>91</v>
      </c>
      <c r="O31" s="105" t="s">
        <v>11</v>
      </c>
      <c r="P31" s="105">
        <f>DATA_Delivery_costs!$G$7</f>
        <v>1.3198844772112999</v>
      </c>
      <c r="Q31" s="105">
        <f>DATA_Delivery_costs!$G$7</f>
        <v>1.3198844772112999</v>
      </c>
      <c r="R31" s="105">
        <f>DATA_Delivery_costs!$G$7</f>
        <v>1.3198844772112999</v>
      </c>
      <c r="S31" s="105"/>
      <c r="AC31" s="105" t="s">
        <v>10</v>
      </c>
      <c r="AD31" s="105">
        <v>2010</v>
      </c>
      <c r="AE31" s="105" t="s">
        <v>162</v>
      </c>
      <c r="AF31" s="105" t="s">
        <v>96</v>
      </c>
      <c r="AG31" s="105" t="s">
        <v>11</v>
      </c>
      <c r="AH31" s="105">
        <f>DATA_Delivery_costs!$J$15</f>
        <v>2.1273740625233617</v>
      </c>
      <c r="AI31" s="105">
        <f>DATA_Delivery_costs!$J$15</f>
        <v>2.1273740625233617</v>
      </c>
      <c r="AJ31" s="105">
        <f>DATA_Delivery_costs!$J$15</f>
        <v>2.1273740625233617</v>
      </c>
    </row>
    <row r="32" spans="2:36" ht="15" customHeight="1">
      <c r="J32" s="105"/>
      <c r="K32" s="105" t="s">
        <v>10</v>
      </c>
      <c r="L32" s="105">
        <v>0</v>
      </c>
      <c r="M32" s="105" t="s">
        <v>162</v>
      </c>
      <c r="N32" s="105" t="s">
        <v>91</v>
      </c>
      <c r="O32" s="105" t="s">
        <v>11</v>
      </c>
      <c r="P32" s="105">
        <v>3</v>
      </c>
      <c r="Q32" s="105">
        <v>3</v>
      </c>
      <c r="R32" s="105">
        <v>3</v>
      </c>
      <c r="S32" s="105"/>
      <c r="AC32" s="105" t="s">
        <v>10</v>
      </c>
      <c r="AD32" s="105">
        <v>0</v>
      </c>
      <c r="AE32" s="105" t="s">
        <v>162</v>
      </c>
      <c r="AF32" s="105" t="s">
        <v>96</v>
      </c>
      <c r="AG32" s="105" t="s">
        <v>11</v>
      </c>
      <c r="AH32" s="105">
        <v>3</v>
      </c>
      <c r="AI32" s="105">
        <v>3</v>
      </c>
      <c r="AJ32" s="105">
        <v>3</v>
      </c>
    </row>
    <row r="33" spans="10:19" ht="15" customHeight="1">
      <c r="J33" s="105"/>
      <c r="S33" s="105"/>
    </row>
    <row r="34" spans="10:19">
      <c r="J34" s="105"/>
      <c r="S34" s="105"/>
    </row>
    <row r="35" spans="10:19">
      <c r="J35" s="105"/>
      <c r="S35" s="105"/>
    </row>
    <row r="36" spans="10:19">
      <c r="J36" s="105"/>
      <c r="S36" s="105"/>
    </row>
    <row r="37" spans="10:19">
      <c r="J37" s="105"/>
      <c r="S37" s="105"/>
    </row>
    <row r="38" spans="10:19">
      <c r="J38" s="105"/>
      <c r="S38" s="105"/>
    </row>
    <row r="39" spans="10:19">
      <c r="J39" s="105"/>
      <c r="S39" s="105"/>
    </row>
    <row r="40" spans="10:19">
      <c r="J40" s="105"/>
      <c r="S40" s="105"/>
    </row>
    <row r="41" spans="10:19">
      <c r="J41" s="105"/>
      <c r="S41" s="10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AM30"/>
  <sheetViews>
    <sheetView workbookViewId="0">
      <selection activeCell="I23" sqref="I23"/>
    </sheetView>
  </sheetViews>
  <sheetFormatPr defaultRowHeight="14.4"/>
  <cols>
    <col min="4" max="4" width="11" bestFit="1" customWidth="1"/>
    <col min="9" max="9" width="8.88671875" style="105"/>
    <col min="19" max="19" width="8.88671875" style="105"/>
    <col min="29" max="29" width="8.88671875" style="105"/>
    <col min="39" max="39" width="8.88671875" style="105"/>
    <col min="44" max="44" width="11.109375" bestFit="1" customWidth="1"/>
    <col min="53" max="53" width="11.109375" bestFit="1" customWidth="1"/>
  </cols>
  <sheetData>
    <row r="1" spans="2:39">
      <c r="B1" s="53" t="s">
        <v>86</v>
      </c>
    </row>
    <row r="2" spans="2:39">
      <c r="B2" s="2"/>
    </row>
    <row r="3" spans="2:39"/>
    <row r="4" spans="2:39">
      <c r="B4" s="53" t="s">
        <v>85</v>
      </c>
      <c r="E4" s="163"/>
      <c r="L4" s="53" t="s">
        <v>24</v>
      </c>
      <c r="O4" s="163"/>
      <c r="V4" s="53" t="s">
        <v>7</v>
      </c>
      <c r="Y4" s="163"/>
      <c r="AF4" s="53" t="s">
        <v>94</v>
      </c>
      <c r="AI4" s="163"/>
    </row>
    <row r="5" spans="2:39">
      <c r="B5" t="s">
        <v>87</v>
      </c>
    </row>
    <row r="6" spans="2:39">
      <c r="B6" s="54" t="s">
        <v>4</v>
      </c>
      <c r="L6" s="54" t="s">
        <v>4</v>
      </c>
      <c r="V6" s="54" t="s">
        <v>4</v>
      </c>
      <c r="AF6" s="54" t="s">
        <v>4</v>
      </c>
    </row>
    <row r="7" spans="2:39" ht="15" thickBot="1">
      <c r="B7" s="55" t="s">
        <v>3</v>
      </c>
      <c r="C7" s="55" t="s">
        <v>0</v>
      </c>
      <c r="D7" s="56" t="s">
        <v>1</v>
      </c>
      <c r="E7" s="59" t="s">
        <v>2</v>
      </c>
      <c r="F7" s="57" t="s">
        <v>9</v>
      </c>
      <c r="G7" s="58" t="s">
        <v>266</v>
      </c>
      <c r="H7" s="58" t="s">
        <v>267</v>
      </c>
      <c r="I7" s="109" t="s">
        <v>268</v>
      </c>
      <c r="L7" s="55" t="s">
        <v>3</v>
      </c>
      <c r="M7" s="55" t="s">
        <v>0</v>
      </c>
      <c r="N7" s="56" t="s">
        <v>1</v>
      </c>
      <c r="O7" s="59" t="s">
        <v>2</v>
      </c>
      <c r="P7" s="57" t="s">
        <v>9</v>
      </c>
      <c r="Q7" s="109" t="s">
        <v>266</v>
      </c>
      <c r="R7" s="109" t="s">
        <v>267</v>
      </c>
      <c r="S7" s="109" t="s">
        <v>268</v>
      </c>
      <c r="V7" s="55" t="s">
        <v>3</v>
      </c>
      <c r="W7" s="55" t="s">
        <v>0</v>
      </c>
      <c r="X7" s="56" t="s">
        <v>1</v>
      </c>
      <c r="Y7" s="59" t="s">
        <v>2</v>
      </c>
      <c r="Z7" s="57" t="s">
        <v>9</v>
      </c>
      <c r="AA7" s="109" t="s">
        <v>266</v>
      </c>
      <c r="AB7" s="109" t="s">
        <v>267</v>
      </c>
      <c r="AC7" s="109" t="s">
        <v>268</v>
      </c>
      <c r="AF7" s="55" t="s">
        <v>3</v>
      </c>
      <c r="AG7" s="55" t="s">
        <v>0</v>
      </c>
      <c r="AH7" s="56" t="s">
        <v>1</v>
      </c>
      <c r="AI7" s="59" t="s">
        <v>2</v>
      </c>
      <c r="AJ7" s="57" t="s">
        <v>9</v>
      </c>
      <c r="AK7" s="109" t="s">
        <v>266</v>
      </c>
      <c r="AL7" s="109" t="s">
        <v>267</v>
      </c>
      <c r="AM7" s="109" t="s">
        <v>268</v>
      </c>
    </row>
    <row r="8" spans="2:39">
      <c r="B8" t="s">
        <v>10</v>
      </c>
      <c r="C8" s="105">
        <v>2010</v>
      </c>
      <c r="D8" t="s">
        <v>89</v>
      </c>
      <c r="E8" t="s">
        <v>88</v>
      </c>
      <c r="F8" t="s">
        <v>11</v>
      </c>
      <c r="G8">
        <f>DATA_Delivery_costs!$M$21</f>
        <v>1.3575644241453579</v>
      </c>
      <c r="H8" s="105">
        <f>DATA_Delivery_costs!$M$21</f>
        <v>1.3575644241453579</v>
      </c>
      <c r="I8" s="105">
        <f>DATA_Delivery_costs!$M$21</f>
        <v>1.3575644241453579</v>
      </c>
      <c r="L8" t="s">
        <v>10</v>
      </c>
      <c r="M8" s="105">
        <v>2010</v>
      </c>
      <c r="N8" t="s">
        <v>90</v>
      </c>
      <c r="O8" t="s">
        <v>91</v>
      </c>
      <c r="P8" t="s">
        <v>11</v>
      </c>
      <c r="Q8">
        <f>DATA_Delivery_costs!$G$7</f>
        <v>1.3198844772112999</v>
      </c>
      <c r="R8">
        <f>DATA_Delivery_costs!$G$7</f>
        <v>1.3198844772112999</v>
      </c>
      <c r="S8" s="105">
        <f>DATA_Delivery_costs!$G$7</f>
        <v>1.3198844772112999</v>
      </c>
      <c r="V8" t="s">
        <v>10</v>
      </c>
      <c r="W8" s="105">
        <v>2010</v>
      </c>
      <c r="X8" t="s">
        <v>93</v>
      </c>
      <c r="Y8" t="s">
        <v>13</v>
      </c>
      <c r="Z8" t="s">
        <v>11</v>
      </c>
      <c r="AA8">
        <f>DATA_Delivery_costs!$J$11+DATA_Delivery_costs!$K$11</f>
        <v>28.380130072999396</v>
      </c>
      <c r="AB8">
        <f>DATA_Delivery_costs!$J$11+DATA_Delivery_costs!$K$11</f>
        <v>28.380130072999396</v>
      </c>
      <c r="AC8" s="105">
        <f>DATA_Delivery_costs!$J$11+DATA_Delivery_costs!$K$11</f>
        <v>28.380130072999396</v>
      </c>
      <c r="AF8" t="s">
        <v>10</v>
      </c>
      <c r="AG8" s="105">
        <v>2010</v>
      </c>
      <c r="AH8" t="s">
        <v>95</v>
      </c>
      <c r="AI8" t="s">
        <v>96</v>
      </c>
      <c r="AJ8" t="s">
        <v>11</v>
      </c>
      <c r="AK8">
        <f>DATA_Delivery_costs!$J$15</f>
        <v>2.1273740625233617</v>
      </c>
      <c r="AL8">
        <f>DATA_Delivery_costs!$J$15</f>
        <v>2.1273740625233617</v>
      </c>
      <c r="AM8" s="105">
        <f>DATA_Delivery_costs!$J$15</f>
        <v>2.1273740625233617</v>
      </c>
    </row>
    <row r="9" spans="2:39">
      <c r="B9" t="s">
        <v>10</v>
      </c>
      <c r="C9">
        <v>0</v>
      </c>
      <c r="D9" t="s">
        <v>89</v>
      </c>
      <c r="E9" t="s">
        <v>88</v>
      </c>
      <c r="F9" t="s">
        <v>11</v>
      </c>
      <c r="G9">
        <v>3</v>
      </c>
      <c r="H9">
        <v>3</v>
      </c>
      <c r="I9" s="105">
        <v>3</v>
      </c>
      <c r="L9" t="s">
        <v>10</v>
      </c>
      <c r="M9">
        <v>0</v>
      </c>
      <c r="N9" t="s">
        <v>90</v>
      </c>
      <c r="O9" t="s">
        <v>91</v>
      </c>
      <c r="P9" t="s">
        <v>11</v>
      </c>
      <c r="Q9">
        <v>3</v>
      </c>
      <c r="R9">
        <v>3</v>
      </c>
      <c r="S9" s="105">
        <v>3</v>
      </c>
      <c r="V9" t="s">
        <v>10</v>
      </c>
      <c r="W9">
        <v>0</v>
      </c>
      <c r="X9" t="s">
        <v>93</v>
      </c>
      <c r="Y9" t="s">
        <v>13</v>
      </c>
      <c r="Z9" t="s">
        <v>11</v>
      </c>
      <c r="AA9">
        <v>3</v>
      </c>
      <c r="AB9">
        <v>3</v>
      </c>
      <c r="AC9" s="105">
        <v>3</v>
      </c>
      <c r="AF9" t="s">
        <v>10</v>
      </c>
      <c r="AG9">
        <v>0</v>
      </c>
      <c r="AH9" t="s">
        <v>95</v>
      </c>
      <c r="AI9" t="s">
        <v>96</v>
      </c>
      <c r="AJ9" t="s">
        <v>11</v>
      </c>
      <c r="AK9">
        <v>3</v>
      </c>
      <c r="AL9">
        <v>3</v>
      </c>
      <c r="AM9" s="105">
        <v>3</v>
      </c>
    </row>
    <row r="11" spans="2:39">
      <c r="AF11" s="105"/>
      <c r="AG11" s="105"/>
      <c r="AH11" s="105"/>
      <c r="AI11" s="105"/>
      <c r="AJ11" s="105"/>
      <c r="AK11" s="105"/>
      <c r="AL11" s="105"/>
    </row>
    <row r="12" spans="2:39">
      <c r="B12" s="2"/>
      <c r="L12" s="53" t="s">
        <v>8</v>
      </c>
    </row>
    <row r="13" spans="2:39">
      <c r="B13" s="53" t="s">
        <v>102</v>
      </c>
      <c r="E13" s="163"/>
      <c r="L13" t="s">
        <v>106</v>
      </c>
      <c r="O13" s="163"/>
    </row>
    <row r="14" spans="2:39">
      <c r="B14" t="s">
        <v>106</v>
      </c>
    </row>
    <row r="15" spans="2:39">
      <c r="B15" s="54" t="s">
        <v>4</v>
      </c>
      <c r="L15" s="54" t="s">
        <v>4</v>
      </c>
    </row>
    <row r="16" spans="2:3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266</v>
      </c>
      <c r="H16" s="109" t="s">
        <v>267</v>
      </c>
      <c r="I16" s="109" t="s">
        <v>268</v>
      </c>
      <c r="L16" s="55" t="s">
        <v>3</v>
      </c>
      <c r="M16" s="55" t="s">
        <v>0</v>
      </c>
      <c r="N16" s="56" t="s">
        <v>1</v>
      </c>
      <c r="O16" s="59" t="s">
        <v>2</v>
      </c>
      <c r="P16" s="57" t="s">
        <v>9</v>
      </c>
      <c r="Q16" s="109" t="s">
        <v>266</v>
      </c>
      <c r="R16" s="109" t="s">
        <v>267</v>
      </c>
      <c r="S16" s="109" t="s">
        <v>268</v>
      </c>
    </row>
    <row r="17" spans="2:19">
      <c r="B17" t="s">
        <v>10</v>
      </c>
      <c r="C17" s="105">
        <v>2010</v>
      </c>
      <c r="D17" t="s">
        <v>103</v>
      </c>
      <c r="E17" t="s">
        <v>104</v>
      </c>
      <c r="F17" t="s">
        <v>11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I17" s="105">
        <f>AVERAGE(DATA_Delivery_costs!$G$31,DATA_Delivery_costs!$G$32)-DATA_Delivery_costs!$G$29</f>
        <v>2.0499999999999972</v>
      </c>
      <c r="L17" t="s">
        <v>10</v>
      </c>
      <c r="M17" s="105">
        <v>2010</v>
      </c>
      <c r="N17" t="s">
        <v>105</v>
      </c>
      <c r="O17" t="s">
        <v>15</v>
      </c>
      <c r="P17" t="s">
        <v>11</v>
      </c>
      <c r="Q17">
        <f>AVERAGE(DATA_Delivery_costs!$G$36,DATA_Delivery_costs!$G$35)-DATA_Delivery_costs!$G$34</f>
        <v>4.5</v>
      </c>
      <c r="R17">
        <f>AVERAGE(DATA_Delivery_costs!$G$36,DATA_Delivery_costs!$G$35)-DATA_Delivery_costs!$G$34</f>
        <v>4.5</v>
      </c>
      <c r="S17" s="105">
        <f>AVERAGE(DATA_Delivery_costs!$G$36,DATA_Delivery_costs!$G$35)-DATA_Delivery_costs!$G$34</f>
        <v>4.5</v>
      </c>
    </row>
    <row r="18" spans="2:19">
      <c r="B18" t="s">
        <v>10</v>
      </c>
      <c r="C18">
        <v>0</v>
      </c>
      <c r="D18" t="s">
        <v>103</v>
      </c>
      <c r="E18" t="s">
        <v>104</v>
      </c>
      <c r="F18" t="s">
        <v>11</v>
      </c>
      <c r="G18">
        <v>3</v>
      </c>
      <c r="H18">
        <v>3</v>
      </c>
      <c r="I18" s="105">
        <v>3</v>
      </c>
      <c r="L18" t="s">
        <v>10</v>
      </c>
      <c r="M18">
        <v>0</v>
      </c>
      <c r="N18" t="s">
        <v>105</v>
      </c>
      <c r="O18" t="s">
        <v>15</v>
      </c>
      <c r="P18" t="s">
        <v>11</v>
      </c>
      <c r="Q18">
        <v>3</v>
      </c>
      <c r="R18">
        <v>3</v>
      </c>
      <c r="S18" s="105">
        <v>3</v>
      </c>
    </row>
    <row r="23" spans="2:19">
      <c r="L23" s="53" t="s">
        <v>17</v>
      </c>
      <c r="O23" s="163"/>
    </row>
    <row r="24" spans="2:19">
      <c r="L24" t="s">
        <v>57</v>
      </c>
    </row>
    <row r="25" spans="2:19">
      <c r="L25" s="54" t="s">
        <v>4</v>
      </c>
    </row>
    <row r="26" spans="2:19" ht="15" thickBot="1">
      <c r="L26" s="55" t="s">
        <v>3</v>
      </c>
      <c r="M26" s="55" t="s">
        <v>0</v>
      </c>
      <c r="N26" s="56" t="s">
        <v>1</v>
      </c>
      <c r="O26" s="59" t="s">
        <v>2</v>
      </c>
      <c r="P26" s="57" t="s">
        <v>9</v>
      </c>
      <c r="Q26" s="109" t="s">
        <v>266</v>
      </c>
      <c r="R26" s="109" t="s">
        <v>267</v>
      </c>
      <c r="S26" s="109" t="s">
        <v>268</v>
      </c>
    </row>
    <row r="27" spans="2:19">
      <c r="L27" t="s">
        <v>10</v>
      </c>
      <c r="M27" s="105">
        <v>2010</v>
      </c>
      <c r="N27" t="s">
        <v>92</v>
      </c>
      <c r="O27" t="s">
        <v>19</v>
      </c>
      <c r="P27" t="s">
        <v>11</v>
      </c>
      <c r="Q27">
        <f>DATA_Delivery_costs!$J$11+DATA_Delivery_costs!$K$11</f>
        <v>28.380130072999396</v>
      </c>
      <c r="R27">
        <f>DATA_Delivery_costs!$J$11+DATA_Delivery_costs!$K$11</f>
        <v>28.380130072999396</v>
      </c>
      <c r="S27" s="105">
        <f>DATA_Delivery_costs!$J$11+DATA_Delivery_costs!$K$11</f>
        <v>28.380130072999396</v>
      </c>
    </row>
    <row r="28" spans="2:19">
      <c r="L28" t="s">
        <v>10</v>
      </c>
      <c r="M28">
        <v>0</v>
      </c>
      <c r="N28" t="s">
        <v>92</v>
      </c>
      <c r="O28" t="s">
        <v>19</v>
      </c>
      <c r="P28" t="s">
        <v>11</v>
      </c>
      <c r="Q28">
        <v>3</v>
      </c>
      <c r="R28">
        <v>3</v>
      </c>
      <c r="S28" s="105">
        <v>3</v>
      </c>
    </row>
    <row r="29" spans="2:19">
      <c r="L29" t="s">
        <v>10</v>
      </c>
      <c r="M29" s="105">
        <v>2010</v>
      </c>
      <c r="N29" t="s">
        <v>92</v>
      </c>
      <c r="O29" t="s">
        <v>20</v>
      </c>
      <c r="P29" t="s">
        <v>11</v>
      </c>
      <c r="Q29">
        <f>DATA_Delivery_costs!$J$11+DATA_Delivery_costs!$K$11</f>
        <v>28.380130072999396</v>
      </c>
      <c r="R29">
        <f>DATA_Delivery_costs!$J$11+DATA_Delivery_costs!$K$11</f>
        <v>28.380130072999396</v>
      </c>
      <c r="S29" s="105">
        <f>DATA_Delivery_costs!$J$11+DATA_Delivery_costs!$K$11</f>
        <v>28.380130072999396</v>
      </c>
    </row>
    <row r="30" spans="2:19">
      <c r="L30" t="s">
        <v>10</v>
      </c>
      <c r="M30">
        <v>0</v>
      </c>
      <c r="N30" t="s">
        <v>92</v>
      </c>
      <c r="O30" t="s">
        <v>20</v>
      </c>
      <c r="P30" t="s">
        <v>11</v>
      </c>
      <c r="Q30">
        <v>3</v>
      </c>
      <c r="R30">
        <v>3</v>
      </c>
      <c r="S30" s="105">
        <v>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AW31"/>
  <sheetViews>
    <sheetView topLeftCell="N1" zoomScale="85" zoomScaleNormal="85" workbookViewId="0">
      <selection activeCell="AW27" sqref="AW27"/>
    </sheetView>
  </sheetViews>
  <sheetFormatPr defaultRowHeight="14.4"/>
  <cols>
    <col min="2" max="2" width="12" customWidth="1"/>
    <col min="4" max="4" width="27.109375" bestFit="1" customWidth="1"/>
    <col min="9" max="9" width="8.88671875" style="105"/>
    <col min="12" max="12" width="12.44140625" customWidth="1"/>
    <col min="19" max="19" width="8.88671875" style="105"/>
    <col min="22" max="22" width="10.88671875" customWidth="1"/>
    <col min="29" max="29" width="8.88671875" style="105"/>
    <col min="32" max="32" width="12.109375" customWidth="1"/>
    <col min="39" max="39" width="8.88671875" style="105"/>
    <col min="42" max="42" width="13.109375" customWidth="1"/>
    <col min="49" max="49" width="8.88671875" style="105"/>
  </cols>
  <sheetData>
    <row r="1" spans="2:49">
      <c r="B1" s="53" t="s">
        <v>274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t="s">
        <v>87</v>
      </c>
      <c r="AF4" t="s">
        <v>112</v>
      </c>
      <c r="AP4" t="s">
        <v>52</v>
      </c>
    </row>
    <row r="5" spans="2:49">
      <c r="B5" s="54" t="s">
        <v>4</v>
      </c>
      <c r="L5" s="54" t="s">
        <v>4</v>
      </c>
      <c r="V5" s="54" t="s">
        <v>4</v>
      </c>
      <c r="AF5" s="54" t="s">
        <v>4</v>
      </c>
      <c r="AP5" s="54" t="s">
        <v>4</v>
      </c>
    </row>
    <row r="6" spans="2:49" ht="15" thickBot="1">
      <c r="B6" s="55" t="s">
        <v>3</v>
      </c>
      <c r="C6" s="55" t="s">
        <v>0</v>
      </c>
      <c r="D6" s="56" t="s">
        <v>1</v>
      </c>
      <c r="E6" s="59" t="s">
        <v>2</v>
      </c>
      <c r="F6" s="57" t="s">
        <v>9</v>
      </c>
      <c r="G6" s="58" t="s">
        <v>266</v>
      </c>
      <c r="H6" s="58" t="s">
        <v>267</v>
      </c>
      <c r="I6" s="109" t="s">
        <v>268</v>
      </c>
      <c r="L6" s="55" t="s">
        <v>3</v>
      </c>
      <c r="M6" s="55" t="s">
        <v>0</v>
      </c>
      <c r="N6" s="56" t="s">
        <v>1</v>
      </c>
      <c r="O6" s="59" t="s">
        <v>2</v>
      </c>
      <c r="P6" s="57" t="s">
        <v>9</v>
      </c>
      <c r="Q6" s="109" t="s">
        <v>266</v>
      </c>
      <c r="R6" s="109" t="s">
        <v>267</v>
      </c>
      <c r="S6" s="109" t="s">
        <v>268</v>
      </c>
      <c r="V6" s="55" t="s">
        <v>3</v>
      </c>
      <c r="W6" s="55" t="s">
        <v>0</v>
      </c>
      <c r="X6" s="56" t="s">
        <v>1</v>
      </c>
      <c r="Y6" s="59" t="s">
        <v>2</v>
      </c>
      <c r="Z6" s="57" t="s">
        <v>9</v>
      </c>
      <c r="AA6" s="109" t="s">
        <v>266</v>
      </c>
      <c r="AB6" s="109" t="s">
        <v>267</v>
      </c>
      <c r="AC6" s="109" t="s">
        <v>268</v>
      </c>
      <c r="AF6" s="55" t="s">
        <v>3</v>
      </c>
      <c r="AG6" s="55" t="s">
        <v>0</v>
      </c>
      <c r="AH6" s="56" t="s">
        <v>1</v>
      </c>
      <c r="AI6" s="59" t="s">
        <v>2</v>
      </c>
      <c r="AJ6" s="57" t="s">
        <v>9</v>
      </c>
      <c r="AK6" s="109" t="s">
        <v>266</v>
      </c>
      <c r="AL6" s="109" t="s">
        <v>267</v>
      </c>
      <c r="AM6" s="109" t="s">
        <v>268</v>
      </c>
      <c r="AP6" s="55" t="s">
        <v>3</v>
      </c>
      <c r="AQ6" s="55" t="s">
        <v>0</v>
      </c>
      <c r="AR6" s="56" t="s">
        <v>1</v>
      </c>
      <c r="AS6" s="59" t="s">
        <v>2</v>
      </c>
      <c r="AT6" s="57" t="s">
        <v>9</v>
      </c>
      <c r="AU6" s="109" t="s">
        <v>266</v>
      </c>
      <c r="AV6" s="109" t="s">
        <v>267</v>
      </c>
      <c r="AW6" s="109" t="s">
        <v>268</v>
      </c>
    </row>
    <row r="7" spans="2:49">
      <c r="B7" t="s">
        <v>10</v>
      </c>
      <c r="C7">
        <v>2014</v>
      </c>
      <c r="D7" t="s">
        <v>275</v>
      </c>
      <c r="E7" t="s">
        <v>88</v>
      </c>
      <c r="F7" t="s">
        <v>11</v>
      </c>
      <c r="G7">
        <f>G17*1.2</f>
        <v>34.056156087599277</v>
      </c>
      <c r="H7" s="105">
        <f>H17*1.2</f>
        <v>34.056156087599277</v>
      </c>
      <c r="I7" s="105">
        <f>I17*1.2</f>
        <v>34.056156087599277</v>
      </c>
      <c r="L7" t="s">
        <v>10</v>
      </c>
      <c r="M7">
        <v>2014</v>
      </c>
      <c r="N7" t="s">
        <v>276</v>
      </c>
      <c r="O7" t="s">
        <v>91</v>
      </c>
      <c r="P7" t="s">
        <v>11</v>
      </c>
      <c r="Q7">
        <f>DATA_Delivery_costs!$G$7</f>
        <v>1.3198844772112999</v>
      </c>
      <c r="R7">
        <f>DATA_Delivery_costs!$G$7</f>
        <v>1.3198844772112999</v>
      </c>
      <c r="S7" s="105">
        <f>DATA_Delivery_costs!$G$7</f>
        <v>1.3198844772112999</v>
      </c>
      <c r="V7" t="s">
        <v>10</v>
      </c>
      <c r="W7" s="105">
        <v>2010</v>
      </c>
      <c r="X7" t="s">
        <v>277</v>
      </c>
      <c r="Y7" t="s">
        <v>13</v>
      </c>
      <c r="Z7" t="s">
        <v>11</v>
      </c>
      <c r="AA7">
        <f>DATA_Delivery_costs!$J$11+DATA_Delivery_costs!$K$11</f>
        <v>28.380130072999396</v>
      </c>
      <c r="AB7">
        <f>DATA_Delivery_costs!$J$11+DATA_Delivery_costs!$K$11</f>
        <v>28.380130072999396</v>
      </c>
      <c r="AC7" s="105">
        <f>DATA_Delivery_costs!$J$11+DATA_Delivery_costs!$K$11</f>
        <v>28.380130072999396</v>
      </c>
      <c r="AF7" t="s">
        <v>10</v>
      </c>
      <c r="AG7" s="105">
        <v>2010</v>
      </c>
      <c r="AH7" t="s">
        <v>278</v>
      </c>
      <c r="AI7" t="s">
        <v>96</v>
      </c>
      <c r="AJ7" t="s">
        <v>11</v>
      </c>
      <c r="AK7">
        <f>DATA_Delivery_costs!$J$15</f>
        <v>2.1273740625233617</v>
      </c>
      <c r="AL7">
        <f>DATA_Delivery_costs!$J$15</f>
        <v>2.1273740625233617</v>
      </c>
      <c r="AM7" s="105">
        <f>DATA_Delivery_costs!$J$15</f>
        <v>2.1273740625233617</v>
      </c>
      <c r="AP7" t="s">
        <v>10</v>
      </c>
      <c r="AQ7" s="105">
        <v>2010</v>
      </c>
      <c r="AR7" t="s">
        <v>53</v>
      </c>
      <c r="AS7" t="s">
        <v>51</v>
      </c>
      <c r="AT7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t="s">
        <v>10</v>
      </c>
      <c r="C8">
        <v>0</v>
      </c>
      <c r="D8" t="s">
        <v>275</v>
      </c>
      <c r="E8" t="s">
        <v>88</v>
      </c>
      <c r="F8" t="s">
        <v>11</v>
      </c>
      <c r="G8">
        <v>3</v>
      </c>
      <c r="H8">
        <v>3</v>
      </c>
      <c r="I8" s="105">
        <v>3</v>
      </c>
      <c r="L8" t="s">
        <v>10</v>
      </c>
      <c r="M8">
        <v>0</v>
      </c>
      <c r="N8" t="s">
        <v>276</v>
      </c>
      <c r="O8" t="s">
        <v>91</v>
      </c>
      <c r="P8" t="s">
        <v>11</v>
      </c>
      <c r="Q8">
        <v>3</v>
      </c>
      <c r="R8">
        <v>3</v>
      </c>
      <c r="S8" s="105">
        <v>3</v>
      </c>
      <c r="V8" t="s">
        <v>10</v>
      </c>
      <c r="W8">
        <v>0</v>
      </c>
      <c r="X8" t="s">
        <v>277</v>
      </c>
      <c r="Y8" t="s">
        <v>13</v>
      </c>
      <c r="Z8" t="s">
        <v>11</v>
      </c>
      <c r="AA8">
        <v>3</v>
      </c>
      <c r="AB8">
        <v>3</v>
      </c>
      <c r="AC8" s="105">
        <v>3</v>
      </c>
      <c r="AF8" t="s">
        <v>10</v>
      </c>
      <c r="AG8">
        <v>0</v>
      </c>
      <c r="AH8" t="s">
        <v>278</v>
      </c>
      <c r="AI8" t="s">
        <v>96</v>
      </c>
      <c r="AJ8" t="s">
        <v>11</v>
      </c>
      <c r="AK8">
        <v>3</v>
      </c>
      <c r="AL8">
        <v>3</v>
      </c>
      <c r="AM8" s="105">
        <v>3</v>
      </c>
      <c r="AP8" t="s">
        <v>10</v>
      </c>
      <c r="AQ8">
        <v>0</v>
      </c>
      <c r="AR8" t="s">
        <v>53</v>
      </c>
      <c r="AS8" t="s">
        <v>51</v>
      </c>
      <c r="AT8" t="s">
        <v>11</v>
      </c>
      <c r="AU8">
        <v>3</v>
      </c>
      <c r="AV8">
        <v>3</v>
      </c>
      <c r="AW8" s="105">
        <v>3</v>
      </c>
    </row>
    <row r="9" spans="2:49">
      <c r="L9" s="105"/>
      <c r="M9" s="105"/>
      <c r="N9" s="105"/>
      <c r="O9" s="105"/>
      <c r="P9" s="105"/>
      <c r="Q9" s="105"/>
      <c r="R9" s="105"/>
    </row>
    <row r="10" spans="2:49">
      <c r="L10" s="105"/>
      <c r="M10" s="105"/>
      <c r="N10" s="105"/>
      <c r="O10" s="105"/>
      <c r="P10" s="105"/>
      <c r="Q10" s="105"/>
      <c r="R10" s="105"/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t="s">
        <v>57</v>
      </c>
      <c r="V14" t="s">
        <v>106</v>
      </c>
      <c r="AF14" t="s">
        <v>106</v>
      </c>
    </row>
    <row r="15" spans="2:49">
      <c r="B15" s="54" t="s">
        <v>4</v>
      </c>
      <c r="V15" s="54" t="s">
        <v>4</v>
      </c>
      <c r="AF15" s="54" t="s">
        <v>4</v>
      </c>
    </row>
    <row r="16" spans="2:49" ht="15" thickBot="1">
      <c r="B16" s="55" t="s">
        <v>3</v>
      </c>
      <c r="C16" s="55" t="s">
        <v>0</v>
      </c>
      <c r="D16" s="56" t="s">
        <v>1</v>
      </c>
      <c r="E16" s="59" t="s">
        <v>2</v>
      </c>
      <c r="F16" s="57" t="s">
        <v>9</v>
      </c>
      <c r="G16" s="109" t="s">
        <v>266</v>
      </c>
      <c r="H16" s="109" t="s">
        <v>267</v>
      </c>
      <c r="I16" s="109" t="s">
        <v>268</v>
      </c>
      <c r="V16" s="55" t="s">
        <v>3</v>
      </c>
      <c r="W16" s="55" t="s">
        <v>0</v>
      </c>
      <c r="X16" s="56" t="s">
        <v>1</v>
      </c>
      <c r="Y16" s="59" t="s">
        <v>2</v>
      </c>
      <c r="Z16" s="57" t="s">
        <v>9</v>
      </c>
      <c r="AA16" s="109" t="s">
        <v>266</v>
      </c>
      <c r="AB16" s="109" t="s">
        <v>267</v>
      </c>
      <c r="AC16" s="109" t="s">
        <v>268</v>
      </c>
      <c r="AF16" s="55" t="s">
        <v>3</v>
      </c>
      <c r="AG16" s="55" t="s">
        <v>0</v>
      </c>
      <c r="AH16" s="56" t="s">
        <v>1</v>
      </c>
      <c r="AI16" s="59" t="s">
        <v>2</v>
      </c>
      <c r="AJ16" s="57" t="s">
        <v>9</v>
      </c>
      <c r="AK16" s="109" t="s">
        <v>266</v>
      </c>
      <c r="AL16" s="109" t="s">
        <v>267</v>
      </c>
      <c r="AM16" s="109" t="s">
        <v>268</v>
      </c>
    </row>
    <row r="17" spans="2:41">
      <c r="B17" t="s">
        <v>10</v>
      </c>
      <c r="C17">
        <v>2014</v>
      </c>
      <c r="D17" t="s">
        <v>279</v>
      </c>
      <c r="E17" t="s">
        <v>19</v>
      </c>
      <c r="F17" t="s">
        <v>11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I17" s="105">
        <f>DATA_Delivery_costs!$J$11+DATA_Delivery_costs!$K$11</f>
        <v>28.380130072999396</v>
      </c>
      <c r="V17" t="s">
        <v>10</v>
      </c>
      <c r="W17" s="105">
        <v>2010</v>
      </c>
      <c r="X17" t="s">
        <v>280</v>
      </c>
      <c r="Y17" t="s">
        <v>104</v>
      </c>
      <c r="Z17" t="s">
        <v>11</v>
      </c>
      <c r="AA17">
        <f>AVERAGE(DATA_Delivery_costs!$G$31,DATA_Delivery_costs!$G$32)-DATA_Delivery_costs!$G$29</f>
        <v>2.0499999999999972</v>
      </c>
      <c r="AB17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t="s">
        <v>10</v>
      </c>
      <c r="AG17" s="105">
        <v>2010</v>
      </c>
      <c r="AH17" t="s">
        <v>281</v>
      </c>
      <c r="AI17" t="s">
        <v>15</v>
      </c>
      <c r="AJ17" t="s">
        <v>11</v>
      </c>
      <c r="AK17">
        <f>AVERAGE(DATA_Delivery_costs!$G$36,DATA_Delivery_costs!$G$35)-DATA_Delivery_costs!$G$34</f>
        <v>4.5</v>
      </c>
      <c r="AL17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t="s">
        <v>10</v>
      </c>
      <c r="C18">
        <v>0</v>
      </c>
      <c r="D18" t="s">
        <v>279</v>
      </c>
      <c r="E18" t="s">
        <v>19</v>
      </c>
      <c r="F18" t="s">
        <v>11</v>
      </c>
      <c r="G18">
        <v>3</v>
      </c>
      <c r="H18">
        <v>3</v>
      </c>
      <c r="I18" s="105">
        <v>3</v>
      </c>
      <c r="V18" t="s">
        <v>10</v>
      </c>
      <c r="W18">
        <v>0</v>
      </c>
      <c r="X18" t="s">
        <v>280</v>
      </c>
      <c r="Y18" t="s">
        <v>104</v>
      </c>
      <c r="Z18" t="s">
        <v>11</v>
      </c>
      <c r="AA18">
        <v>3</v>
      </c>
      <c r="AB18">
        <v>3</v>
      </c>
      <c r="AC18" s="105">
        <v>3</v>
      </c>
      <c r="AF18" t="s">
        <v>10</v>
      </c>
      <c r="AG18">
        <v>0</v>
      </c>
      <c r="AH18" t="s">
        <v>281</v>
      </c>
      <c r="AI18" t="s">
        <v>15</v>
      </c>
      <c r="AJ18" t="s">
        <v>11</v>
      </c>
      <c r="AK18">
        <v>3</v>
      </c>
      <c r="AL18">
        <v>3</v>
      </c>
      <c r="AM18" s="105">
        <v>3</v>
      </c>
    </row>
    <row r="19" spans="2:41">
      <c r="B19" t="s">
        <v>10</v>
      </c>
      <c r="C19">
        <v>2014</v>
      </c>
      <c r="D19" t="s">
        <v>282</v>
      </c>
      <c r="E19" t="s">
        <v>20</v>
      </c>
      <c r="F19" t="s">
        <v>11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I19" s="105">
        <f>DATA_Delivery_costs!$J$11+DATA_Delivery_costs!$K$11</f>
        <v>28.380130072999396</v>
      </c>
      <c r="V19" s="105"/>
      <c r="W19" s="105"/>
      <c r="X19" s="105"/>
      <c r="Y19" s="105"/>
      <c r="Z19" s="105"/>
      <c r="AA19" s="105"/>
      <c r="AB19" s="105"/>
      <c r="AF19" s="105"/>
      <c r="AG19" s="105"/>
      <c r="AH19" s="105"/>
      <c r="AI19" s="105"/>
      <c r="AJ19" s="105"/>
      <c r="AK19" s="105"/>
      <c r="AL19" s="105"/>
    </row>
    <row r="20" spans="2:41">
      <c r="B20" t="s">
        <v>10</v>
      </c>
      <c r="C20">
        <v>0</v>
      </c>
      <c r="D20" t="s">
        <v>282</v>
      </c>
      <c r="E20" t="s">
        <v>20</v>
      </c>
      <c r="F20" t="s">
        <v>11</v>
      </c>
      <c r="G20">
        <v>3</v>
      </c>
      <c r="H20">
        <v>3</v>
      </c>
      <c r="I20" s="105">
        <v>3</v>
      </c>
      <c r="V20" s="105"/>
      <c r="W20" s="105"/>
      <c r="X20" s="105"/>
      <c r="Y20" s="105"/>
      <c r="Z20" s="105"/>
      <c r="AA20" s="105"/>
      <c r="AB20" s="105"/>
      <c r="AF20" s="105"/>
      <c r="AG20" s="105"/>
      <c r="AH20" s="105"/>
      <c r="AI20" s="105"/>
      <c r="AJ20" s="105"/>
      <c r="AK20" s="105"/>
      <c r="AL20" s="105"/>
    </row>
    <row r="21" spans="2:41">
      <c r="V21" s="53"/>
      <c r="W21" s="105"/>
      <c r="X21" s="105"/>
      <c r="Y21" s="105"/>
      <c r="Z21" s="105"/>
      <c r="AA21" s="105"/>
      <c r="AB21" s="105"/>
      <c r="AG21" s="105"/>
      <c r="AH21" s="105"/>
      <c r="AI21" s="105"/>
      <c r="AJ21" s="105"/>
      <c r="AK21" s="105"/>
      <c r="AL21" s="105"/>
      <c r="AN21" s="105"/>
      <c r="AO21" s="105"/>
    </row>
    <row r="22" spans="2:41">
      <c r="W22" s="105"/>
      <c r="X22" s="105"/>
      <c r="Y22" s="105"/>
      <c r="Z22" s="105"/>
      <c r="AA22" s="105"/>
      <c r="AB22" s="105"/>
      <c r="AG22" s="105"/>
      <c r="AH22" s="105"/>
      <c r="AI22" s="105"/>
      <c r="AJ22" s="105"/>
      <c r="AK22" s="105"/>
      <c r="AL22" s="105"/>
      <c r="AN22" s="105"/>
      <c r="AO22" s="105"/>
    </row>
    <row r="23" spans="2:41">
      <c r="V23" s="53"/>
      <c r="W23" s="105"/>
      <c r="X23" s="105"/>
      <c r="Y23" s="105"/>
      <c r="Z23" s="105"/>
      <c r="AA23" s="105"/>
      <c r="AB23" s="105"/>
      <c r="AD23" s="105"/>
      <c r="AE23" s="105"/>
      <c r="AF23" s="53"/>
      <c r="AG23" s="105"/>
      <c r="AH23" s="105"/>
      <c r="AI23" s="105"/>
      <c r="AJ23" s="105"/>
      <c r="AK23" s="105"/>
      <c r="AL23" s="105"/>
      <c r="AN23" s="105"/>
      <c r="AO23" s="105"/>
    </row>
    <row r="24" spans="2:41">
      <c r="AN24" s="105"/>
      <c r="AO24" s="105"/>
    </row>
    <row r="25" spans="2:41">
      <c r="AN25" s="105"/>
      <c r="AO25" s="105"/>
    </row>
    <row r="26" spans="2:41">
      <c r="AI26" s="163"/>
      <c r="AN26" s="105"/>
      <c r="AO26" s="105"/>
    </row>
    <row r="27" spans="2:41">
      <c r="AN27" s="244"/>
      <c r="AO27" s="244"/>
    </row>
    <row r="28" spans="2:41">
      <c r="AF28" s="105"/>
      <c r="AG28" s="105"/>
      <c r="AH28" s="105"/>
      <c r="AI28" s="105"/>
      <c r="AJ28" s="105"/>
      <c r="AK28" s="105"/>
      <c r="AL28" s="105"/>
      <c r="AN28" s="231"/>
      <c r="AO28" s="231"/>
    </row>
    <row r="29" spans="2:41">
      <c r="AN29" s="105"/>
      <c r="AO29" s="105"/>
    </row>
    <row r="30" spans="2:41">
      <c r="AN30" s="231"/>
      <c r="AO30"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6E5-C064-42E0-A4A7-E554FE087ECB}">
  <sheetPr>
    <tabColor theme="9"/>
  </sheetPr>
  <dimension ref="B1:AW41"/>
  <sheetViews>
    <sheetView topLeftCell="I1" zoomScale="85" zoomScaleNormal="85" workbookViewId="0">
      <selection activeCell="AU22" sqref="AU22"/>
    </sheetView>
  </sheetViews>
  <sheetFormatPr defaultColWidth="8.88671875" defaultRowHeight="14.4"/>
  <cols>
    <col min="1" max="1" width="8.88671875" style="105"/>
    <col min="2" max="2" width="12.33203125" style="105" customWidth="1"/>
    <col min="3" max="3" width="8.88671875" style="105"/>
    <col min="4" max="4" width="27.109375" style="105" bestFit="1" customWidth="1"/>
    <col min="5" max="11" width="8.88671875" style="105"/>
    <col min="12" max="12" width="11.33203125" style="105" customWidth="1"/>
    <col min="13" max="21" width="8.88671875" style="105"/>
    <col min="22" max="22" width="10.88671875" style="105" customWidth="1"/>
    <col min="23" max="31" width="8.88671875" style="105"/>
    <col min="32" max="32" width="11.109375" style="105" customWidth="1"/>
    <col min="33" max="41" width="8.88671875" style="105"/>
    <col min="42" max="42" width="13.77734375" style="105" customWidth="1"/>
    <col min="43" max="16384" width="8.88671875" style="105"/>
  </cols>
  <sheetData>
    <row r="1" spans="2:49">
      <c r="B1" s="53" t="s">
        <v>107</v>
      </c>
    </row>
    <row r="3" spans="2:49">
      <c r="B3" s="53" t="s">
        <v>85</v>
      </c>
      <c r="F3" s="163" t="s">
        <v>230</v>
      </c>
      <c r="L3" s="53" t="s">
        <v>24</v>
      </c>
      <c r="O3" s="163"/>
      <c r="V3" s="53" t="s">
        <v>7</v>
      </c>
      <c r="Y3" s="163"/>
      <c r="AF3" s="53" t="s">
        <v>94</v>
      </c>
      <c r="AI3" s="163"/>
      <c r="AP3" s="53" t="s">
        <v>51</v>
      </c>
      <c r="AS3" s="163"/>
    </row>
    <row r="4" spans="2:49">
      <c r="B4" s="105" t="s">
        <v>87</v>
      </c>
      <c r="AF4" s="105" t="s">
        <v>112</v>
      </c>
      <c r="AP4" s="105" t="s">
        <v>52</v>
      </c>
    </row>
    <row r="5" spans="2:49">
      <c r="B5" s="111" t="s">
        <v>4</v>
      </c>
      <c r="L5" s="111" t="s">
        <v>4</v>
      </c>
      <c r="V5" s="111" t="s">
        <v>4</v>
      </c>
      <c r="AF5" s="111" t="s">
        <v>4</v>
      </c>
      <c r="AP5" s="111" t="s">
        <v>4</v>
      </c>
    </row>
    <row r="6" spans="2:49" ht="15" thickBot="1">
      <c r="B6" s="106" t="s">
        <v>3</v>
      </c>
      <c r="C6" s="106" t="s">
        <v>0</v>
      </c>
      <c r="D6" s="107" t="s">
        <v>1</v>
      </c>
      <c r="E6" s="110" t="s">
        <v>2</v>
      </c>
      <c r="F6" s="108" t="s">
        <v>9</v>
      </c>
      <c r="G6" s="109" t="s">
        <v>266</v>
      </c>
      <c r="H6" s="109" t="s">
        <v>267</v>
      </c>
      <c r="I6" s="109" t="s">
        <v>268</v>
      </c>
      <c r="L6" s="106" t="s">
        <v>3</v>
      </c>
      <c r="M6" s="106" t="s">
        <v>0</v>
      </c>
      <c r="N6" s="107" t="s">
        <v>1</v>
      </c>
      <c r="O6" s="110" t="s">
        <v>2</v>
      </c>
      <c r="P6" s="108" t="s">
        <v>9</v>
      </c>
      <c r="Q6" s="109" t="s">
        <v>266</v>
      </c>
      <c r="R6" s="109" t="s">
        <v>267</v>
      </c>
      <c r="S6" s="109" t="s">
        <v>268</v>
      </c>
      <c r="V6" s="106" t="s">
        <v>3</v>
      </c>
      <c r="W6" s="106" t="s">
        <v>0</v>
      </c>
      <c r="X6" s="107" t="s">
        <v>1</v>
      </c>
      <c r="Y6" s="110" t="s">
        <v>2</v>
      </c>
      <c r="Z6" s="108" t="s">
        <v>9</v>
      </c>
      <c r="AA6" s="109" t="s">
        <v>266</v>
      </c>
      <c r="AB6" s="109" t="s">
        <v>267</v>
      </c>
      <c r="AC6" s="109" t="s">
        <v>268</v>
      </c>
      <c r="AF6" s="106" t="s">
        <v>3</v>
      </c>
      <c r="AG6" s="106" t="s">
        <v>0</v>
      </c>
      <c r="AH6" s="107" t="s">
        <v>1</v>
      </c>
      <c r="AI6" s="110" t="s">
        <v>2</v>
      </c>
      <c r="AJ6" s="108" t="s">
        <v>9</v>
      </c>
      <c r="AK6" s="109" t="s">
        <v>266</v>
      </c>
      <c r="AL6" s="109" t="s">
        <v>267</v>
      </c>
      <c r="AM6" s="109" t="s">
        <v>268</v>
      </c>
      <c r="AP6" s="106" t="s">
        <v>3</v>
      </c>
      <c r="AQ6" s="106" t="s">
        <v>0</v>
      </c>
      <c r="AR6" s="107" t="s">
        <v>1</v>
      </c>
      <c r="AS6" s="110" t="s">
        <v>2</v>
      </c>
      <c r="AT6" s="108" t="s">
        <v>9</v>
      </c>
      <c r="AU6" s="109" t="s">
        <v>266</v>
      </c>
      <c r="AV6" s="109" t="s">
        <v>267</v>
      </c>
      <c r="AW6" s="109" t="s">
        <v>268</v>
      </c>
    </row>
    <row r="7" spans="2:49">
      <c r="B7" s="105" t="s">
        <v>10</v>
      </c>
      <c r="C7" s="105">
        <v>2014</v>
      </c>
      <c r="D7" s="105" t="s">
        <v>108</v>
      </c>
      <c r="E7" s="105" t="s">
        <v>88</v>
      </c>
      <c r="F7" s="105" t="s">
        <v>11</v>
      </c>
      <c r="G7" s="105">
        <f>G17*1.2</f>
        <v>34.056156087599277</v>
      </c>
      <c r="H7" s="105">
        <f>H17*1.2</f>
        <v>34.056156087599277</v>
      </c>
      <c r="I7" s="105">
        <f>I17*1.2</f>
        <v>34.056156087599277</v>
      </c>
      <c r="L7" s="105" t="s">
        <v>10</v>
      </c>
      <c r="M7" s="105">
        <v>2014</v>
      </c>
      <c r="N7" s="105" t="s">
        <v>109</v>
      </c>
      <c r="O7" s="105" t="s">
        <v>91</v>
      </c>
      <c r="P7" s="105" t="s">
        <v>11</v>
      </c>
      <c r="Q7" s="105">
        <f>DATA_Delivery_costs!$G$7</f>
        <v>1.3198844772112999</v>
      </c>
      <c r="R7" s="105">
        <f>DATA_Delivery_costs!$G$7</f>
        <v>1.3198844772112999</v>
      </c>
      <c r="S7" s="105">
        <f>DATA_Delivery_costs!$G$7</f>
        <v>1.3198844772112999</v>
      </c>
      <c r="V7" s="105" t="s">
        <v>10</v>
      </c>
      <c r="W7" s="105">
        <v>2010</v>
      </c>
      <c r="X7" s="105" t="s">
        <v>110</v>
      </c>
      <c r="Y7" s="105" t="s">
        <v>13</v>
      </c>
      <c r="Z7" s="105" t="s">
        <v>11</v>
      </c>
      <c r="AA7" s="105">
        <f>DATA_Delivery_costs!$J$11+DATA_Delivery_costs!$K$11</f>
        <v>28.380130072999396</v>
      </c>
      <c r="AB7" s="105">
        <f>DATA_Delivery_costs!$J$11+DATA_Delivery_costs!$K$11</f>
        <v>28.380130072999396</v>
      </c>
      <c r="AC7" s="105">
        <f>DATA_Delivery_costs!$J$11+DATA_Delivery_costs!$K$11</f>
        <v>28.380130072999396</v>
      </c>
      <c r="AF7" s="105" t="s">
        <v>10</v>
      </c>
      <c r="AG7" s="105">
        <v>2010</v>
      </c>
      <c r="AH7" s="105" t="s">
        <v>111</v>
      </c>
      <c r="AI7" s="105" t="s">
        <v>96</v>
      </c>
      <c r="AJ7" s="105" t="s">
        <v>11</v>
      </c>
      <c r="AK7" s="105">
        <f>DATA_Delivery_costs!$J$15</f>
        <v>2.1273740625233617</v>
      </c>
      <c r="AL7" s="105">
        <f>DATA_Delivery_costs!$J$15</f>
        <v>2.1273740625233617</v>
      </c>
      <c r="AM7" s="105">
        <f>DATA_Delivery_costs!$J$15</f>
        <v>2.1273740625233617</v>
      </c>
      <c r="AP7" s="105" t="s">
        <v>10</v>
      </c>
      <c r="AQ7" s="105">
        <v>2010</v>
      </c>
      <c r="AR7" s="105" t="s">
        <v>53</v>
      </c>
      <c r="AS7" s="105" t="s">
        <v>51</v>
      </c>
      <c r="AT7" s="105" t="s">
        <v>11</v>
      </c>
      <c r="AU7" s="105">
        <f>DATA_Delivery_costs!$M$10</f>
        <v>34.627008850744161</v>
      </c>
      <c r="AV7" s="105">
        <f>DATA_Delivery_costs!$M$10</f>
        <v>34.627008850744161</v>
      </c>
      <c r="AW7" s="105">
        <f>DATA_Delivery_costs!$M$10</f>
        <v>34.627008850744161</v>
      </c>
    </row>
    <row r="8" spans="2:49">
      <c r="B8" s="105" t="s">
        <v>10</v>
      </c>
      <c r="C8" s="105">
        <v>0</v>
      </c>
      <c r="D8" s="105" t="s">
        <v>108</v>
      </c>
      <c r="E8" s="105" t="s">
        <v>88</v>
      </c>
      <c r="F8" s="105" t="s">
        <v>11</v>
      </c>
      <c r="G8" s="105">
        <v>3</v>
      </c>
      <c r="H8" s="105">
        <v>3</v>
      </c>
      <c r="I8" s="105">
        <v>3</v>
      </c>
      <c r="L8" s="105" t="s">
        <v>10</v>
      </c>
      <c r="M8" s="105">
        <v>0</v>
      </c>
      <c r="N8" s="105" t="s">
        <v>109</v>
      </c>
      <c r="O8" s="105" t="s">
        <v>91</v>
      </c>
      <c r="P8" s="105" t="s">
        <v>11</v>
      </c>
      <c r="Q8" s="105">
        <v>3</v>
      </c>
      <c r="R8" s="105">
        <v>3</v>
      </c>
      <c r="S8" s="105">
        <v>3</v>
      </c>
      <c r="V8" s="105" t="s">
        <v>10</v>
      </c>
      <c r="W8" s="105">
        <v>0</v>
      </c>
      <c r="X8" s="105" t="s">
        <v>110</v>
      </c>
      <c r="Y8" s="105" t="s">
        <v>13</v>
      </c>
      <c r="Z8" s="105" t="s">
        <v>11</v>
      </c>
      <c r="AA8" s="105">
        <v>3</v>
      </c>
      <c r="AB8" s="105">
        <v>3</v>
      </c>
      <c r="AC8" s="105">
        <v>3</v>
      </c>
      <c r="AF8" s="105" t="s">
        <v>10</v>
      </c>
      <c r="AG8" s="105">
        <v>0</v>
      </c>
      <c r="AH8" s="105" t="s">
        <v>111</v>
      </c>
      <c r="AI8" s="105" t="s">
        <v>96</v>
      </c>
      <c r="AJ8" s="105" t="s">
        <v>11</v>
      </c>
      <c r="AK8" s="105">
        <v>3</v>
      </c>
      <c r="AL8" s="105">
        <v>3</v>
      </c>
      <c r="AM8" s="105">
        <v>3</v>
      </c>
      <c r="AP8" s="105" t="s">
        <v>10</v>
      </c>
      <c r="AQ8" s="105">
        <v>0</v>
      </c>
      <c r="AR8" s="105" t="s">
        <v>53</v>
      </c>
      <c r="AS8" s="105" t="s">
        <v>51</v>
      </c>
      <c r="AT8" s="105" t="s">
        <v>11</v>
      </c>
      <c r="AU8" s="105">
        <v>3</v>
      </c>
      <c r="AV8" s="105">
        <v>3</v>
      </c>
      <c r="AW8" s="105">
        <v>3</v>
      </c>
    </row>
    <row r="9" spans="2:49">
      <c r="L9" s="105" t="s">
        <v>10</v>
      </c>
      <c r="M9" s="105">
        <v>2010</v>
      </c>
      <c r="N9" s="105" t="s">
        <v>265</v>
      </c>
      <c r="O9" s="105" t="s">
        <v>263</v>
      </c>
      <c r="P9" s="105" t="s">
        <v>11</v>
      </c>
      <c r="Q9" s="105">
        <f>AA19</f>
        <v>40.199999999999996</v>
      </c>
      <c r="R9" s="105">
        <f>Q9</f>
        <v>40.199999999999996</v>
      </c>
      <c r="S9" s="105">
        <f>R9</f>
        <v>40.199999999999996</v>
      </c>
    </row>
    <row r="10" spans="2:49">
      <c r="L10" s="105" t="s">
        <v>10</v>
      </c>
      <c r="M10" s="105">
        <v>0</v>
      </c>
      <c r="N10" s="105" t="s">
        <v>265</v>
      </c>
      <c r="O10" s="105" t="s">
        <v>263</v>
      </c>
      <c r="P10" s="105" t="s">
        <v>11</v>
      </c>
      <c r="Q10" s="105">
        <v>3</v>
      </c>
      <c r="R10" s="105">
        <v>3</v>
      </c>
      <c r="S10" s="105">
        <v>3</v>
      </c>
    </row>
    <row r="13" spans="2:49">
      <c r="B13" s="53" t="s">
        <v>17</v>
      </c>
      <c r="F13" s="163"/>
      <c r="V13" s="53" t="s">
        <v>102</v>
      </c>
      <c r="Y13" s="163"/>
      <c r="AF13" s="53" t="s">
        <v>8</v>
      </c>
      <c r="AI13" s="163"/>
    </row>
    <row r="14" spans="2:49">
      <c r="B14" s="105" t="s">
        <v>57</v>
      </c>
      <c r="V14" s="105" t="s">
        <v>106</v>
      </c>
      <c r="AF14" s="105" t="s">
        <v>106</v>
      </c>
    </row>
    <row r="15" spans="2:49">
      <c r="B15" s="111" t="s">
        <v>4</v>
      </c>
      <c r="V15" s="111" t="s">
        <v>4</v>
      </c>
      <c r="AF15" s="111" t="s">
        <v>4</v>
      </c>
    </row>
    <row r="16" spans="2:49" ht="15" thickBot="1">
      <c r="B16" s="106" t="s">
        <v>3</v>
      </c>
      <c r="C16" s="106" t="s">
        <v>0</v>
      </c>
      <c r="D16" s="107" t="s">
        <v>1</v>
      </c>
      <c r="E16" s="110" t="s">
        <v>2</v>
      </c>
      <c r="F16" s="108" t="s">
        <v>9</v>
      </c>
      <c r="G16" s="109" t="s">
        <v>266</v>
      </c>
      <c r="H16" s="109" t="s">
        <v>267</v>
      </c>
      <c r="I16" s="109" t="s">
        <v>268</v>
      </c>
      <c r="V16" s="106" t="s">
        <v>3</v>
      </c>
      <c r="W16" s="106" t="s">
        <v>0</v>
      </c>
      <c r="X16" s="107" t="s">
        <v>1</v>
      </c>
      <c r="Y16" s="110" t="s">
        <v>2</v>
      </c>
      <c r="Z16" s="108" t="s">
        <v>9</v>
      </c>
      <c r="AA16" s="109" t="s">
        <v>266</v>
      </c>
      <c r="AB16" s="109" t="s">
        <v>267</v>
      </c>
      <c r="AC16" s="109" t="s">
        <v>268</v>
      </c>
      <c r="AF16" s="106" t="s">
        <v>3</v>
      </c>
      <c r="AG16" s="106" t="s">
        <v>0</v>
      </c>
      <c r="AH16" s="107" t="s">
        <v>1</v>
      </c>
      <c r="AI16" s="110" t="s">
        <v>2</v>
      </c>
      <c r="AJ16" s="108" t="s">
        <v>9</v>
      </c>
      <c r="AK16" s="109" t="s">
        <v>266</v>
      </c>
      <c r="AL16" s="109" t="s">
        <v>267</v>
      </c>
      <c r="AM16" s="109" t="s">
        <v>268</v>
      </c>
    </row>
    <row r="17" spans="2:41">
      <c r="B17" s="105" t="s">
        <v>10</v>
      </c>
      <c r="C17" s="105">
        <v>2014</v>
      </c>
      <c r="D17" s="105" t="s">
        <v>115</v>
      </c>
      <c r="E17" s="105" t="s">
        <v>19</v>
      </c>
      <c r="F17" s="105" t="s">
        <v>11</v>
      </c>
      <c r="G17" s="105">
        <f>DATA_Delivery_costs!$J$11+DATA_Delivery_costs!$K$11</f>
        <v>28.380130072999396</v>
      </c>
      <c r="H17" s="105">
        <f>DATA_Delivery_costs!$J$11+DATA_Delivery_costs!$K$11</f>
        <v>28.380130072999396</v>
      </c>
      <c r="I17" s="105">
        <f>DATA_Delivery_costs!$J$11+DATA_Delivery_costs!$K$11</f>
        <v>28.380130072999396</v>
      </c>
      <c r="V17" s="105" t="s">
        <v>10</v>
      </c>
      <c r="W17" s="105">
        <v>2010</v>
      </c>
      <c r="X17" s="105" t="s">
        <v>113</v>
      </c>
      <c r="Y17" s="105" t="s">
        <v>104</v>
      </c>
      <c r="Z17" s="105" t="s">
        <v>11</v>
      </c>
      <c r="AA17" s="105">
        <f>AVERAGE(DATA_Delivery_costs!$G$31,DATA_Delivery_costs!$G$32)-DATA_Delivery_costs!$G$29</f>
        <v>2.0499999999999972</v>
      </c>
      <c r="AB17" s="105">
        <f>AVERAGE(DATA_Delivery_costs!$G$31,DATA_Delivery_costs!$G$32)-DATA_Delivery_costs!$G$29</f>
        <v>2.0499999999999972</v>
      </c>
      <c r="AC17" s="105">
        <f>AVERAGE(DATA_Delivery_costs!$G$31,DATA_Delivery_costs!$G$32)-DATA_Delivery_costs!$G$29</f>
        <v>2.0499999999999972</v>
      </c>
      <c r="AF17" s="105" t="s">
        <v>10</v>
      </c>
      <c r="AG17" s="105">
        <v>2010</v>
      </c>
      <c r="AH17" s="105" t="s">
        <v>114</v>
      </c>
      <c r="AI17" s="105" t="s">
        <v>15</v>
      </c>
      <c r="AJ17" s="105" t="s">
        <v>11</v>
      </c>
      <c r="AK17" s="105">
        <f>AVERAGE(DATA_Delivery_costs!$G$36,DATA_Delivery_costs!$G$35)-DATA_Delivery_costs!$G$34</f>
        <v>4.5</v>
      </c>
      <c r="AL17" s="105">
        <f>AVERAGE(DATA_Delivery_costs!$G$36,DATA_Delivery_costs!$G$35)-DATA_Delivery_costs!$G$34</f>
        <v>4.5</v>
      </c>
      <c r="AM17" s="105">
        <f>AVERAGE(DATA_Delivery_costs!$G$36,DATA_Delivery_costs!$G$35)-DATA_Delivery_costs!$G$34</f>
        <v>4.5</v>
      </c>
    </row>
    <row r="18" spans="2:41">
      <c r="B18" s="105" t="s">
        <v>10</v>
      </c>
      <c r="C18" s="105">
        <v>0</v>
      </c>
      <c r="D18" s="105" t="s">
        <v>115</v>
      </c>
      <c r="E18" s="105" t="s">
        <v>19</v>
      </c>
      <c r="F18" s="105" t="s">
        <v>11</v>
      </c>
      <c r="G18" s="105">
        <v>3</v>
      </c>
      <c r="H18" s="105">
        <v>3</v>
      </c>
      <c r="I18" s="105">
        <v>3</v>
      </c>
      <c r="V18" s="105" t="s">
        <v>10</v>
      </c>
      <c r="W18" s="105">
        <v>0</v>
      </c>
      <c r="X18" s="105" t="s">
        <v>113</v>
      </c>
      <c r="Y18" s="105" t="s">
        <v>104</v>
      </c>
      <c r="Z18" s="105" t="s">
        <v>11</v>
      </c>
      <c r="AA18" s="105">
        <v>3</v>
      </c>
      <c r="AB18" s="105">
        <v>3</v>
      </c>
      <c r="AC18" s="105">
        <v>3</v>
      </c>
      <c r="AF18" s="105" t="s">
        <v>10</v>
      </c>
      <c r="AG18" s="105">
        <v>0</v>
      </c>
      <c r="AH18" s="105" t="s">
        <v>114</v>
      </c>
      <c r="AI18" s="105" t="s">
        <v>15</v>
      </c>
      <c r="AJ18" s="105" t="s">
        <v>11</v>
      </c>
      <c r="AK18" s="105">
        <v>3</v>
      </c>
      <c r="AL18" s="105">
        <v>3</v>
      </c>
      <c r="AM18" s="105">
        <v>3</v>
      </c>
    </row>
    <row r="19" spans="2:41">
      <c r="B19" s="105" t="s">
        <v>10</v>
      </c>
      <c r="C19" s="105">
        <v>2014</v>
      </c>
      <c r="D19" s="105" t="s">
        <v>116</v>
      </c>
      <c r="E19" s="105" t="s">
        <v>20</v>
      </c>
      <c r="F19" s="105" t="s">
        <v>11</v>
      </c>
      <c r="G19" s="105">
        <f>DATA_Delivery_costs!$J$11+DATA_Delivery_costs!$K$11</f>
        <v>28.380130072999396</v>
      </c>
      <c r="H19" s="105">
        <f>DATA_Delivery_costs!$J$11+DATA_Delivery_costs!$K$11</f>
        <v>28.380130072999396</v>
      </c>
      <c r="I19" s="105">
        <f>DATA_Delivery_costs!$J$11+DATA_Delivery_costs!$K$11</f>
        <v>28.380130072999396</v>
      </c>
      <c r="V19" s="105" t="s">
        <v>10</v>
      </c>
      <c r="W19" s="105">
        <v>2010</v>
      </c>
      <c r="X19" s="105" t="s">
        <v>265</v>
      </c>
      <c r="Y19" s="105" t="s">
        <v>235</v>
      </c>
      <c r="Z19" s="105" t="s">
        <v>11</v>
      </c>
      <c r="AA19" s="105">
        <f>RES_Delivery_costs!Q20</f>
        <v>40.199999999999996</v>
      </c>
      <c r="AB19" s="105">
        <f>AA19</f>
        <v>40.199999999999996</v>
      </c>
      <c r="AC19" s="105">
        <f>AB19</f>
        <v>40.199999999999996</v>
      </c>
      <c r="AF19" s="105" t="s">
        <v>10</v>
      </c>
      <c r="AG19" s="105">
        <v>2010</v>
      </c>
      <c r="AH19" s="105" t="s">
        <v>265</v>
      </c>
      <c r="AI19" s="105" t="s">
        <v>237</v>
      </c>
      <c r="AJ19" s="105" t="s">
        <v>11</v>
      </c>
      <c r="AK19" s="105">
        <f>AA19</f>
        <v>40.199999999999996</v>
      </c>
      <c r="AL19" s="105">
        <f>AK19</f>
        <v>40.199999999999996</v>
      </c>
      <c r="AM19" s="105">
        <f>AL19</f>
        <v>40.199999999999996</v>
      </c>
    </row>
    <row r="20" spans="2:41">
      <c r="B20" s="105" t="s">
        <v>10</v>
      </c>
      <c r="C20" s="105">
        <v>0</v>
      </c>
      <c r="D20" s="105" t="s">
        <v>116</v>
      </c>
      <c r="E20" s="105" t="s">
        <v>20</v>
      </c>
      <c r="F20" s="105" t="s">
        <v>11</v>
      </c>
      <c r="G20" s="105">
        <v>3</v>
      </c>
      <c r="H20" s="105">
        <v>3</v>
      </c>
      <c r="I20" s="105">
        <v>3</v>
      </c>
      <c r="V20" s="105" t="s">
        <v>10</v>
      </c>
      <c r="W20" s="105">
        <v>0</v>
      </c>
      <c r="X20" s="105" t="s">
        <v>265</v>
      </c>
      <c r="Y20" s="105" t="s">
        <v>235</v>
      </c>
      <c r="Z20" s="105" t="s">
        <v>11</v>
      </c>
      <c r="AA20" s="105">
        <v>3</v>
      </c>
      <c r="AB20" s="105">
        <v>3</v>
      </c>
      <c r="AC20" s="105">
        <v>3</v>
      </c>
      <c r="AF20" s="105" t="s">
        <v>10</v>
      </c>
      <c r="AG20" s="105">
        <v>0</v>
      </c>
      <c r="AH20" s="105" t="s">
        <v>265</v>
      </c>
      <c r="AI20" s="105" t="s">
        <v>237</v>
      </c>
      <c r="AJ20" s="105" t="s">
        <v>11</v>
      </c>
      <c r="AK20" s="105">
        <v>3</v>
      </c>
      <c r="AL20" s="105">
        <v>3</v>
      </c>
      <c r="AM20" s="105">
        <v>3</v>
      </c>
    </row>
    <row r="21" spans="2:41">
      <c r="V21" s="53"/>
    </row>
    <row r="23" spans="2:41">
      <c r="V23" s="53"/>
      <c r="AF23" s="53"/>
    </row>
    <row r="24" spans="2:41">
      <c r="V24" s="53" t="s">
        <v>238</v>
      </c>
      <c r="AF24" s="53" t="s">
        <v>239</v>
      </c>
    </row>
    <row r="25" spans="2:41">
      <c r="V25" s="53"/>
      <c r="AF25" s="53"/>
    </row>
    <row r="26" spans="2:41">
      <c r="V26" s="111" t="s">
        <v>4</v>
      </c>
      <c r="AF26" s="111" t="s">
        <v>4</v>
      </c>
    </row>
    <row r="27" spans="2:41" ht="15" thickBot="1">
      <c r="V27" s="106" t="s">
        <v>3</v>
      </c>
      <c r="W27" s="106" t="s">
        <v>0</v>
      </c>
      <c r="X27" s="107" t="s">
        <v>1</v>
      </c>
      <c r="Y27" s="110" t="s">
        <v>2</v>
      </c>
      <c r="Z27" s="108" t="s">
        <v>9</v>
      </c>
      <c r="AA27" s="109" t="s">
        <v>266</v>
      </c>
      <c r="AB27" s="109" t="s">
        <v>267</v>
      </c>
      <c r="AC27" s="109" t="s">
        <v>268</v>
      </c>
      <c r="AF27" s="106" t="s">
        <v>3</v>
      </c>
      <c r="AG27" s="106" t="s">
        <v>0</v>
      </c>
      <c r="AH27" s="107" t="s">
        <v>1</v>
      </c>
      <c r="AI27" s="110" t="s">
        <v>2</v>
      </c>
      <c r="AJ27" s="108" t="s">
        <v>9</v>
      </c>
      <c r="AK27" s="109" t="s">
        <v>266</v>
      </c>
      <c r="AL27" s="109" t="s">
        <v>267</v>
      </c>
      <c r="AM27" s="109" t="s">
        <v>268</v>
      </c>
      <c r="AN27" s="244"/>
      <c r="AO27" s="244"/>
    </row>
    <row r="28" spans="2:41">
      <c r="V28" s="105" t="s">
        <v>264</v>
      </c>
      <c r="W28" s="105">
        <v>2010</v>
      </c>
      <c r="X28" s="105" t="s">
        <v>234</v>
      </c>
      <c r="Y28" s="105" t="s">
        <v>235</v>
      </c>
      <c r="Z28" s="105" t="s">
        <v>11</v>
      </c>
      <c r="AA28" s="231">
        <f>43.7/2</f>
        <v>21.85</v>
      </c>
      <c r="AB28" s="231">
        <f>43.7/2</f>
        <v>21.85</v>
      </c>
      <c r="AC28" s="231">
        <f>43.7/2</f>
        <v>21.85</v>
      </c>
      <c r="AF28" s="105" t="s">
        <v>264</v>
      </c>
      <c r="AG28" s="105">
        <v>2010</v>
      </c>
      <c r="AH28" s="105" t="s">
        <v>234</v>
      </c>
      <c r="AI28" s="105" t="s">
        <v>237</v>
      </c>
      <c r="AJ28" s="105" t="s">
        <v>11</v>
      </c>
      <c r="AK28" s="231">
        <f>70.015/2</f>
        <v>35.0075</v>
      </c>
      <c r="AL28" s="231">
        <f>70.015/2</f>
        <v>35.0075</v>
      </c>
      <c r="AM28" s="231">
        <f>70.015/2</f>
        <v>35.0075</v>
      </c>
      <c r="AN28" s="231"/>
      <c r="AO28" s="231"/>
    </row>
    <row r="29" spans="2:41">
      <c r="V29" s="105" t="s">
        <v>264</v>
      </c>
      <c r="W29" s="105">
        <v>0</v>
      </c>
      <c r="X29" s="105" t="s">
        <v>234</v>
      </c>
      <c r="Y29" s="105" t="s">
        <v>235</v>
      </c>
      <c r="Z29" s="105" t="s">
        <v>11</v>
      </c>
      <c r="AA29" s="105">
        <v>3</v>
      </c>
      <c r="AB29" s="105">
        <v>3</v>
      </c>
      <c r="AC29" s="105">
        <v>3</v>
      </c>
      <c r="AF29" s="105" t="s">
        <v>264</v>
      </c>
      <c r="AG29" s="105">
        <v>0</v>
      </c>
      <c r="AH29" s="105" t="s">
        <v>234</v>
      </c>
      <c r="AI29" s="105" t="s">
        <v>237</v>
      </c>
      <c r="AJ29" s="105" t="s">
        <v>11</v>
      </c>
      <c r="AK29" s="105">
        <v>3</v>
      </c>
      <c r="AL29" s="105">
        <v>3</v>
      </c>
      <c r="AM29" s="105">
        <v>3</v>
      </c>
    </row>
    <row r="30" spans="2:41">
      <c r="V30" s="105" t="s">
        <v>264</v>
      </c>
      <c r="W30" s="105">
        <v>2010</v>
      </c>
      <c r="X30" s="105" t="s">
        <v>236</v>
      </c>
      <c r="Y30" s="105" t="s">
        <v>235</v>
      </c>
      <c r="Z30" s="105" t="s">
        <v>11</v>
      </c>
      <c r="AA30" s="231">
        <f>43.7/2</f>
        <v>21.85</v>
      </c>
      <c r="AB30" s="231">
        <f>43.7/2</f>
        <v>21.85</v>
      </c>
      <c r="AC30" s="231">
        <f>43.7/2</f>
        <v>21.85</v>
      </c>
      <c r="AF30" s="105" t="s">
        <v>264</v>
      </c>
      <c r="AG30" s="105">
        <v>2010</v>
      </c>
      <c r="AH30" s="105" t="s">
        <v>236</v>
      </c>
      <c r="AI30" s="105" t="s">
        <v>237</v>
      </c>
      <c r="AJ30" s="105" t="s">
        <v>11</v>
      </c>
      <c r="AK30" s="231">
        <f>70.015/2</f>
        <v>35.0075</v>
      </c>
      <c r="AL30" s="231">
        <f>70.015/2</f>
        <v>35.0075</v>
      </c>
      <c r="AM30" s="231">
        <f>70.015/2</f>
        <v>35.0075</v>
      </c>
      <c r="AN30" s="231"/>
      <c r="AO30" s="231"/>
    </row>
    <row r="31" spans="2:41">
      <c r="V31" s="105" t="s">
        <v>264</v>
      </c>
      <c r="W31" s="105">
        <v>0</v>
      </c>
      <c r="X31" s="105" t="s">
        <v>236</v>
      </c>
      <c r="Y31" s="105" t="s">
        <v>235</v>
      </c>
      <c r="Z31" s="105" t="s">
        <v>11</v>
      </c>
      <c r="AA31" s="105">
        <v>3</v>
      </c>
      <c r="AB31" s="105">
        <v>3</v>
      </c>
      <c r="AC31" s="105">
        <v>3</v>
      </c>
      <c r="AF31" s="105" t="s">
        <v>264</v>
      </c>
      <c r="AG31" s="105">
        <v>0</v>
      </c>
      <c r="AH31" s="105" t="s">
        <v>236</v>
      </c>
      <c r="AI31" s="105" t="s">
        <v>237</v>
      </c>
      <c r="AJ31" s="105" t="s">
        <v>11</v>
      </c>
      <c r="AK31" s="105">
        <v>3</v>
      </c>
      <c r="AL31" s="105">
        <v>3</v>
      </c>
      <c r="AM31" s="105">
        <v>3</v>
      </c>
    </row>
    <row r="34" spans="22:35">
      <c r="V34" s="53" t="s">
        <v>262</v>
      </c>
    </row>
    <row r="36" spans="22:35">
      <c r="V36" s="111" t="s">
        <v>4</v>
      </c>
      <c r="AI36" s="163"/>
    </row>
    <row r="37" spans="22:35" ht="15" thickBot="1">
      <c r="V37" s="106" t="s">
        <v>3</v>
      </c>
      <c r="W37" s="106" t="s">
        <v>0</v>
      </c>
      <c r="X37" s="107" t="s">
        <v>1</v>
      </c>
      <c r="Y37" s="110" t="s">
        <v>2</v>
      </c>
      <c r="Z37" s="108" t="s">
        <v>9</v>
      </c>
      <c r="AA37" s="109" t="s">
        <v>266</v>
      </c>
      <c r="AB37" s="109" t="s">
        <v>267</v>
      </c>
      <c r="AC37" s="109" t="s">
        <v>268</v>
      </c>
    </row>
    <row r="38" spans="22:35">
      <c r="V38" s="105" t="s">
        <v>10</v>
      </c>
      <c r="W38" s="105">
        <v>2010</v>
      </c>
      <c r="X38" s="105" t="s">
        <v>234</v>
      </c>
      <c r="Y38" s="105" t="s">
        <v>263</v>
      </c>
      <c r="Z38" s="105" t="s">
        <v>11</v>
      </c>
      <c r="AA38" s="231">
        <f>AA17</f>
        <v>2.0499999999999972</v>
      </c>
      <c r="AB38" s="231">
        <f>AB17</f>
        <v>2.0499999999999972</v>
      </c>
      <c r="AC38" s="231">
        <f>AC17</f>
        <v>2.0499999999999972</v>
      </c>
    </row>
    <row r="39" spans="22:35">
      <c r="V39" s="105" t="s">
        <v>10</v>
      </c>
      <c r="W39" s="105">
        <v>0</v>
      </c>
      <c r="X39" s="105" t="s">
        <v>234</v>
      </c>
      <c r="Y39" s="105" t="s">
        <v>263</v>
      </c>
      <c r="Z39" s="105" t="s">
        <v>11</v>
      </c>
      <c r="AA39" s="105">
        <v>3</v>
      </c>
      <c r="AB39" s="105">
        <v>3</v>
      </c>
      <c r="AC39" s="105">
        <v>3</v>
      </c>
    </row>
    <row r="40" spans="22:35">
      <c r="V40" s="105" t="s">
        <v>10</v>
      </c>
      <c r="W40" s="105">
        <v>2010</v>
      </c>
      <c r="X40" s="105" t="s">
        <v>236</v>
      </c>
      <c r="Y40" s="105" t="s">
        <v>263</v>
      </c>
      <c r="Z40" s="105" t="s">
        <v>11</v>
      </c>
      <c r="AA40" s="231">
        <f>AA38</f>
        <v>2.0499999999999972</v>
      </c>
      <c r="AB40" s="231">
        <f>AB38</f>
        <v>2.0499999999999972</v>
      </c>
      <c r="AC40" s="231">
        <f>AC38</f>
        <v>2.0499999999999972</v>
      </c>
    </row>
    <row r="41" spans="22:35">
      <c r="V41" s="105" t="s">
        <v>10</v>
      </c>
      <c r="W41" s="105">
        <v>0</v>
      </c>
      <c r="X41" s="105" t="s">
        <v>236</v>
      </c>
      <c r="Y41" s="105" t="s">
        <v>263</v>
      </c>
      <c r="Z41" s="105" t="s">
        <v>11</v>
      </c>
      <c r="AA41" s="105">
        <v>3</v>
      </c>
      <c r="AB41" s="105">
        <v>3</v>
      </c>
      <c r="AC41" s="105">
        <v>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B2057E-1374-43A3-842B-225EC795BF3E}"/>
</file>

<file path=customXml/itemProps2.xml><?xml version="1.0" encoding="utf-8"?>
<ds:datastoreItem xmlns:ds="http://schemas.openxmlformats.org/officeDocument/2006/customXml" ds:itemID="{6E3AF373-5650-48DA-815F-D4890ADE33CB}"/>
</file>

<file path=customXml/itemProps3.xml><?xml version="1.0" encoding="utf-8"?>
<ds:datastoreItem xmlns:ds="http://schemas.openxmlformats.org/officeDocument/2006/customXml" ds:itemID="{6D3B632D-D3D8-402B-99D3-120B8CDAD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</vt:lpstr>
      <vt:lpstr>Intro</vt:lpstr>
      <vt:lpstr>TRA_Delivery_costs</vt:lpstr>
      <vt:lpstr>RES_Delivery_costs</vt:lpstr>
      <vt:lpstr>COM_Delivery_costs</vt:lpstr>
      <vt:lpstr>SUP_Delivery_costs</vt:lpstr>
      <vt:lpstr>ELC_Delivery_costs</vt:lpstr>
      <vt:lpstr>AGR_Delivery_costs</vt:lpstr>
      <vt:lpstr>IND_Delivery_costs</vt:lpstr>
      <vt:lpstr>Electricity distribution</vt:lpstr>
      <vt:lpstr>Electricity distribution (2)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2021-07-14T15:56:20Z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