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5" activeTab="6"/>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01" i="260" l="1"/>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S47" i="269" l="1"/>
  <c r="V45" i="260"/>
  <c r="O45" i="260"/>
  <c r="V34" i="260"/>
  <c r="O34" i="260"/>
  <c r="V23" i="260"/>
  <c r="O23" i="260"/>
  <c r="V12" i="260"/>
  <c r="O12" i="260"/>
  <c r="D28" i="216"/>
  <c r="E111" i="231" s="1"/>
  <c r="C17" i="232" s="1"/>
  <c r="C28" i="216"/>
  <c r="S92" i="231" s="1"/>
  <c r="V7" i="260"/>
  <c r="E17" i="232" l="1"/>
  <c r="S81" i="231"/>
  <c r="S70" i="231"/>
  <c r="F45" i="260"/>
  <c r="S59" i="231"/>
  <c r="P59" i="231" s="1"/>
  <c r="D59" i="231" s="1"/>
  <c r="B12" i="260" s="1"/>
  <c r="D17" i="232"/>
  <c r="F12" i="260"/>
  <c r="F23" i="260"/>
  <c r="D111" i="231"/>
  <c r="B17" i="232" s="1"/>
  <c r="F34" i="260"/>
  <c r="P92" i="231"/>
  <c r="D92" i="231" s="1"/>
  <c r="B45" i="260" s="1"/>
  <c r="P70" i="231"/>
  <c r="D70" i="231" s="1"/>
  <c r="B23" i="260" s="1"/>
  <c r="P81" i="231" l="1"/>
  <c r="D81" i="231" s="1"/>
  <c r="B34" i="260" s="1"/>
  <c r="M34" i="275"/>
  <c r="H144" i="267"/>
  <c r="I144" i="267"/>
  <c r="J144" i="267"/>
  <c r="K144" i="267"/>
  <c r="L144" i="267"/>
  <c r="M144" i="267"/>
  <c r="N144" i="267"/>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H61" i="267" l="1"/>
  <c r="J82" i="267"/>
  <c r="O148" i="267"/>
  <c r="K148" i="267"/>
  <c r="N40" i="267"/>
  <c r="I82" i="267"/>
  <c r="N36" i="267"/>
  <c r="N148" i="267"/>
  <c r="J36" i="267"/>
  <c r="J40" i="267" s="1"/>
  <c r="J148" i="267"/>
  <c r="I40" i="267"/>
  <c r="H82" i="267"/>
  <c r="M124" i="267"/>
  <c r="I124" i="267"/>
  <c r="M78" i="267"/>
  <c r="M148" i="267"/>
  <c r="I120" i="267"/>
  <c r="I148" i="267"/>
  <c r="I61" i="267"/>
  <c r="H103" i="267"/>
  <c r="L124" i="267"/>
  <c r="L148" i="267"/>
  <c r="H148" i="267"/>
  <c r="N78" i="267"/>
  <c r="N82" i="267" s="1"/>
  <c r="G96" i="267"/>
  <c r="N96" i="267"/>
  <c r="G117" i="267"/>
  <c r="G124" i="267" s="1"/>
  <c r="J117" i="267"/>
  <c r="M54" i="267"/>
  <c r="M61" i="267" s="1"/>
  <c r="J99" i="267"/>
  <c r="M96" i="267"/>
  <c r="M103" i="267" s="1"/>
  <c r="J120" i="267"/>
  <c r="J124" i="267" s="1"/>
  <c r="N117" i="267"/>
  <c r="I117" i="267"/>
  <c r="N57" i="267"/>
  <c r="N61" i="267" s="1"/>
  <c r="J57" i="267"/>
  <c r="J61" i="267" s="1"/>
  <c r="G75" i="267"/>
  <c r="G82" i="267" s="1"/>
  <c r="AF9" i="269" s="1"/>
  <c r="M75" i="267"/>
  <c r="M82" i="267" s="1"/>
  <c r="N99" i="267"/>
  <c r="N103" i="267" s="1"/>
  <c r="I99" i="267"/>
  <c r="I103" i="267" s="1"/>
  <c r="J96" i="267"/>
  <c r="J103" i="267" s="1"/>
  <c r="N120" i="267"/>
  <c r="N124" i="267" s="1"/>
  <c r="G61" i="267"/>
  <c r="AF11" i="269" s="1"/>
  <c r="G148" i="267"/>
  <c r="T95" i="267" s="1"/>
  <c r="M36" i="267"/>
  <c r="M40" i="267" s="1"/>
  <c r="I36" i="267"/>
  <c r="K99" i="267"/>
  <c r="K103" i="267" s="1"/>
  <c r="G36" i="267"/>
  <c r="G40" i="267" s="1"/>
  <c r="L36" i="267"/>
  <c r="L40" i="267" s="1"/>
  <c r="H36" i="267"/>
  <c r="H40" i="267" s="1"/>
  <c r="O36" i="267"/>
  <c r="K36" i="267"/>
  <c r="K40" i="267" s="1"/>
  <c r="O120" i="267"/>
  <c r="O124" i="267" s="1"/>
  <c r="K120" i="267"/>
  <c r="K124" i="267" s="1"/>
  <c r="O78" i="267"/>
  <c r="K78" i="267"/>
  <c r="O99" i="267"/>
  <c r="O103" i="267" s="1"/>
  <c r="L54" i="267"/>
  <c r="L61" i="267" s="1"/>
  <c r="O54" i="267"/>
  <c r="O61" i="267" s="1"/>
  <c r="O75" i="267"/>
  <c r="O82" i="267" s="1"/>
  <c r="K75" i="267"/>
  <c r="K82" i="267" s="1"/>
  <c r="L96" i="267"/>
  <c r="L103" i="267" s="1"/>
  <c r="L75" i="267"/>
  <c r="L82" i="267" s="1"/>
  <c r="K54" i="267"/>
  <c r="K61" i="267" s="1"/>
  <c r="N54" i="267"/>
  <c r="J54" i="267"/>
  <c r="H117" i="267"/>
  <c r="H124" i="267" s="1"/>
  <c r="F56" i="267"/>
  <c r="C55" i="267"/>
  <c r="D44" i="267"/>
  <c r="D47" i="267"/>
  <c r="D48" i="267"/>
  <c r="D51" i="267"/>
  <c r="D52" i="267"/>
  <c r="D55" i="267"/>
  <c r="C47" i="267"/>
  <c r="C51" i="267"/>
  <c r="O40" i="267" l="1"/>
  <c r="R40" i="267" s="1"/>
  <c r="R103" i="267"/>
  <c r="G103" i="267"/>
  <c r="AF10" i="269" s="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E7" i="232" l="1"/>
  <c r="D101" i="23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C45" i="216"/>
  <c r="C44" i="216"/>
  <c r="C43" i="216"/>
  <c r="G12" i="260" s="1"/>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F38" i="260" l="1"/>
  <c r="F49" i="260" s="1"/>
  <c r="F89" i="260" s="1"/>
  <c r="F129" i="260" s="1"/>
  <c r="T81" i="231"/>
  <c r="E81" i="231" s="1"/>
  <c r="C34" i="260" s="1"/>
  <c r="T92" i="231"/>
  <c r="E92" i="231" s="1"/>
  <c r="C45" i="260" s="1"/>
  <c r="T59" i="231"/>
  <c r="E59" i="231" s="1"/>
  <c r="C12" i="260" s="1"/>
  <c r="T70" i="231"/>
  <c r="E70" i="231" s="1"/>
  <c r="C23" i="260" s="1"/>
  <c r="G22" i="260"/>
  <c r="G23" i="260"/>
  <c r="G26" i="260"/>
  <c r="G36" i="260"/>
  <c r="G34" i="260"/>
  <c r="G47" i="260"/>
  <c r="G45" i="260"/>
  <c r="E52" i="269"/>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R32" i="269" l="1"/>
  <c r="V30" i="269" a="1"/>
  <c r="V30" i="269" s="1"/>
  <c r="Y30" i="269" s="1"/>
  <c r="C46" i="260"/>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 r="T76" i="267"/>
  <c r="S76" i="267"/>
  <c r="T75" i="267"/>
  <c r="S75" i="267"/>
  <c r="T74" i="267"/>
  <c r="S74" i="267"/>
  <c r="T73" i="267"/>
  <c r="S73" i="267"/>
  <c r="T72" i="267"/>
</calcChain>
</file>

<file path=xl/comments1.xml><?xml version="1.0" encoding="utf-8"?>
<comments xmlns="http://schemas.openxmlformats.org/spreadsheetml/2006/main">
  <authors>
    <author>Mikkel Bosack</author>
  </authors>
  <commentList>
    <comment ref="L6" authorId="0">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<sst xmlns="http://schemas.openxmlformats.org/spreadsheetml/2006/main" count="4790" uniqueCount="1016">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</sst>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3" formatCode="_ * #,##0.00_ ;_ * \-#,##0.00_ ;_ * &quot;-&quot;??_ ;_ @_ "/>
    <numFmt numFmtId="164" formatCode="_-* #,##0_-;\-* #,##0_-;_-* &quot;-&quot;_-;_-@_-"/>
    <numFmt numFmtId="165" formatCode="_-* #,##0.00_-;\-* #,##0.00_-;_-* &quot;-&quot;??_-;_-@_-"/>
    <numFmt numFmtId="166" formatCode="_(* #,##0_);_(* \(#,##0\);_(* &quot;-&quot;_);_(@_)"/>
    <numFmt numFmtId="167" formatCode="_(* #,##0.00_);_(* \(#,##0.00\);_(* &quot;-&quot;??_);_(@_)"/>
    <numFmt numFmtId="168" formatCode="_-* #,##0.00\ _k_r_-;\-* #,##0.00\ _k_r_-;_-* &quot;-&quot;??\ _k_r_-;_-@_-"/>
    <numFmt numFmtId="169" formatCode="_-&quot;€&quot;\ * #,##0.00_-;\-&quot;€&quot;\ * #,##0.00_-;_-&quot;€&quot;\ * &quot;-&quot;??_-;_-@_-"/>
    <numFmt numFmtId="170" formatCode="0.0000000"/>
    <numFmt numFmtId="171" formatCode="#,##0;\-\ #,##0;_-\ &quot;- &quot;"/>
    <numFmt numFmtId="172" formatCode="_-[$€-2]\ * #,##0.00_-;\-[$€-2]\ * #,##0.00_-;_-[$€-2]\ * &quot;-&quot;??_-"/>
    <numFmt numFmtId="173" formatCode="_-* #,##0_-;\-* #,##0_-;_-* &quot;-&quot;??_-;_-@_-"/>
    <numFmt numFmtId="174" formatCode="_-* #,##0.0_-;\-* #,##0.0_-;_-* &quot;-&quot;??_-;_-@_-"/>
    <numFmt numFmtId="175" formatCode="0.000"/>
    <numFmt numFmtId="176" formatCode="_(* #,##0.0_);_(* \(#,##0.0\);_(* &quot;-&quot;??_);_(@_)"/>
    <numFmt numFmtId="177" formatCode="_([$€]* #,##0.00_);_([$€]* \(#,##0.00\);_([$€]* &quot;-&quot;??_);_(@_)"/>
    <numFmt numFmtId="178" formatCode="0.0;\-0.0;0"/>
    <numFmt numFmtId="179" formatCode="\Te\x\t"/>
    <numFmt numFmtId="180" formatCode="_-[$€-2]* #,##0.00_-;\-[$€-2]* #,##0.00_-;_-[$€-2]* &quot;-&quot;??_-"/>
    <numFmt numFmtId="181" formatCode="0_ ;\-0\ "/>
    <numFmt numFmtId="182" formatCode="_(* #,##0_);_(* \(#,##0\);_(* &quot;-&quot;??_);_(@_)"/>
    <numFmt numFmtId="183" formatCode="_(* #,##0.000_);_(* \(#,##0.000\);_(* &quot;-&quot;??_);_(@_)"/>
    <numFmt numFmtId="184" formatCode="0.00000"/>
    <numFmt numFmtId="185" formatCode="0.0"/>
    <numFmt numFmtId="186" formatCode="#,##0.0"/>
    <numFmt numFmtId="187" formatCode="#\ ###\ ###.0"/>
    <numFmt numFmtId="188" formatCode="#,##0.0;[Red]\-#,##0.0"/>
    <numFmt numFmtId="189" formatCode="#,##0.0;[Red]\-#,###.0"/>
    <numFmt numFmtId="190" formatCode="0.000000"/>
    <numFmt numFmtId="191" formatCode="_-* #,##0.0000_-;\-* #,##0.0000_-;_-* &quot;-&quot;??_-;_-@_-"/>
    <numFmt numFmtId="192" formatCode="_(* #,##0.0000_);_(* \(#,##0.0000\);_(* &quot;-&quot;??_);_(@_)"/>
    <numFmt numFmtId="193" formatCode="#,##0.##########"/>
    <numFmt numFmtId="194" formatCode="#,##0.000"/>
    <numFmt numFmtId="195"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8"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2" fontId="8"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7" fontId="9" fillId="0" borderId="0" applyFont="0" applyFill="0" applyBorder="0" applyAlignment="0" applyProtection="0"/>
    <xf numFmtId="172" fontId="9" fillId="0" borderId="0" applyFont="0" applyFill="0" applyBorder="0" applyAlignment="0" applyProtection="0"/>
    <xf numFmtId="172" fontId="39" fillId="0" borderId="0" applyFont="0" applyFill="0" applyBorder="0" applyAlignment="0" applyProtection="0"/>
    <xf numFmtId="172" fontId="34" fillId="0" borderId="0" applyFont="0" applyFill="0" applyBorder="0" applyAlignment="0" applyProtection="0"/>
    <xf numFmtId="172" fontId="9" fillId="0" borderId="0" applyFont="0" applyFill="0" applyBorder="0" applyAlignment="0" applyProtection="0"/>
    <xf numFmtId="0" fontId="9" fillId="0" borderId="0" applyFont="0" applyFill="0" applyBorder="0" applyAlignment="0" applyProtection="0"/>
    <xf numFmtId="172" fontId="9"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2"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7" fontId="9"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80" fontId="8" fillId="0" borderId="0"/>
    <xf numFmtId="180"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7"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0"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80" fontId="8" fillId="0" borderId="0" applyFont="0" applyFill="0" applyBorder="0" applyAlignment="0" applyProtection="0"/>
    <xf numFmtId="180"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0" fontId="16" fillId="7" borderId="57"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9" fillId="0" borderId="0" applyNumberFormat="0" applyFill="0" applyBorder="0" applyAlignment="0" applyProtection="0"/>
    <xf numFmtId="181" fontId="60" fillId="44" borderId="0" applyNumberFormat="0" applyBorder="0" applyAlignment="0" applyProtection="0">
      <alignment horizontal="center" vertical="top" wrapText="1"/>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1"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8"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7" fontId="34"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77" fontId="8" fillId="0" borderId="0" applyFont="0" applyFill="0" applyBorder="0" applyAlignment="0" applyProtection="0"/>
    <xf numFmtId="172" fontId="34" fillId="0" borderId="0" applyFont="0" applyFill="0" applyBorder="0" applyAlignment="0" applyProtection="0"/>
    <xf numFmtId="172"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43"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7"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7"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8" fontId="30" fillId="37" borderId="0" xfId="876" applyNumberFormat="1" applyFont="1" applyFill="1"/>
    <xf numFmtId="179" fontId="10" fillId="0" borderId="0" xfId="0" applyNumberFormat="1" applyFont="1"/>
    <xf numFmtId="179" fontId="0" fillId="0" borderId="0" xfId="0" applyNumberFormat="1"/>
    <xf numFmtId="179" fontId="30" fillId="27" borderId="13" xfId="0" applyNumberFormat="1" applyFont="1" applyFill="1" applyBorder="1" applyAlignment="1">
      <alignment horizontal="left" vertical="center" wrapText="1"/>
    </xf>
    <xf numFmtId="179" fontId="31" fillId="26" borderId="12" xfId="0" quotePrefix="1" applyNumberFormat="1" applyFont="1" applyFill="1" applyBorder="1" applyAlignment="1">
      <alignment horizontal="left" vertical="top" wrapText="1"/>
    </xf>
    <xf numFmtId="179" fontId="0" fillId="0" borderId="0" xfId="38" applyNumberFormat="1" applyFont="1"/>
    <xf numFmtId="179" fontId="9" fillId="0" borderId="0" xfId="0" applyNumberFormat="1" applyFont="1" applyFill="1" applyBorder="1"/>
    <xf numFmtId="179" fontId="0" fillId="0" borderId="0" xfId="0" applyNumberFormat="1" applyFill="1"/>
    <xf numFmtId="179" fontId="0" fillId="0" borderId="17" xfId="0" applyNumberFormat="1" applyBorder="1"/>
    <xf numFmtId="179" fontId="9" fillId="0" borderId="17" xfId="0" applyNumberFormat="1" applyFont="1" applyFill="1" applyBorder="1"/>
    <xf numFmtId="179" fontId="0" fillId="0" borderId="17" xfId="0" applyNumberFormat="1" applyFill="1" applyBorder="1"/>
    <xf numFmtId="179" fontId="9" fillId="0" borderId="0" xfId="0" applyNumberFormat="1" applyFont="1"/>
    <xf numFmtId="179" fontId="34" fillId="0" borderId="0" xfId="0" applyNumberFormat="1" applyFont="1" applyBorder="1"/>
    <xf numFmtId="179" fontId="34" fillId="0" borderId="17" xfId="0" applyNumberFormat="1" applyFont="1" applyBorder="1"/>
    <xf numFmtId="179" fontId="9" fillId="0" borderId="0" xfId="0" applyNumberFormat="1" applyFont="1" applyBorder="1"/>
    <xf numFmtId="179" fontId="0" fillId="0" borderId="0" xfId="0" applyNumberFormat="1" applyBorder="1"/>
    <xf numFmtId="179" fontId="0" fillId="0" borderId="0" xfId="0" applyNumberFormat="1" applyFill="1" applyBorder="1"/>
    <xf numFmtId="179" fontId="34" fillId="0" borderId="0" xfId="0" applyNumberFormat="1" applyFont="1"/>
    <xf numFmtId="179" fontId="0" fillId="0" borderId="0" xfId="0" applyNumberFormat="1" applyFont="1" applyFill="1" applyBorder="1"/>
    <xf numFmtId="179" fontId="9" fillId="0" borderId="0" xfId="38" applyNumberFormat="1" applyFont="1"/>
    <xf numFmtId="179" fontId="9" fillId="0" borderId="0" xfId="38" applyNumberFormat="1" applyFont="1" applyBorder="1"/>
    <xf numFmtId="179" fontId="0" fillId="0" borderId="0" xfId="0" applyNumberFormat="1" applyBorder="1" applyAlignment="1">
      <alignment horizontal="left"/>
    </xf>
    <xf numFmtId="179" fontId="9" fillId="0" borderId="17" xfId="38" applyNumberFormat="1" applyFont="1" applyBorder="1"/>
    <xf numFmtId="179" fontId="9" fillId="0" borderId="0" xfId="0" applyNumberFormat="1" applyFont="1" applyFill="1"/>
    <xf numFmtId="179" fontId="9" fillId="0" borderId="0" xfId="38" applyNumberFormat="1" applyFont="1" applyFill="1"/>
    <xf numFmtId="179" fontId="9" fillId="0" borderId="0" xfId="38" applyNumberFormat="1" applyFont="1" applyFill="1" applyBorder="1"/>
    <xf numFmtId="179" fontId="9" fillId="0" borderId="17" xfId="38" applyNumberFormat="1" applyFont="1" applyFill="1" applyBorder="1"/>
    <xf numFmtId="179" fontId="0" fillId="0" borderId="0" xfId="0" applyNumberFormat="1" applyFont="1" applyFill="1"/>
    <xf numFmtId="0" fontId="33" fillId="0" borderId="0" xfId="877" applyFont="1"/>
    <xf numFmtId="179" fontId="33" fillId="0" borderId="0" xfId="877" applyNumberFormat="1" applyFont="1" applyFill="1" applyBorder="1"/>
    <xf numFmtId="0" fontId="34" fillId="0" borderId="0" xfId="877"/>
    <xf numFmtId="14" fontId="34" fillId="0" borderId="0" xfId="877" applyNumberFormat="1" applyFont="1" applyAlignment="1">
      <alignment horizontal="left"/>
    </xf>
    <xf numFmtId="179" fontId="34" fillId="0" borderId="0" xfId="877" applyNumberFormat="1" applyFont="1" applyFill="1" applyBorder="1" applyAlignment="1">
      <alignment horizontal="left"/>
    </xf>
    <xf numFmtId="0" fontId="34" fillId="0" borderId="0" xfId="877" applyFont="1" applyAlignment="1">
      <alignment horizontal="left"/>
    </xf>
    <xf numFmtId="179"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9"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70" fontId="0" fillId="30" borderId="0" xfId="0" applyNumberFormat="1" applyFill="1" applyAlignment="1">
      <alignment horizontal="left"/>
    </xf>
    <xf numFmtId="179"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9" fontId="8" fillId="0" borderId="50" xfId="0" applyNumberFormat="1" applyFont="1" applyBorder="1"/>
    <xf numFmtId="179" fontId="0" fillId="0" borderId="52" xfId="0" applyNumberFormat="1" applyBorder="1"/>
    <xf numFmtId="179" fontId="31" fillId="26" borderId="51" xfId="0" applyNumberFormat="1" applyFont="1" applyFill="1" applyBorder="1" applyAlignment="1">
      <alignment horizontal="left" vertical="top" wrapText="1"/>
    </xf>
    <xf numFmtId="179" fontId="31" fillId="26" borderId="51" xfId="0" quotePrefix="1" applyNumberFormat="1" applyFont="1" applyFill="1" applyBorder="1" applyAlignment="1">
      <alignment horizontal="left" vertical="top" wrapText="1"/>
    </xf>
    <xf numFmtId="0" fontId="33" fillId="0" borderId="0" xfId="0" applyFont="1"/>
    <xf numFmtId="179" fontId="8" fillId="0" borderId="0" xfId="0" applyNumberFormat="1" applyFont="1" applyFill="1" applyBorder="1"/>
    <xf numFmtId="0" fontId="54" fillId="0" borderId="0" xfId="0" applyFont="1"/>
    <xf numFmtId="179" fontId="8" fillId="0" borderId="0" xfId="0" applyNumberFormat="1" applyFont="1" applyBorder="1"/>
    <xf numFmtId="179"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9"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9" fontId="8" fillId="0" borderId="0" xfId="877" applyNumberFormat="1" applyFont="1" applyFill="1" applyBorder="1"/>
    <xf numFmtId="0" fontId="8" fillId="0" borderId="0" xfId="2584"/>
    <xf numFmtId="179" fontId="8" fillId="0" borderId="0" xfId="38" applyNumberFormat="1" applyFont="1" applyFill="1"/>
    <xf numFmtId="179" fontId="8" fillId="0" borderId="0" xfId="0" applyNumberFormat="1" applyFont="1"/>
    <xf numFmtId="0" fontId="8" fillId="0" borderId="0" xfId="877" applyFont="1" applyAlignment="1">
      <alignment horizontal="left"/>
    </xf>
    <xf numFmtId="179" fontId="8" fillId="0" borderId="0" xfId="38" applyNumberFormat="1" applyFont="1" applyFill="1" applyAlignment="1">
      <alignment horizontal="left"/>
    </xf>
    <xf numFmtId="179" fontId="8" fillId="0" borderId="0" xfId="0" applyNumberFormat="1" applyFont="1" applyFill="1" applyBorder="1" applyAlignment="1">
      <alignment horizontal="left"/>
    </xf>
    <xf numFmtId="179"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7"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2"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2"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5" fontId="0" fillId="0" borderId="0" xfId="0" applyNumberFormat="1" applyFill="1"/>
    <xf numFmtId="179"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6" fontId="8" fillId="0" borderId="0" xfId="38" applyNumberFormat="1"/>
    <xf numFmtId="167" fontId="8" fillId="0" borderId="16" xfId="38" applyNumberFormat="1" applyBorder="1"/>
    <xf numFmtId="167"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7" fontId="8" fillId="0" borderId="83" xfId="38" applyNumberFormat="1" applyBorder="1"/>
    <xf numFmtId="1" fontId="0" fillId="0" borderId="0" xfId="0" applyNumberFormat="1"/>
    <xf numFmtId="168" fontId="0" fillId="0" borderId="0" xfId="0" applyNumberFormat="1"/>
    <xf numFmtId="0" fontId="80" fillId="0" borderId="0" xfId="2584" applyFont="1"/>
    <xf numFmtId="182" fontId="80" fillId="0" borderId="0" xfId="38" applyNumberFormat="1" applyFont="1"/>
    <xf numFmtId="0" fontId="33" fillId="0" borderId="0" xfId="2584" applyFont="1" applyAlignment="1">
      <alignment horizontal="left"/>
    </xf>
    <xf numFmtId="176" fontId="33" fillId="0" borderId="0" xfId="2584" applyNumberFormat="1" applyFont="1" applyAlignment="1">
      <alignment horizontal="center"/>
    </xf>
    <xf numFmtId="167"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5" fontId="85" fillId="0" borderId="0" xfId="0" applyNumberFormat="1" applyFont="1" applyAlignment="1">
      <alignment horizontal="center"/>
    </xf>
    <xf numFmtId="173" fontId="85" fillId="0" borderId="0" xfId="0" applyNumberFormat="1" applyFont="1" applyAlignment="1">
      <alignment horizontal="left"/>
    </xf>
    <xf numFmtId="0" fontId="91" fillId="0" borderId="0" xfId="0" applyFont="1"/>
    <xf numFmtId="2" fontId="85" fillId="0" borderId="0" xfId="38" applyNumberFormat="1" applyFont="1" applyBorder="1"/>
    <xf numFmtId="183" fontId="85" fillId="0" borderId="0" xfId="0" applyNumberFormat="1" applyFont="1" applyFill="1" applyBorder="1"/>
    <xf numFmtId="167" fontId="85" fillId="0" borderId="0" xfId="38" applyFont="1" applyFill="1" applyBorder="1"/>
    <xf numFmtId="176" fontId="85" fillId="0" borderId="0" xfId="38" applyNumberFormat="1" applyFont="1" applyBorder="1" applyAlignment="1">
      <alignment horizontal="left"/>
    </xf>
    <xf numFmtId="167"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5" fontId="85" fillId="0" borderId="17" xfId="0" applyNumberFormat="1" applyFont="1" applyBorder="1" applyAlignment="1">
      <alignment horizontal="center"/>
    </xf>
    <xf numFmtId="173" fontId="85" fillId="0" borderId="17" xfId="0" applyNumberFormat="1" applyFont="1" applyBorder="1" applyAlignment="1">
      <alignment horizontal="left"/>
    </xf>
    <xf numFmtId="0" fontId="85" fillId="0" borderId="0" xfId="0" applyFont="1" applyBorder="1" applyAlignment="1">
      <alignment horizontal="left"/>
    </xf>
    <xf numFmtId="184" fontId="93" fillId="0" borderId="0" xfId="38" applyNumberFormat="1" applyFont="1"/>
    <xf numFmtId="0" fontId="85" fillId="0" borderId="0" xfId="0" applyFont="1" applyFill="1" applyBorder="1" applyAlignment="1">
      <alignment horizontal="left"/>
    </xf>
    <xf numFmtId="167" fontId="85" fillId="0" borderId="0" xfId="38" applyFont="1" applyBorder="1"/>
    <xf numFmtId="174" fontId="83" fillId="0" borderId="0" xfId="0" applyNumberFormat="1" applyFont="1" applyAlignment="1">
      <alignment horizontal="right"/>
    </xf>
    <xf numFmtId="167"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165" fontId="85" fillId="0" borderId="0" xfId="0" applyNumberFormat="1" applyFont="1"/>
    <xf numFmtId="179" fontId="85" fillId="0" borderId="0" xfId="2590" applyNumberFormat="1" applyFont="1" applyFill="1"/>
    <xf numFmtId="167"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7" fontId="92" fillId="0" borderId="93" xfId="38" applyFont="1" applyBorder="1"/>
    <xf numFmtId="167" fontId="92" fillId="0" borderId="95" xfId="38" applyFont="1" applyBorder="1"/>
    <xf numFmtId="167" fontId="92" fillId="0" borderId="96" xfId="38" applyFont="1" applyBorder="1"/>
    <xf numFmtId="174" fontId="79" fillId="0" borderId="50" xfId="0" applyNumberFormat="1" applyFont="1" applyBorder="1"/>
    <xf numFmtId="174" fontId="79" fillId="0" borderId="0" xfId="0" applyNumberFormat="1" applyFont="1" applyBorder="1"/>
    <xf numFmtId="174" fontId="79" fillId="0" borderId="83" xfId="0" applyNumberFormat="1" applyFont="1" applyBorder="1"/>
    <xf numFmtId="182" fontId="81" fillId="0" borderId="0" xfId="38" applyNumberFormat="1" applyFont="1" applyAlignment="1">
      <alignment horizontal="right"/>
    </xf>
    <xf numFmtId="167"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7" fontId="96" fillId="0" borderId="0" xfId="38" applyFont="1" applyAlignment="1">
      <alignment horizontal="right"/>
    </xf>
    <xf numFmtId="174" fontId="33" fillId="0" borderId="0" xfId="0" applyNumberFormat="1" applyFont="1"/>
    <xf numFmtId="14" fontId="34" fillId="0" borderId="0" xfId="877" applyNumberFormat="1" applyAlignment="1">
      <alignment horizontal="left"/>
    </xf>
    <xf numFmtId="179" fontId="34" fillId="0" borderId="0" xfId="877" applyNumberFormat="1" applyAlignment="1">
      <alignment horizontal="left"/>
    </xf>
    <xf numFmtId="179" fontId="33" fillId="0" borderId="0" xfId="877" applyNumberFormat="1" applyFont="1"/>
    <xf numFmtId="179" fontId="8" fillId="0" borderId="0" xfId="877" applyNumberFormat="1" applyFont="1"/>
    <xf numFmtId="165" fontId="85" fillId="0" borderId="0" xfId="0" applyNumberFormat="1" applyFont="1" applyFill="1"/>
    <xf numFmtId="179" fontId="30" fillId="27" borderId="0" xfId="0" applyNumberFormat="1" applyFont="1" applyFill="1" applyBorder="1" applyAlignment="1">
      <alignment horizontal="left" vertical="center" wrapText="1"/>
    </xf>
    <xf numFmtId="176"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6"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6" fontId="98" fillId="0" borderId="74" xfId="4348" applyNumberFormat="1" applyFont="1" applyBorder="1" applyAlignment="1">
      <alignment horizontal="right"/>
    </xf>
    <xf numFmtId="0" fontId="98" fillId="0" borderId="74" xfId="4348" applyFont="1" applyBorder="1" applyAlignment="1">
      <alignment horizontal="right"/>
    </xf>
    <xf numFmtId="186" fontId="98" fillId="0" borderId="74" xfId="4348" applyNumberFormat="1" applyFont="1" applyBorder="1" applyAlignment="1">
      <alignment horizontal="right" wrapText="1"/>
    </xf>
    <xf numFmtId="186" fontId="98" fillId="0" borderId="74" xfId="4348" applyNumberFormat="1" applyFont="1" applyBorder="1"/>
    <xf numFmtId="186" fontId="98" fillId="0" borderId="104" xfId="4348" applyNumberFormat="1" applyFont="1" applyBorder="1" applyAlignment="1">
      <alignment horizontal="right"/>
    </xf>
    <xf numFmtId="186" fontId="98" fillId="0" borderId="78" xfId="4348" applyNumberFormat="1" applyFont="1" applyBorder="1" applyAlignment="1">
      <alignment horizontal="right"/>
    </xf>
    <xf numFmtId="186" fontId="98" fillId="0" borderId="104" xfId="4348" applyNumberFormat="1" applyFont="1" applyBorder="1"/>
    <xf numFmtId="186" fontId="98" fillId="0" borderId="78" xfId="4348" applyNumberFormat="1" applyFont="1" applyBorder="1"/>
    <xf numFmtId="0" fontId="98" fillId="0" borderId="73" xfId="4348" applyFont="1" applyBorder="1" applyAlignment="1">
      <alignment wrapText="1"/>
    </xf>
    <xf numFmtId="185" fontId="98" fillId="0" borderId="73" xfId="4348" applyNumberFormat="1" applyFont="1" applyBorder="1"/>
    <xf numFmtId="187"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5"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5" fontId="100" fillId="0" borderId="103" xfId="0" applyNumberFormat="1" applyFont="1" applyBorder="1" applyAlignment="1">
      <alignment horizontal="right" vertical="center" wrapText="1"/>
    </xf>
    <xf numFmtId="185" fontId="100" fillId="0" borderId="77" xfId="0" applyNumberFormat="1" applyFont="1" applyBorder="1" applyAlignment="1">
      <alignment horizontal="right" vertical="center" wrapText="1"/>
    </xf>
    <xf numFmtId="0" fontId="100" fillId="0" borderId="73" xfId="0" applyFont="1" applyBorder="1"/>
    <xf numFmtId="185" fontId="100" fillId="0" borderId="74" xfId="0" applyNumberFormat="1" applyFont="1" applyBorder="1" applyAlignment="1">
      <alignment horizontal="right" vertical="center" wrapText="1"/>
    </xf>
    <xf numFmtId="185"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5" fontId="100" fillId="0" borderId="74" xfId="0" applyNumberFormat="1" applyFont="1" applyBorder="1" applyAlignment="1">
      <alignment horizontal="right" wrapText="1"/>
    </xf>
    <xf numFmtId="185"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5" fontId="101" fillId="0" borderId="74" xfId="0" applyNumberFormat="1" applyFont="1" applyBorder="1" applyAlignment="1">
      <alignment horizontal="right" vertical="center" wrapText="1"/>
    </xf>
    <xf numFmtId="185"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5" fontId="101" fillId="0" borderId="80" xfId="0" applyNumberFormat="1" applyFont="1" applyBorder="1" applyAlignment="1">
      <alignment horizontal="right" vertical="center" wrapText="1"/>
    </xf>
    <xf numFmtId="185" fontId="101" fillId="0" borderId="81" xfId="0" applyNumberFormat="1" applyFont="1" applyBorder="1" applyAlignment="1">
      <alignment horizontal="right" vertical="center" wrapText="1"/>
    </xf>
    <xf numFmtId="0" fontId="73" fillId="0" borderId="0" xfId="0" applyFont="1"/>
    <xf numFmtId="186"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6" fontId="8" fillId="0" borderId="0" xfId="0" applyNumberFormat="1" applyFont="1"/>
    <xf numFmtId="0" fontId="98" fillId="0" borderId="110" xfId="4349" applyFont="1" applyFill="1" applyBorder="1"/>
    <xf numFmtId="186" fontId="0" fillId="0" borderId="0" xfId="0" applyNumberFormat="1"/>
    <xf numFmtId="0" fontId="52" fillId="0" borderId="0" xfId="4349" applyFont="1"/>
    <xf numFmtId="185"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8" fontId="99" fillId="0" borderId="111" xfId="0" applyNumberFormat="1" applyFont="1" applyBorder="1" applyAlignment="1">
      <alignment horizontal="right"/>
    </xf>
    <xf numFmtId="188" fontId="99" fillId="0" borderId="112" xfId="0" applyNumberFormat="1" applyFont="1" applyBorder="1" applyAlignment="1">
      <alignment horizontal="right"/>
    </xf>
    <xf numFmtId="0" fontId="104" fillId="0" borderId="73" xfId="0" applyFont="1" applyBorder="1"/>
    <xf numFmtId="188" fontId="98" fillId="0" borderId="74" xfId="0" applyNumberFormat="1" applyFont="1" applyBorder="1" applyAlignment="1">
      <alignment horizontal="right"/>
    </xf>
    <xf numFmtId="188" fontId="99" fillId="0" borderId="74" xfId="0" applyNumberFormat="1" applyFont="1" applyBorder="1" applyAlignment="1">
      <alignment horizontal="right"/>
    </xf>
    <xf numFmtId="188"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8" fontId="98" fillId="0" borderId="78" xfId="0" applyNumberFormat="1" applyFont="1" applyBorder="1" applyAlignment="1">
      <alignment horizontal="right"/>
    </xf>
    <xf numFmtId="0" fontId="107" fillId="0" borderId="73" xfId="0" applyFont="1" applyBorder="1" applyAlignment="1">
      <alignment horizontal="left" indent="1"/>
    </xf>
    <xf numFmtId="185" fontId="108" fillId="0" borderId="74" xfId="0" applyNumberFormat="1" applyFont="1" applyBorder="1" applyAlignment="1">
      <alignment horizontal="right"/>
    </xf>
    <xf numFmtId="185" fontId="109" fillId="0" borderId="74" xfId="0" applyNumberFormat="1" applyFont="1" applyBorder="1" applyAlignment="1">
      <alignment horizontal="right"/>
    </xf>
    <xf numFmtId="185" fontId="109" fillId="0" borderId="74" xfId="0" applyNumberFormat="1" applyFont="1" applyBorder="1"/>
    <xf numFmtId="185" fontId="99" fillId="0" borderId="74" xfId="0" applyNumberFormat="1" applyFont="1" applyBorder="1" applyAlignment="1">
      <alignment horizontal="right"/>
    </xf>
    <xf numFmtId="185" fontId="98" fillId="0" borderId="74" xfId="0" applyNumberFormat="1" applyFont="1" applyBorder="1" applyAlignment="1">
      <alignment horizontal="right"/>
    </xf>
    <xf numFmtId="185" fontId="98" fillId="0" borderId="74" xfId="4349" applyNumberFormat="1" applyFont="1" applyBorder="1"/>
    <xf numFmtId="185" fontId="98" fillId="0" borderId="78" xfId="4349" applyNumberFormat="1" applyFont="1" applyBorder="1"/>
    <xf numFmtId="185" fontId="108" fillId="0" borderId="78" xfId="0" applyNumberFormat="1" applyFont="1" applyBorder="1" applyAlignment="1">
      <alignment horizontal="right"/>
    </xf>
    <xf numFmtId="185" fontId="109" fillId="0" borderId="78" xfId="0" applyNumberFormat="1" applyFont="1" applyBorder="1" applyAlignment="1">
      <alignment horizontal="right"/>
    </xf>
    <xf numFmtId="185" fontId="108" fillId="0" borderId="74" xfId="0" applyNumberFormat="1" applyFont="1" applyBorder="1"/>
    <xf numFmtId="185"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5" fontId="98" fillId="0" borderId="78" xfId="0" applyNumberFormat="1" applyFont="1" applyBorder="1" applyAlignment="1">
      <alignment horizontal="right"/>
    </xf>
    <xf numFmtId="189" fontId="98" fillId="0" borderId="74" xfId="0" applyNumberFormat="1" applyFont="1" applyBorder="1"/>
    <xf numFmtId="188" fontId="98" fillId="0" borderId="74" xfId="0" applyNumberFormat="1" applyFont="1" applyBorder="1"/>
    <xf numFmtId="0" fontId="98" fillId="0" borderId="74" xfId="0" applyFont="1" applyBorder="1"/>
    <xf numFmtId="0" fontId="98" fillId="0" borderId="78" xfId="0" applyFont="1" applyBorder="1"/>
    <xf numFmtId="185"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5" fontId="108" fillId="0" borderId="74" xfId="0" applyNumberFormat="1" applyFont="1" applyBorder="1" applyAlignment="1">
      <alignment horizontal="right" vertical="center" wrapText="1"/>
    </xf>
    <xf numFmtId="185" fontId="110" fillId="0" borderId="78" xfId="0" applyNumberFormat="1" applyFont="1" applyBorder="1" applyAlignment="1">
      <alignment horizontal="right" vertical="center" wrapText="1"/>
    </xf>
    <xf numFmtId="185"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8" fontId="98" fillId="0" borderId="80" xfId="0" applyNumberFormat="1" applyFont="1" applyBorder="1" applyAlignment="1">
      <alignment horizontal="right"/>
    </xf>
    <xf numFmtId="188"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5" fontId="85" fillId="0" borderId="65" xfId="0" applyNumberFormat="1" applyFont="1" applyBorder="1" applyAlignment="1">
      <alignment horizontal="center"/>
    </xf>
    <xf numFmtId="173" fontId="85" fillId="0" borderId="65" xfId="0" applyNumberFormat="1" applyFont="1" applyBorder="1" applyAlignment="1">
      <alignment horizontal="left"/>
    </xf>
    <xf numFmtId="0" fontId="91" fillId="0" borderId="65" xfId="0" applyFont="1" applyBorder="1"/>
    <xf numFmtId="167" fontId="95" fillId="0" borderId="65" xfId="38" applyFont="1" applyBorder="1"/>
    <xf numFmtId="167" fontId="92" fillId="0" borderId="65" xfId="38" applyFont="1" applyBorder="1"/>
    <xf numFmtId="167" fontId="95" fillId="0" borderId="83" xfId="38" applyFont="1" applyBorder="1"/>
    <xf numFmtId="167" fontId="92" fillId="0" borderId="83" xfId="38" applyFont="1" applyBorder="1"/>
    <xf numFmtId="167" fontId="95" fillId="0" borderId="16" xfId="38" applyFont="1" applyBorder="1"/>
    <xf numFmtId="167" fontId="95" fillId="0" borderId="85" xfId="38" applyFont="1" applyBorder="1"/>
    <xf numFmtId="167" fontId="95" fillId="0" borderId="46" xfId="38" applyFont="1" applyBorder="1"/>
    <xf numFmtId="167"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7" fontId="92" fillId="0" borderId="115" xfId="38" applyFont="1" applyBorder="1"/>
    <xf numFmtId="167" fontId="92" fillId="0" borderId="118" xfId="38" applyFont="1" applyBorder="1"/>
    <xf numFmtId="167" fontId="92" fillId="0" borderId="16" xfId="38" applyFont="1" applyBorder="1"/>
    <xf numFmtId="167" fontId="92" fillId="0" borderId="19" xfId="38" applyFont="1" applyBorder="1"/>
    <xf numFmtId="167" fontId="92" fillId="0" borderId="85" xfId="38" applyFont="1" applyBorder="1"/>
    <xf numFmtId="167" fontId="92" fillId="0" borderId="119" xfId="38" applyFont="1" applyBorder="1"/>
    <xf numFmtId="167" fontId="92" fillId="0" borderId="120" xfId="38" applyFont="1" applyBorder="1"/>
    <xf numFmtId="167" fontId="92" fillId="0" borderId="46" xfId="38" applyFont="1" applyBorder="1"/>
    <xf numFmtId="167" fontId="92" fillId="0" borderId="121" xfId="38" applyFont="1" applyBorder="1"/>
    <xf numFmtId="167" fontId="92" fillId="0" borderId="122" xfId="38" applyFont="1" applyBorder="1"/>
    <xf numFmtId="167" fontId="92" fillId="0" borderId="123" xfId="38" applyFont="1" applyBorder="1"/>
    <xf numFmtId="167" fontId="92" fillId="0" borderId="90" xfId="38" applyFont="1" applyBorder="1"/>
    <xf numFmtId="167" fontId="95" fillId="0" borderId="118" xfId="38" applyFont="1" applyBorder="1"/>
    <xf numFmtId="167" fontId="95" fillId="0" borderId="19" xfId="38" applyFont="1" applyBorder="1"/>
    <xf numFmtId="167" fontId="95" fillId="0" borderId="90" xfId="38" applyFont="1" applyBorder="1"/>
    <xf numFmtId="167"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7" fontId="111" fillId="0" borderId="50" xfId="38" applyNumberFormat="1" applyFont="1" applyFill="1" applyBorder="1" applyAlignment="1">
      <alignment horizontal="center"/>
    </xf>
    <xf numFmtId="167" fontId="111" fillId="0" borderId="0" xfId="38" applyNumberFormat="1" applyFont="1" applyFill="1" applyBorder="1" applyAlignment="1">
      <alignment horizontal="center"/>
    </xf>
    <xf numFmtId="167" fontId="111" fillId="0" borderId="83" xfId="38" applyNumberFormat="1" applyFont="1" applyFill="1" applyBorder="1" applyAlignment="1">
      <alignment horizontal="center"/>
    </xf>
    <xf numFmtId="167" fontId="111" fillId="0" borderId="65" xfId="38" applyNumberFormat="1" applyFont="1" applyFill="1" applyBorder="1" applyAlignment="1">
      <alignment horizontal="center"/>
    </xf>
    <xf numFmtId="167" fontId="8" fillId="0" borderId="0" xfId="2584" applyNumberFormat="1" applyBorder="1" applyAlignment="1">
      <alignment horizontal="left"/>
    </xf>
    <xf numFmtId="170"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7" fontId="8" fillId="0" borderId="83" xfId="2584" applyNumberFormat="1" applyBorder="1" applyAlignment="1">
      <alignment horizontal="center"/>
    </xf>
    <xf numFmtId="0" fontId="8" fillId="0" borderId="83" xfId="2584" applyBorder="1" applyAlignment="1">
      <alignment horizontal="right"/>
    </xf>
    <xf numFmtId="176"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6" fontId="98" fillId="40" borderId="103" xfId="4348" applyNumberFormat="1" applyFont="1" applyFill="1" applyBorder="1" applyAlignment="1">
      <alignment horizontal="right"/>
    </xf>
    <xf numFmtId="186" fontId="98" fillId="40" borderId="74" xfId="4348" applyNumberFormat="1" applyFont="1" applyFill="1" applyBorder="1" applyAlignment="1">
      <alignment horizontal="right"/>
    </xf>
    <xf numFmtId="186" fontId="98" fillId="40" borderId="74" xfId="4348" applyNumberFormat="1" applyFont="1" applyFill="1" applyBorder="1" applyAlignment="1">
      <alignment horizontal="right" wrapText="1"/>
    </xf>
    <xf numFmtId="187"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9" fontId="0" fillId="0" borderId="83" xfId="0" applyNumberFormat="1" applyFill="1" applyBorder="1"/>
    <xf numFmtId="179" fontId="8" fillId="0" borderId="83" xfId="0" applyNumberFormat="1" applyFont="1" applyFill="1" applyBorder="1"/>
    <xf numFmtId="179" fontId="8" fillId="0" borderId="83" xfId="38" applyNumberFormat="1" applyFont="1" applyFill="1" applyBorder="1"/>
    <xf numFmtId="179" fontId="9" fillId="0" borderId="83" xfId="0" applyNumberFormat="1" applyFont="1" applyFill="1" applyBorder="1"/>
    <xf numFmtId="179" fontId="34" fillId="0" borderId="83" xfId="0" applyNumberFormat="1" applyFont="1" applyBorder="1"/>
    <xf numFmtId="179" fontId="9" fillId="0" borderId="83" xfId="38" applyNumberFormat="1" applyFont="1" applyBorder="1"/>
    <xf numFmtId="179" fontId="0" fillId="0" borderId="83" xfId="0" applyNumberFormat="1" applyBorder="1"/>
    <xf numFmtId="179" fontId="8" fillId="0" borderId="83" xfId="0" applyNumberFormat="1" applyFont="1" applyFill="1" applyBorder="1" applyAlignment="1">
      <alignment horizontal="left"/>
    </xf>
    <xf numFmtId="179" fontId="0" fillId="0" borderId="83" xfId="38" applyNumberFormat="1" applyFont="1" applyBorder="1"/>
    <xf numFmtId="179"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70" fontId="8" fillId="81" borderId="0" xfId="0" applyNumberFormat="1" applyFont="1" applyFill="1" applyAlignment="1">
      <alignment horizontal="left"/>
    </xf>
    <xf numFmtId="170" fontId="8" fillId="82" borderId="0" xfId="0" applyNumberFormat="1" applyFont="1" applyFill="1" applyAlignment="1">
      <alignment horizontal="left"/>
    </xf>
    <xf numFmtId="170" fontId="8" fillId="83" borderId="0" xfId="0" applyNumberFormat="1" applyFont="1" applyFill="1" applyAlignment="1">
      <alignment horizontal="left"/>
    </xf>
    <xf numFmtId="167"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90" fontId="0" fillId="0" borderId="0" xfId="0" applyNumberFormat="1"/>
    <xf numFmtId="183" fontId="112" fillId="0" borderId="51" xfId="38" applyNumberFormat="1" applyFont="1" applyFill="1" applyBorder="1" applyAlignment="1">
      <alignment horizontal="center"/>
    </xf>
    <xf numFmtId="183" fontId="112" fillId="0" borderId="0" xfId="38" applyNumberFormat="1" applyFont="1" applyFill="1" applyBorder="1" applyAlignment="1">
      <alignment horizontal="center"/>
    </xf>
    <xf numFmtId="183" fontId="112" fillId="0" borderId="0" xfId="2584" applyNumberFormat="1" applyFont="1" applyFill="1" applyBorder="1" applyAlignment="1">
      <alignment horizontal="left"/>
    </xf>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3" fontId="112" fillId="0" borderId="83" xfId="2584" applyNumberFormat="1" applyFont="1" applyFill="1" applyBorder="1" applyAlignment="1">
      <alignment horizontal="left"/>
    </xf>
    <xf numFmtId="167" fontId="34" fillId="0" borderId="83" xfId="38" applyFont="1" applyFill="1" applyBorder="1" applyAlignment="1">
      <alignment horizontal="left"/>
    </xf>
    <xf numFmtId="183" fontId="8" fillId="0" borderId="16" xfId="38" applyNumberFormat="1" applyBorder="1"/>
    <xf numFmtId="183" fontId="8" fillId="0" borderId="0" xfId="38" applyNumberFormat="1" applyBorder="1"/>
    <xf numFmtId="167" fontId="34" fillId="0" borderId="0" xfId="38" applyNumberFormat="1" applyFont="1" applyFill="1" applyBorder="1" applyAlignment="1">
      <alignment horizontal="left"/>
    </xf>
    <xf numFmtId="167"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9" fontId="85" fillId="0" borderId="0" xfId="2590" applyNumberFormat="1" applyFont="1" applyFill="1" applyBorder="1"/>
    <xf numFmtId="4" fontId="98" fillId="40" borderId="74" xfId="4348" applyNumberFormat="1" applyFont="1" applyFill="1" applyBorder="1" applyAlignment="1">
      <alignment horizontal="right" wrapText="1"/>
    </xf>
    <xf numFmtId="179" fontId="0" fillId="0" borderId="83" xfId="0" applyNumberFormat="1" applyFont="1" applyFill="1" applyBorder="1"/>
    <xf numFmtId="179" fontId="34" fillId="0" borderId="83" xfId="0" applyNumberFormat="1" applyFont="1" applyFill="1" applyBorder="1"/>
    <xf numFmtId="0" fontId="115" fillId="0" borderId="0" xfId="0" applyFont="1"/>
    <xf numFmtId="179" fontId="8" fillId="0" borderId="50" xfId="0" applyNumberFormat="1" applyFont="1" applyFill="1" applyBorder="1"/>
    <xf numFmtId="0" fontId="8" fillId="0" borderId="50" xfId="0" applyFont="1" applyFill="1" applyBorder="1" applyAlignment="1">
      <alignment wrapText="1"/>
    </xf>
    <xf numFmtId="179" fontId="0" fillId="0" borderId="0" xfId="38" applyNumberFormat="1" applyFont="1" applyBorder="1"/>
    <xf numFmtId="179" fontId="8" fillId="0" borderId="52" xfId="0" applyNumberFormat="1" applyFont="1" applyFill="1" applyBorder="1"/>
    <xf numFmtId="179" fontId="8" fillId="0" borderId="52" xfId="0" applyNumberFormat="1" applyFont="1" applyBorder="1"/>
    <xf numFmtId="0" fontId="8" fillId="0" borderId="52" xfId="0" applyFont="1" applyFill="1" applyBorder="1" applyAlignment="1">
      <alignment wrapText="1"/>
    </xf>
    <xf numFmtId="179" fontId="8" fillId="0" borderId="17" xfId="0" applyNumberFormat="1" applyFont="1" applyFill="1" applyBorder="1"/>
    <xf numFmtId="179" fontId="8" fillId="0" borderId="17" xfId="0" applyNumberFormat="1" applyFont="1" applyBorder="1"/>
    <xf numFmtId="179" fontId="31" fillId="26" borderId="0" xfId="0" applyNumberFormat="1" applyFont="1" applyFill="1" applyBorder="1" applyAlignment="1">
      <alignment horizontal="left" vertical="top" wrapText="1"/>
    </xf>
    <xf numFmtId="179" fontId="30" fillId="0" borderId="0" xfId="0" applyNumberFormat="1" applyFont="1" applyFill="1" applyBorder="1" applyAlignment="1">
      <alignment horizontal="left" vertical="center" wrapText="1"/>
    </xf>
    <xf numFmtId="179"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165" fontId="0" fillId="0" borderId="0" xfId="0" applyNumberFormat="1"/>
    <xf numFmtId="191" fontId="0" fillId="0" borderId="0" xfId="0" applyNumberFormat="1"/>
    <xf numFmtId="192" fontId="92" fillId="0" borderId="0" xfId="38" applyNumberFormat="1" applyFont="1" applyBorder="1"/>
    <xf numFmtId="0" fontId="30" fillId="29" borderId="84" xfId="2584" applyFont="1" applyFill="1" applyBorder="1" applyAlignment="1">
      <alignment horizontal="center" vertical="center" wrapText="1"/>
    </xf>
    <xf numFmtId="176"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5" fontId="0" fillId="0" borderId="0" xfId="0" applyNumberFormat="1"/>
    <xf numFmtId="186" fontId="98" fillId="0" borderId="88" xfId="0" applyNumberFormat="1" applyFont="1" applyBorder="1"/>
    <xf numFmtId="186"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3" fontId="119" fillId="86" borderId="0" xfId="4350" applyNumberFormat="1" applyFont="1" applyFill="1" applyAlignment="1">
      <alignment horizontal="right" vertical="center" shrinkToFit="1"/>
    </xf>
    <xf numFmtId="194"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3" fontId="119" fillId="0" borderId="0" xfId="4350" applyNumberFormat="1" applyFont="1" applyAlignment="1">
      <alignment horizontal="right" vertical="center" shrinkToFit="1"/>
    </xf>
    <xf numFmtId="194"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9" fontId="0" fillId="91" borderId="0" xfId="0" applyNumberFormat="1" applyFill="1"/>
    <xf numFmtId="179" fontId="0" fillId="91" borderId="0" xfId="0" applyNumberFormat="1" applyFont="1" applyFill="1"/>
    <xf numFmtId="179" fontId="9" fillId="91" borderId="0" xfId="0" applyNumberFormat="1" applyFont="1" applyFill="1" applyBorder="1"/>
    <xf numFmtId="179"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4" fontId="79" fillId="91" borderId="0" xfId="0" applyNumberFormat="1" applyFont="1" applyFill="1" applyBorder="1"/>
    <xf numFmtId="0" fontId="0" fillId="91" borderId="50" xfId="0" applyFill="1" applyBorder="1"/>
    <xf numFmtId="0" fontId="0" fillId="91" borderId="54" xfId="0" applyFill="1" applyBorder="1"/>
    <xf numFmtId="174" fontId="79" fillId="91" borderId="50" xfId="0" applyNumberFormat="1" applyFont="1" applyFill="1" applyBorder="1"/>
    <xf numFmtId="179" fontId="0" fillId="91" borderId="0" xfId="0" applyNumberFormat="1" applyFill="1" applyBorder="1"/>
    <xf numFmtId="179" fontId="8" fillId="91" borderId="0" xfId="0" applyNumberFormat="1" applyFont="1" applyFill="1" applyBorder="1"/>
    <xf numFmtId="179"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9" fontId="9" fillId="91" borderId="0" xfId="38" applyNumberFormat="1" applyFont="1" applyFill="1"/>
    <xf numFmtId="0" fontId="85" fillId="91" borderId="0" xfId="0" applyFont="1" applyFill="1" applyAlignment="1">
      <alignment horizontal="left"/>
    </xf>
    <xf numFmtId="167" fontId="0" fillId="0" borderId="0" xfId="0" applyNumberFormat="1"/>
    <xf numFmtId="179" fontId="8" fillId="91" borderId="83" xfId="0" applyNumberFormat="1" applyFont="1" applyFill="1" applyBorder="1"/>
    <xf numFmtId="179" fontId="0" fillId="91" borderId="83" xfId="0" applyNumberFormat="1" applyFill="1" applyBorder="1"/>
    <xf numFmtId="179" fontId="34" fillId="91" borderId="83" xfId="0" applyNumberFormat="1" applyFont="1" applyFill="1" applyBorder="1"/>
    <xf numFmtId="179"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7" fontId="111" fillId="0" borderId="0" xfId="38" applyNumberFormat="1" applyFont="1" applyFill="1" applyBorder="1" applyAlignment="1">
      <alignment horizontal="right"/>
    </xf>
    <xf numFmtId="176" fontId="85" fillId="42" borderId="0" xfId="38" applyNumberFormat="1" applyFont="1" applyFill="1" applyBorder="1" applyAlignment="1">
      <alignment horizontal="left"/>
    </xf>
    <xf numFmtId="167"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5"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4" fontId="118" fillId="0" borderId="0" xfId="4350" applyNumberFormat="1"/>
    <xf numFmtId="179" fontId="9" fillId="91" borderId="0" xfId="38" applyNumberFormat="1" applyFont="1" applyFill="1" applyBorder="1"/>
    <xf numFmtId="179"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4" fontId="85" fillId="0" borderId="0" xfId="0" applyNumberFormat="1" applyFont="1" applyFill="1"/>
    <xf numFmtId="0" fontId="85" fillId="0" borderId="0" xfId="0" applyFont="1" applyFill="1" applyBorder="1" applyAlignment="1">
      <alignment horizontal="center" vertical="center"/>
    </xf>
    <xf numFmtId="167" fontId="85" fillId="0" borderId="0" xfId="0" applyNumberFormat="1" applyFont="1"/>
    <xf numFmtId="0" fontId="128" fillId="0" borderId="0" xfId="0" applyFont="1"/>
    <xf numFmtId="0" fontId="129" fillId="0" borderId="0" xfId="0" applyFont="1"/>
    <xf numFmtId="186" fontId="129" fillId="0" borderId="0" xfId="0" applyNumberFormat="1" applyFont="1"/>
    <xf numFmtId="0" fontId="113" fillId="0" borderId="0" xfId="0" applyFont="1"/>
    <xf numFmtId="185" fontId="128" fillId="0" borderId="0" xfId="0" applyNumberFormat="1" applyFont="1"/>
    <xf numFmtId="192" fontId="0" fillId="0" borderId="0" xfId="0" applyNumberFormat="1"/>
    <xf numFmtId="191" fontId="8" fillId="0" borderId="0" xfId="0" applyNumberFormat="1" applyFont="1"/>
    <xf numFmtId="191" fontId="33" fillId="0" borderId="0" xfId="0" applyNumberFormat="1" applyFont="1"/>
    <xf numFmtId="0" fontId="8" fillId="0" borderId="0" xfId="0" applyFont="1" applyAlignment="1">
      <alignment horizontal="center"/>
    </xf>
    <xf numFmtId="0" fontId="0" fillId="0" borderId="0" xfId="0" applyAlignment="1">
      <alignment horizontal="center"/>
    </xf>
    <xf numFmtId="176" fontId="8" fillId="0" borderId="0" xfId="38" applyNumberFormat="1" applyAlignment="1">
      <alignment horizontal="center"/>
    </xf>
    <xf numFmtId="0" fontId="121" fillId="90" borderId="127" xfId="4350" applyFont="1" applyFill="1" applyBorder="1" applyAlignment="1">
      <alignment horizontal="right" vertical="center"/>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6" fillId="33" borderId="0" xfId="0" applyFont="1" applyFill="1" applyBorder="1" applyAlignment="1">
      <alignment horizontal="center"/>
    </xf>
    <xf numFmtId="0" fontId="0" fillId="28" borderId="0" xfId="0" applyFill="1" applyAlignment="1">
      <alignment horizont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cellXfs>
  <cellStyles count="4353">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2"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xfId="4351" builtinId="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xmlns=""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xmlns=""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xmlns=""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xmlns=""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xmlns=""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xmlns=""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xmlns=""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xmlns=""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xmlns=""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xmlns=""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xmlns=""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xmlns=""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xmlns=""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xmlns=""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xmlns=""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xmlns=""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xmlns=""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xmlns=""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xmlns=""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xmlns=""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xmlns=""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xmlns=""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xmlns=""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xmlns=""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xmlns=""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xmlns=""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xmlns=""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xmlns=""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xmlns=""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xmlns=""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xmlns=""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xmlns=""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xmlns=""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xmlns=""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xmlns=""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xmlns=""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xmlns=""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topLeftCell="D1" zoomScaleNormal="100" workbookViewId="0">
      <selection activeCell="E4" sqref="E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topLeftCell="B16" workbookViewId="0">
      <selection activeCell="C12" sqref="C12"/>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4"/>
  <sheetViews>
    <sheetView zoomScale="55" zoomScaleNormal="55" workbookViewId="0">
      <selection activeCell="L26" sqref="L26"/>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36" t="s">
        <v>757</v>
      </c>
      <c r="C2" s="536" t="s">
        <v>859</v>
      </c>
      <c r="D2" s="106" t="s">
        <v>972</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23"/>
  <sheetViews>
    <sheetView zoomScale="55" zoomScaleNormal="55" workbookViewId="0">
      <selection activeCell="A81" sqref="A81:XFD81"/>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36" t="s">
        <v>757</v>
      </c>
      <c r="D2" s="536" t="s">
        <v>859</v>
      </c>
      <c r="E2" s="106" t="s">
        <v>972</v>
      </c>
    </row>
    <row r="3" spans="2:19" ht="17.399999999999999">
      <c r="C3" s="536"/>
      <c r="D3" s="536"/>
      <c r="E3" s="106"/>
    </row>
    <row r="4" spans="2:19">
      <c r="B4" s="63" t="s">
        <v>18</v>
      </c>
      <c r="C4" s="63"/>
      <c r="D4" s="64"/>
      <c r="E4" s="64"/>
      <c r="F4" s="64"/>
      <c r="G4" s="64"/>
      <c r="H4" s="64"/>
      <c r="I4" s="64"/>
      <c r="J4" s="64"/>
      <c r="K4" s="64"/>
      <c r="L4" s="666"/>
      <c r="M4" s="667"/>
      <c r="N4" s="667"/>
      <c r="O4" s="667"/>
      <c r="P4" s="667"/>
      <c r="Q4" s="667"/>
      <c r="R4" s="667"/>
      <c r="S4" s="667"/>
    </row>
    <row r="5" spans="2:19" ht="41.4">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8">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8">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8">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8">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8">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8">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8">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8">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8">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8">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8">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8">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8">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8">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8">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8">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8">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8">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8">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8">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8">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8">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8">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8">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8">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8">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8">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8">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8">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8">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8">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8">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8">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8">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8">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8">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8">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8">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8">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8">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8">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8">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8">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8">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8">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8">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8">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8">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8">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8">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8">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8">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8">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8">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8">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8">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8">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8">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8">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8">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8">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8">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I38"/>
  <sheetViews>
    <sheetView zoomScaleNormal="100" workbookViewId="0">
      <selection activeCell="H6" sqref="H6"/>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1:9">
      <c r="E1">
        <v>1</v>
      </c>
      <c r="G1" s="47"/>
      <c r="H1" s="48"/>
    </row>
    <row r="3" spans="1:9" ht="13.8">
      <c r="B3" s="8"/>
      <c r="C3" s="13"/>
      <c r="D3" s="13"/>
      <c r="E3" s="14" t="s">
        <v>8</v>
      </c>
      <c r="F3" s="13"/>
    </row>
    <row r="4" spans="1:9" ht="13.8">
      <c r="B4" s="12" t="s">
        <v>2</v>
      </c>
      <c r="C4" s="12" t="s">
        <v>26</v>
      </c>
      <c r="D4" s="12" t="s">
        <v>14</v>
      </c>
      <c r="E4" s="15" t="s">
        <v>15</v>
      </c>
      <c r="F4" s="16" t="s">
        <v>16</v>
      </c>
      <c r="G4" s="16" t="s">
        <v>93</v>
      </c>
      <c r="H4" s="16"/>
      <c r="I4" s="16"/>
    </row>
    <row r="5" spans="1:9" ht="13.8" thickBot="1">
      <c r="B5" s="17" t="s">
        <v>45</v>
      </c>
      <c r="C5" s="18"/>
      <c r="D5" s="18"/>
      <c r="E5" s="19"/>
      <c r="F5" s="20"/>
      <c r="G5" s="20"/>
      <c r="H5" s="20"/>
      <c r="I5" s="20"/>
    </row>
    <row r="6" spans="1:9" ht="13.8" thickBot="1">
      <c r="B6" s="193" t="str">
        <f>Processes!D102</f>
        <v>FT-COMNGA</v>
      </c>
      <c r="C6" s="193" t="str">
        <f>Processes!E102</f>
        <v>Fuel Technology Commercial      Natural Gas</v>
      </c>
      <c r="D6" s="193" t="s">
        <v>806</v>
      </c>
      <c r="E6" s="193" t="str">
        <f>Commodities!C18</f>
        <v>COMNGA</v>
      </c>
      <c r="F6" s="194">
        <v>1</v>
      </c>
      <c r="G6" s="193">
        <v>50</v>
      </c>
      <c r="H6" s="279"/>
      <c r="I6" s="279"/>
    </row>
    <row r="7" spans="1:9" ht="13.8"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4.4">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H76"/>
  <sheetViews>
    <sheetView topLeftCell="C1" zoomScale="107" zoomScaleNormal="70" workbookViewId="0">
      <selection activeCell="D49" sqref="D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 min="32" max="32" width="23.6640625" bestFit="1" customWidth="1"/>
  </cols>
  <sheetData>
    <row r="2" spans="2:34" ht="21.6"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4.4">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4.4"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27.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1"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656" t="s">
        <v>44</v>
      </c>
    </row>
    <row r="7" spans="2:34" ht="14.4">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664"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665"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4.4">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665" t="s">
        <v>999</v>
      </c>
      <c r="AF11" s="9">
        <f>'Data manipulation'!G61/1000</f>
        <v>191.05049159494331</v>
      </c>
      <c r="AG11" s="9">
        <f>AB9</f>
        <v>191.05049159494328</v>
      </c>
      <c r="AH11" s="9">
        <f t="shared" si="13"/>
        <v>0</v>
      </c>
    </row>
    <row r="12" spans="2:34" ht="14.4">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663"/>
    </row>
    <row r="13" spans="2:34" ht="14.4">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4.4">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4.4">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4.4">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4.4">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4.4">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4.4">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7.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4.4">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4.4">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4.4">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4.4">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4.4">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4.4">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3.8">
      <c r="B38" s="227"/>
      <c r="C38" s="227"/>
    </row>
    <row r="39" spans="2:27" ht="13.8">
      <c r="B39" s="227"/>
      <c r="C39" s="227"/>
    </row>
    <row r="40" spans="2:27" ht="21.6"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7.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4.4">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4.4">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4.4">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4.4">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4.4">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4.4">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abSelected="1" topLeftCell="E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161</v>
      </c>
      <c r="H2" s="229"/>
      <c r="I2" s="271">
        <v>1.8</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7.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4">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1173.5</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4">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891.30000000000007</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4.4">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690.2</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4">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39.200000000000003</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4">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1211.6999999999998</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4.4">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920.30000000000007</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4.4">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712.6</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4">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40.4</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4">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1149.0999999999999</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4">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872.80000000000007</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4">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675.80000000000007</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4">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38.4</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4">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4">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4">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4">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8">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657">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8"/>
  <sheetViews>
    <sheetView topLeftCell="E1" zoomScale="89" zoomScaleNormal="60" workbookViewId="0">
      <selection activeCell="N10" sqref="N10"/>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77734375" style="147" customWidth="1"/>
    <col min="58" max="16384" width="9.10937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8"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8"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8"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68"/>
      <c r="BM19" s="668"/>
      <c r="BN19" s="66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8"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8"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8"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8"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3.8">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68"/>
      <c r="BM63" s="668"/>
      <c r="BN63" s="66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8"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8"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5" zoomScaleNormal="100" workbookViewId="0">
      <selection activeCell="F41" sqref="F41"/>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E6" sqref="E6"/>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106</v>
      </c>
      <c r="C2" s="50"/>
      <c r="D2" s="51"/>
    </row>
    <row r="4" spans="2:7" ht="13.8">
      <c r="B4" s="52" t="s">
        <v>107</v>
      </c>
      <c r="C4" s="54"/>
      <c r="D4" s="56"/>
    </row>
    <row r="5" spans="2:7" ht="13.8">
      <c r="B5" s="51" t="s">
        <v>108</v>
      </c>
      <c r="C5" s="50"/>
      <c r="D5" s="51"/>
    </row>
    <row r="6" spans="2:7" ht="13.8">
      <c r="B6" s="50"/>
      <c r="C6" s="55" t="s">
        <v>110</v>
      </c>
      <c r="E6" s="55" t="s">
        <v>109</v>
      </c>
    </row>
    <row r="7" spans="2:7" ht="13.8">
      <c r="B7" s="50"/>
    </row>
    <row r="8" spans="2:7" ht="13.8">
      <c r="B8" s="53" t="s">
        <v>111</v>
      </c>
      <c r="C8" s="50"/>
      <c r="D8" s="50"/>
    </row>
    <row r="9" spans="2:7" ht="13.8">
      <c r="B9" s="57" t="s">
        <v>4</v>
      </c>
      <c r="C9" s="58" t="str">
        <f>Commodities!$C$18</f>
        <v>COMNGA</v>
      </c>
      <c r="D9" s="58" t="str">
        <f>Commodities!$C$20</f>
        <v>COMLPG</v>
      </c>
      <c r="E9" s="58" t="str">
        <f>Commodities!$C$21</f>
        <v>COMDSL</v>
      </c>
      <c r="F9" s="58" t="str">
        <f>Commodities!$C$22</f>
        <v>COMGSL</v>
      </c>
      <c r="G9" s="58" t="str">
        <f>Commodities!$C$25</f>
        <v>COMCOA</v>
      </c>
    </row>
    <row r="10" spans="2:7" ht="14.4" thickBot="1">
      <c r="B10" s="59" t="s">
        <v>112</v>
      </c>
      <c r="C10" s="60" t="s">
        <v>113</v>
      </c>
      <c r="D10" s="60"/>
      <c r="E10" s="60" t="s">
        <v>113</v>
      </c>
      <c r="F10" s="60"/>
      <c r="G10" s="60"/>
    </row>
    <row r="11" spans="2:7" ht="13.8">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7"/>
  <sheetViews>
    <sheetView topLeftCell="P1" zoomScale="70" zoomScaleNormal="70" workbookViewId="0">
      <selection activeCell="T12" sqref="T12"/>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1.441406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6.7773437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4.4">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4.4"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4.4"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19790.3</v>
      </c>
      <c r="J6" s="250">
        <f>ROUNDUP(AC6/($O6*$P6)*$R6,1)</f>
        <v>0</v>
      </c>
      <c r="K6" s="250">
        <f>ROUNDUP(AD6/($O6*$P6)*$R6,1)</f>
        <v>0</v>
      </c>
      <c r="L6" s="459">
        <v>0.72</v>
      </c>
      <c r="M6" s="459">
        <v>0.72</v>
      </c>
      <c r="N6" s="459">
        <v>0.72</v>
      </c>
      <c r="O6" s="244">
        <f>31.536/1000</f>
        <v>3.1536000000000002E-2</v>
      </c>
      <c r="P6" s="458">
        <v>0.2</v>
      </c>
      <c r="Q6" s="245">
        <v>22</v>
      </c>
      <c r="R6" s="227">
        <v>1.5</v>
      </c>
      <c r="T6" s="268">
        <f>SUM(I6:K6)*O6*P6/L6</f>
        <v>173.36302800000004</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17197.699999999997</v>
      </c>
      <c r="J7" s="250">
        <f t="shared" ref="J7:J14" si="3">ROUNDUP(AC7/($O7*$P7)*$R7,1)</f>
        <v>0</v>
      </c>
      <c r="K7" s="250">
        <f t="shared" ref="K7:K14" si="4">ROUNDUP(AD7/($O7*$P7)*$R7,1)</f>
        <v>0</v>
      </c>
      <c r="L7" s="460">
        <v>0.71</v>
      </c>
      <c r="M7" s="460">
        <v>0.71</v>
      </c>
      <c r="N7" s="460">
        <v>0.71</v>
      </c>
      <c r="O7" s="244">
        <f>31.536/1000</f>
        <v>3.1536000000000002E-2</v>
      </c>
      <c r="P7" s="458">
        <v>0.2</v>
      </c>
      <c r="Q7" s="245">
        <v>20</v>
      </c>
      <c r="R7" s="227">
        <v>1.5</v>
      </c>
      <c r="T7" s="268">
        <f t="shared" ref="T7:T74" si="5">SUM(I7:K7)*O7*P7/L7</f>
        <v>152.77370907042254</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2938.2999999999997</v>
      </c>
      <c r="J9" s="250">
        <f t="shared" si="3"/>
        <v>0</v>
      </c>
      <c r="K9" s="250">
        <f t="shared" si="4"/>
        <v>0</v>
      </c>
      <c r="L9" s="460">
        <v>0.65000022993955098</v>
      </c>
      <c r="M9" s="460">
        <v>0.65000022993955098</v>
      </c>
      <c r="N9" s="460">
        <v>0.65000022993955098</v>
      </c>
      <c r="O9" s="244">
        <f t="shared" si="7"/>
        <v>3.1536000000000002E-2</v>
      </c>
      <c r="P9" s="458">
        <v>0.2</v>
      </c>
      <c r="Q9" s="245">
        <v>20</v>
      </c>
      <c r="R9" s="227">
        <v>1.5</v>
      </c>
      <c r="T9" s="268">
        <f t="shared" si="5"/>
        <v>28.511444929371006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283</v>
      </c>
      <c r="J10" s="250">
        <f t="shared" si="3"/>
        <v>0</v>
      </c>
      <c r="K10" s="250">
        <f t="shared" si="4"/>
        <v>0</v>
      </c>
      <c r="L10" s="460">
        <v>0.7</v>
      </c>
      <c r="M10" s="460">
        <v>0.7</v>
      </c>
      <c r="N10" s="460">
        <v>0.7</v>
      </c>
      <c r="O10" s="244">
        <f t="shared" si="7"/>
        <v>3.1536000000000002E-2</v>
      </c>
      <c r="P10" s="458">
        <v>0.2</v>
      </c>
      <c r="Q10" s="245">
        <v>20</v>
      </c>
      <c r="R10" s="227">
        <v>1.5</v>
      </c>
      <c r="T10" s="268">
        <f t="shared" si="5"/>
        <v>2.5499108571428577</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15</v>
      </c>
      <c r="J11" s="250">
        <f t="shared" si="3"/>
        <v>0</v>
      </c>
      <c r="K11" s="250">
        <f t="shared" si="4"/>
        <v>0</v>
      </c>
      <c r="L11" s="460">
        <v>1</v>
      </c>
      <c r="M11" s="460">
        <v>1</v>
      </c>
      <c r="N11" s="460">
        <v>1</v>
      </c>
      <c r="O11" s="244">
        <f t="shared" si="7"/>
        <v>3.1536000000000002E-2</v>
      </c>
      <c r="P11" s="458">
        <v>0.2</v>
      </c>
      <c r="Q11" s="245">
        <v>20</v>
      </c>
      <c r="R11" s="227">
        <v>1.5</v>
      </c>
      <c r="T11" s="268">
        <f t="shared" si="5"/>
        <v>9.4608000000000012E-2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188.1</v>
      </c>
      <c r="J12" s="250">
        <f t="shared" si="3"/>
        <v>0</v>
      </c>
      <c r="K12" s="250">
        <f t="shared" si="4"/>
        <v>0</v>
      </c>
      <c r="L12" s="460">
        <v>1</v>
      </c>
      <c r="M12" s="460">
        <v>1</v>
      </c>
      <c r="N12" s="460">
        <v>1</v>
      </c>
      <c r="O12" s="244">
        <f t="shared" si="7"/>
        <v>3.1536000000000002E-2</v>
      </c>
      <c r="P12" s="458">
        <v>0.2</v>
      </c>
      <c r="Q12" s="245">
        <v>20</v>
      </c>
      <c r="R12" s="227">
        <v>1.5</v>
      </c>
      <c r="T12" s="268">
        <f t="shared" si="5"/>
        <v>1.1863843199999999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2890.2999999999997</v>
      </c>
      <c r="J13" s="250">
        <f t="shared" si="3"/>
        <v>0</v>
      </c>
      <c r="K13" s="250">
        <f t="shared" si="4"/>
        <v>0</v>
      </c>
      <c r="L13" s="460">
        <v>1</v>
      </c>
      <c r="M13" s="460">
        <v>1</v>
      </c>
      <c r="N13" s="460">
        <v>1</v>
      </c>
      <c r="O13" s="244">
        <f t="shared" si="7"/>
        <v>3.1536000000000002E-2</v>
      </c>
      <c r="P13" s="458">
        <v>0.2</v>
      </c>
      <c r="Q13" s="245">
        <v>30</v>
      </c>
      <c r="R13" s="227">
        <v>1.5</v>
      </c>
      <c r="T13" s="268">
        <f t="shared" si="5"/>
        <v>18.22970016</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339.90000000000003</v>
      </c>
      <c r="J14" s="250">
        <f t="shared" si="3"/>
        <v>0</v>
      </c>
      <c r="K14" s="250">
        <f t="shared" si="4"/>
        <v>0</v>
      </c>
      <c r="L14" s="460">
        <v>2.3149999999999999</v>
      </c>
      <c r="M14" s="460">
        <v>2.3149999999999999</v>
      </c>
      <c r="N14" s="460">
        <v>2.3149999999999999</v>
      </c>
      <c r="O14" s="244">
        <f t="shared" si="7"/>
        <v>3.1536000000000002E-2</v>
      </c>
      <c r="P14" s="458">
        <v>0.2</v>
      </c>
      <c r="Q14" s="245">
        <v>30</v>
      </c>
      <c r="R14" s="227">
        <v>1.5</v>
      </c>
      <c r="T14" s="268">
        <f t="shared" si="5"/>
        <v>0.92605498056155522</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4.4">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7361.1</v>
      </c>
      <c r="J15" s="565">
        <v>0</v>
      </c>
      <c r="K15" s="565">
        <v>0</v>
      </c>
      <c r="L15" s="460">
        <v>0.95</v>
      </c>
      <c r="M15" s="460">
        <v>0.95</v>
      </c>
      <c r="N15" s="460">
        <v>0.95</v>
      </c>
      <c r="O15" s="244">
        <f t="shared" si="7"/>
        <v>3.1536000000000002E-2</v>
      </c>
      <c r="P15" s="458">
        <v>0.2</v>
      </c>
      <c r="Q15" s="245">
        <v>30</v>
      </c>
      <c r="R15" s="227">
        <v>1.5</v>
      </c>
      <c r="T15" s="268">
        <f t="shared" si="5"/>
        <v>48.871505178947373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1236.3</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1.5</v>
      </c>
      <c r="T16" s="268">
        <f t="shared" si="5"/>
        <v>8.2079909052631592</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16492.599999999999</v>
      </c>
      <c r="J17" s="250">
        <f>ROUNDUP(AC17/($O17*$P17)*$R17,1)</f>
        <v>0</v>
      </c>
      <c r="K17" s="250">
        <f>ROUNDUP(AD17/($O17*$P17)*$R17,1)</f>
        <v>0</v>
      </c>
      <c r="L17" s="460">
        <v>0.79</v>
      </c>
      <c r="M17" s="460">
        <v>0.79</v>
      </c>
      <c r="N17" s="460">
        <v>0.79</v>
      </c>
      <c r="O17" s="244">
        <f t="shared" si="7"/>
        <v>3.1536000000000002E-2</v>
      </c>
      <c r="P17" s="458">
        <v>0.2</v>
      </c>
      <c r="Q17" s="245">
        <v>25</v>
      </c>
      <c r="R17" s="227">
        <v>1.5</v>
      </c>
      <c r="T17" s="268">
        <f t="shared" si="5"/>
        <v>131.6735781265823</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14533.800000000001</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1.5</v>
      </c>
      <c r="T18" s="268">
        <f t="shared" si="5"/>
        <v>116.03491564556964</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2300.4</v>
      </c>
      <c r="J20" s="250">
        <f t="shared" si="12"/>
        <v>0</v>
      </c>
      <c r="K20" s="250">
        <f t="shared" si="13"/>
        <v>0</v>
      </c>
      <c r="L20" s="460">
        <v>0.67</v>
      </c>
      <c r="M20" s="460">
        <v>0.67</v>
      </c>
      <c r="N20" s="460">
        <v>0.67</v>
      </c>
      <c r="O20" s="244">
        <f>31.536/1000</f>
        <v>3.1536000000000002E-2</v>
      </c>
      <c r="P20" s="458">
        <v>0.2</v>
      </c>
      <c r="Q20" s="245">
        <v>20</v>
      </c>
      <c r="R20" s="227">
        <v>1.5</v>
      </c>
      <c r="T20" s="268">
        <f t="shared" si="5"/>
        <v>21.655347582089554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221.1</v>
      </c>
      <c r="J21" s="250">
        <f t="shared" si="12"/>
        <v>0</v>
      </c>
      <c r="K21" s="250">
        <f t="shared" si="13"/>
        <v>0</v>
      </c>
      <c r="L21" s="460">
        <v>0.72</v>
      </c>
      <c r="M21" s="460">
        <v>0.72</v>
      </c>
      <c r="N21" s="460">
        <v>0.72</v>
      </c>
      <c r="O21" s="244">
        <f t="shared" si="7"/>
        <v>3.1536000000000002E-2</v>
      </c>
      <c r="P21" s="458">
        <v>0.2</v>
      </c>
      <c r="Q21" s="245">
        <v>20</v>
      </c>
      <c r="R21" s="227">
        <v>1.5</v>
      </c>
      <c r="T21" s="268">
        <f t="shared" si="5"/>
        <v>1.9368360000000002</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11.4</v>
      </c>
      <c r="J22" s="250">
        <f t="shared" si="12"/>
        <v>0</v>
      </c>
      <c r="K22" s="250">
        <f t="shared" si="13"/>
        <v>0</v>
      </c>
      <c r="L22" s="460">
        <v>1</v>
      </c>
      <c r="M22" s="460">
        <v>1</v>
      </c>
      <c r="N22" s="460">
        <v>1</v>
      </c>
      <c r="O22" s="244">
        <f t="shared" si="7"/>
        <v>3.1536000000000002E-2</v>
      </c>
      <c r="P22" s="458">
        <v>0.2</v>
      </c>
      <c r="Q22" s="245">
        <v>20</v>
      </c>
      <c r="R22" s="227">
        <v>1.5</v>
      </c>
      <c r="T22" s="268">
        <f t="shared" si="5"/>
        <v>7.1902080000000007E-2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142.9</v>
      </c>
      <c r="J23" s="250">
        <f t="shared" si="12"/>
        <v>0</v>
      </c>
      <c r="K23" s="250">
        <f t="shared" si="13"/>
        <v>0</v>
      </c>
      <c r="L23" s="460">
        <v>1</v>
      </c>
      <c r="M23" s="460">
        <v>1</v>
      </c>
      <c r="N23" s="460">
        <v>1</v>
      </c>
      <c r="O23" s="244">
        <f t="shared" si="7"/>
        <v>3.1536000000000002E-2</v>
      </c>
      <c r="P23" s="458">
        <v>0.2</v>
      </c>
      <c r="Q23" s="245">
        <v>20</v>
      </c>
      <c r="R23" s="227">
        <v>1.5</v>
      </c>
      <c r="T23" s="268">
        <f t="shared" ref="T23" si="14">SUM(I23:K23)*O23*P23/L23</f>
        <v>0.90129888000000014</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2195.1999999999998</v>
      </c>
      <c r="J24" s="250">
        <f t="shared" si="12"/>
        <v>0</v>
      </c>
      <c r="K24" s="250">
        <f t="shared" si="13"/>
        <v>0</v>
      </c>
      <c r="L24" s="460">
        <v>1</v>
      </c>
      <c r="M24" s="460">
        <v>1</v>
      </c>
      <c r="N24" s="460">
        <v>1</v>
      </c>
      <c r="O24" s="244">
        <f t="shared" si="7"/>
        <v>3.1536000000000002E-2</v>
      </c>
      <c r="P24" s="458">
        <v>0.2</v>
      </c>
      <c r="Q24" s="245">
        <v>30</v>
      </c>
      <c r="R24" s="227">
        <v>1.5</v>
      </c>
      <c r="T24" s="268">
        <f t="shared" si="5"/>
        <v>13.84556544</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258.20000000000005</v>
      </c>
      <c r="J25" s="250">
        <f t="shared" si="12"/>
        <v>0</v>
      </c>
      <c r="K25" s="250">
        <f t="shared" si="13"/>
        <v>0</v>
      </c>
      <c r="L25" s="460">
        <v>2.3149999999999999</v>
      </c>
      <c r="M25" s="460">
        <v>2.3149999999999999</v>
      </c>
      <c r="N25" s="460">
        <v>2.3149999999999999</v>
      </c>
      <c r="O25" s="244">
        <f t="shared" si="7"/>
        <v>3.1536000000000002E-2</v>
      </c>
      <c r="P25" s="458">
        <v>0.2</v>
      </c>
      <c r="Q25" s="245">
        <v>30</v>
      </c>
      <c r="R25" s="227">
        <v>1.5</v>
      </c>
      <c r="T25" s="268">
        <f t="shared" si="5"/>
        <v>0.70346394816414703</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968.7</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1.5</v>
      </c>
      <c r="T27" s="268">
        <f t="shared" si="5"/>
        <v>6.2344741224489804</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11638.6</v>
      </c>
      <c r="J28" s="250">
        <f>ROUNDUP(AC28/($O28*$P28)*$R28,1)</f>
        <v>0</v>
      </c>
      <c r="K28" s="250">
        <f>ROUNDUP(AD28/($O28*$P28)*$R28,1)</f>
        <v>0</v>
      </c>
      <c r="L28" s="459">
        <v>0.72</v>
      </c>
      <c r="M28" s="459">
        <v>0.72</v>
      </c>
      <c r="N28" s="459">
        <v>0.72</v>
      </c>
      <c r="O28" s="244">
        <f>31.536/1000</f>
        <v>3.1536000000000002E-2</v>
      </c>
      <c r="P28" s="458">
        <v>0.2</v>
      </c>
      <c r="Q28" s="245">
        <v>22</v>
      </c>
      <c r="R28" s="227">
        <v>1.5</v>
      </c>
      <c r="T28" s="268">
        <f t="shared" si="5"/>
        <v>101.95413600000003</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10113.9</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1.5</v>
      </c>
      <c r="T29" s="268">
        <f t="shared" si="5"/>
        <v>89.845619830985925</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1728</v>
      </c>
      <c r="J31" s="250">
        <f t="shared" si="25"/>
        <v>0</v>
      </c>
      <c r="K31" s="250">
        <f t="shared" si="26"/>
        <v>0</v>
      </c>
      <c r="L31" s="460">
        <v>0.65000022993955098</v>
      </c>
      <c r="M31" s="460">
        <v>0.65000022993955098</v>
      </c>
      <c r="N31" s="460">
        <v>0.65000022993955098</v>
      </c>
      <c r="O31" s="244">
        <f t="shared" si="27"/>
        <v>3.1536000000000002E-2</v>
      </c>
      <c r="P31" s="458">
        <v>0.2</v>
      </c>
      <c r="Q31" s="245">
        <v>20</v>
      </c>
      <c r="R31" s="227">
        <v>1.5</v>
      </c>
      <c r="T31" s="268">
        <f t="shared" si="5"/>
        <v>16.767442683848859</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166.4</v>
      </c>
      <c r="J32" s="250">
        <f t="shared" si="25"/>
        <v>0</v>
      </c>
      <c r="K32" s="250">
        <f t="shared" si="26"/>
        <v>0</v>
      </c>
      <c r="L32" s="460">
        <v>0.7</v>
      </c>
      <c r="M32" s="460">
        <v>0.7</v>
      </c>
      <c r="N32" s="460">
        <v>0.7</v>
      </c>
      <c r="O32" s="244">
        <f t="shared" si="27"/>
        <v>3.1536000000000002E-2</v>
      </c>
      <c r="P32" s="458">
        <v>0.2</v>
      </c>
      <c r="Q32" s="245">
        <v>20</v>
      </c>
      <c r="R32" s="227">
        <v>1.5</v>
      </c>
      <c r="T32" s="268">
        <f t="shared" si="5"/>
        <v>1.4993115428571431</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8.9</v>
      </c>
      <c r="J33" s="250">
        <f t="shared" si="25"/>
        <v>0</v>
      </c>
      <c r="K33" s="250">
        <f t="shared" si="26"/>
        <v>0</v>
      </c>
      <c r="L33" s="460">
        <v>1</v>
      </c>
      <c r="M33" s="460">
        <v>1</v>
      </c>
      <c r="N33" s="460">
        <v>1</v>
      </c>
      <c r="O33" s="244">
        <f t="shared" si="27"/>
        <v>3.1536000000000002E-2</v>
      </c>
      <c r="P33" s="458">
        <v>0.2</v>
      </c>
      <c r="Q33" s="245">
        <v>20</v>
      </c>
      <c r="R33" s="227">
        <v>1.5</v>
      </c>
      <c r="T33" s="268">
        <f t="shared" si="5"/>
        <v>5.613408000000001E-2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110.69999999999999</v>
      </c>
      <c r="J34" s="250">
        <f t="shared" si="25"/>
        <v>0</v>
      </c>
      <c r="K34" s="250">
        <f t="shared" si="26"/>
        <v>0</v>
      </c>
      <c r="L34" s="460">
        <v>1</v>
      </c>
      <c r="M34" s="460">
        <v>1</v>
      </c>
      <c r="N34" s="460">
        <v>1</v>
      </c>
      <c r="O34" s="244">
        <f t="shared" si="27"/>
        <v>3.1536000000000002E-2</v>
      </c>
      <c r="P34" s="458">
        <v>0.2</v>
      </c>
      <c r="Q34" s="245">
        <v>30</v>
      </c>
      <c r="R34" s="227">
        <v>1.5</v>
      </c>
      <c r="T34" s="268">
        <f t="shared" ref="T34" si="28">SUM(I34:K34)*O34*P34/L34</f>
        <v>0.69820704</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1699.8</v>
      </c>
      <c r="J35" s="250">
        <f t="shared" si="25"/>
        <v>0</v>
      </c>
      <c r="K35" s="250">
        <f t="shared" si="26"/>
        <v>0</v>
      </c>
      <c r="L35" s="460">
        <v>1</v>
      </c>
      <c r="M35" s="460">
        <v>1</v>
      </c>
      <c r="N35" s="460">
        <v>1</v>
      </c>
      <c r="O35" s="244">
        <f t="shared" si="27"/>
        <v>3.1536000000000002E-2</v>
      </c>
      <c r="P35" s="458">
        <v>0.2</v>
      </c>
      <c r="Q35" s="245">
        <v>30</v>
      </c>
      <c r="R35" s="227">
        <v>1.5</v>
      </c>
      <c r="T35" s="268">
        <f t="shared" si="5"/>
        <v>10.720978560000001</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199.9</v>
      </c>
      <c r="J36" s="250">
        <f t="shared" si="25"/>
        <v>0</v>
      </c>
      <c r="K36" s="250">
        <f t="shared" si="26"/>
        <v>0</v>
      </c>
      <c r="L36" s="460">
        <v>2.3149999999999999</v>
      </c>
      <c r="M36" s="460">
        <v>2.3149999999999999</v>
      </c>
      <c r="N36" s="460">
        <v>2.3149999999999999</v>
      </c>
      <c r="O36" s="244">
        <f t="shared" si="27"/>
        <v>3.1536000000000002E-2</v>
      </c>
      <c r="P36" s="458">
        <v>0.2</v>
      </c>
      <c r="Q36" s="245">
        <v>30</v>
      </c>
      <c r="R36" s="227">
        <v>1.5</v>
      </c>
      <c r="T36" s="268">
        <f t="shared" si="5"/>
        <v>0.54462603887688987</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4">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4329</v>
      </c>
      <c r="J37" s="565">
        <v>0</v>
      </c>
      <c r="K37" s="565">
        <v>0</v>
      </c>
      <c r="L37" s="460">
        <v>0.95</v>
      </c>
      <c r="M37" s="460">
        <v>0.95</v>
      </c>
      <c r="N37" s="460">
        <v>0.95</v>
      </c>
      <c r="O37" s="244">
        <f t="shared" si="27"/>
        <v>3.1536000000000002E-2</v>
      </c>
      <c r="P37" s="458">
        <v>0.2</v>
      </c>
      <c r="Q37" s="245">
        <v>30</v>
      </c>
      <c r="R37" s="227">
        <v>1.5</v>
      </c>
      <c r="T37" s="268">
        <f t="shared" si="5"/>
        <v>28.740914526315795</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727.1</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1.5</v>
      </c>
      <c r="T38" s="268">
        <f t="shared" si="5"/>
        <v>4.8273317052631581</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723.9</v>
      </c>
      <c r="J39" s="250">
        <f>ROUNDUP(AC39/($O39*$P39)*$R39,1)</f>
        <v>0</v>
      </c>
      <c r="K39" s="250">
        <f>ROUNDUP(AD39/($O39*$P39)*$R39,1)</f>
        <v>0</v>
      </c>
      <c r="L39" s="460">
        <v>0.79</v>
      </c>
      <c r="M39" s="460">
        <v>0.79</v>
      </c>
      <c r="N39" s="460">
        <v>0.79</v>
      </c>
      <c r="O39" s="244">
        <f t="shared" si="27"/>
        <v>3.1536000000000002E-2</v>
      </c>
      <c r="P39" s="458">
        <v>0.2</v>
      </c>
      <c r="Q39" s="245">
        <v>25</v>
      </c>
      <c r="R39" s="227">
        <v>1.5</v>
      </c>
      <c r="T39" s="268">
        <f t="shared" si="5"/>
        <v>5.7794709873417727</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637.9</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1.5</v>
      </c>
      <c r="T40" s="268">
        <f t="shared" si="5"/>
        <v>5.0928644050632901</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101</v>
      </c>
      <c r="J42" s="250">
        <f t="shared" si="33"/>
        <v>0</v>
      </c>
      <c r="K42" s="250">
        <f t="shared" si="34"/>
        <v>0</v>
      </c>
      <c r="L42" s="460">
        <v>0.67</v>
      </c>
      <c r="M42" s="460">
        <v>0.67</v>
      </c>
      <c r="N42" s="460">
        <v>0.67</v>
      </c>
      <c r="O42" s="244">
        <f>31.536/1000</f>
        <v>3.1536000000000002E-2</v>
      </c>
      <c r="P42" s="458">
        <v>0.2</v>
      </c>
      <c r="Q42" s="245">
        <v>20</v>
      </c>
      <c r="R42" s="227">
        <v>1.5</v>
      </c>
      <c r="T42" s="268">
        <f t="shared" si="5"/>
        <v>0.95078686567164172</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9.6999999999999993</v>
      </c>
      <c r="J43" s="250">
        <f t="shared" si="33"/>
        <v>0</v>
      </c>
      <c r="K43" s="250">
        <f t="shared" si="34"/>
        <v>0</v>
      </c>
      <c r="L43" s="460">
        <v>0.72</v>
      </c>
      <c r="M43" s="460">
        <v>0.72</v>
      </c>
      <c r="N43" s="460">
        <v>0.72</v>
      </c>
      <c r="O43" s="244">
        <f t="shared" si="27"/>
        <v>3.1536000000000002E-2</v>
      </c>
      <c r="P43" s="458">
        <v>0.2</v>
      </c>
      <c r="Q43" s="245">
        <v>20</v>
      </c>
      <c r="R43" s="227">
        <v>1.5</v>
      </c>
      <c r="T43" s="268">
        <f t="shared" si="5"/>
        <v>8.4972000000000006E-2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0.5</v>
      </c>
      <c r="J44" s="250">
        <f t="shared" si="33"/>
        <v>0</v>
      </c>
      <c r="K44" s="250">
        <f t="shared" si="34"/>
        <v>0</v>
      </c>
      <c r="L44" s="460">
        <v>1</v>
      </c>
      <c r="M44" s="460">
        <v>1</v>
      </c>
      <c r="N44" s="460">
        <v>1</v>
      </c>
      <c r="O44" s="244">
        <f t="shared" si="27"/>
        <v>3.1536000000000002E-2</v>
      </c>
      <c r="P44" s="458">
        <v>0.2</v>
      </c>
      <c r="Q44" s="245">
        <v>20</v>
      </c>
      <c r="R44" s="227">
        <v>1.5</v>
      </c>
      <c r="T44" s="268">
        <f t="shared" si="5"/>
        <v>3.1536000000000003E-3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6.3</v>
      </c>
      <c r="J45" s="250">
        <f t="shared" si="33"/>
        <v>0</v>
      </c>
      <c r="K45" s="250">
        <f t="shared" si="34"/>
        <v>0</v>
      </c>
      <c r="L45" s="460">
        <v>1</v>
      </c>
      <c r="M45" s="460">
        <v>1</v>
      </c>
      <c r="N45" s="460">
        <v>1</v>
      </c>
      <c r="O45" s="244">
        <f t="shared" si="27"/>
        <v>3.1536000000000002E-2</v>
      </c>
      <c r="P45" s="458">
        <v>0.2</v>
      </c>
      <c r="Q45" s="245">
        <v>30</v>
      </c>
      <c r="R45" s="227">
        <v>1.5</v>
      </c>
      <c r="T45" s="268">
        <f t="shared" si="5"/>
        <v>3.9735360000000004E-2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96.399999999999991</v>
      </c>
      <c r="J46" s="250">
        <f t="shared" si="33"/>
        <v>0</v>
      </c>
      <c r="K46" s="250">
        <f t="shared" si="34"/>
        <v>0</v>
      </c>
      <c r="L46" s="460">
        <v>1</v>
      </c>
      <c r="M46" s="460">
        <v>1</v>
      </c>
      <c r="N46" s="460">
        <v>1</v>
      </c>
      <c r="O46" s="244">
        <f t="shared" si="27"/>
        <v>3.1536000000000002E-2</v>
      </c>
      <c r="P46" s="458">
        <v>0.2</v>
      </c>
      <c r="Q46" s="245">
        <v>30</v>
      </c>
      <c r="R46" s="227">
        <v>1.5</v>
      </c>
      <c r="T46" s="268">
        <f t="shared" si="5"/>
        <v>0.60801408000000001</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11.4</v>
      </c>
      <c r="J47" s="250">
        <f t="shared" si="33"/>
        <v>0</v>
      </c>
      <c r="K47" s="250">
        <f t="shared" si="34"/>
        <v>0</v>
      </c>
      <c r="L47" s="460">
        <v>2.3149999999999999</v>
      </c>
      <c r="M47" s="460">
        <v>2.3149999999999999</v>
      </c>
      <c r="N47" s="460">
        <v>2.3149999999999999</v>
      </c>
      <c r="O47" s="244">
        <f t="shared" si="27"/>
        <v>3.1536000000000002E-2</v>
      </c>
      <c r="P47" s="458">
        <v>0.2</v>
      </c>
      <c r="Q47" s="245">
        <v>30</v>
      </c>
      <c r="R47" s="227">
        <v>1.5</v>
      </c>
      <c r="T47" s="268">
        <f t="shared" si="5"/>
        <v>3.1059213822894172E-2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42.6</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1.5</v>
      </c>
      <c r="T49" s="268">
        <f t="shared" si="5"/>
        <v>0.27417012244897959</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23708.199999999997</v>
      </c>
      <c r="J50" s="250">
        <f>ROUNDUP(AC50/($O50*$P50)*$R50,1)</f>
        <v>0</v>
      </c>
      <c r="K50" s="250">
        <f>ROUNDUP(AD50/($O50*$P50)*$R50,1)</f>
        <v>0</v>
      </c>
      <c r="L50" s="460">
        <v>0.72</v>
      </c>
      <c r="M50" s="460">
        <v>0.72</v>
      </c>
      <c r="N50" s="460">
        <v>0.72</v>
      </c>
      <c r="O50" s="244">
        <f>31.536/1000</f>
        <v>3.1536000000000002E-2</v>
      </c>
      <c r="P50" s="458">
        <v>0.2</v>
      </c>
      <c r="Q50" s="245">
        <v>22</v>
      </c>
      <c r="R50" s="227">
        <v>1.5</v>
      </c>
      <c r="T50" s="268">
        <f t="shared" si="5"/>
        <v>207.683832</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17261.099999999999</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1.5</v>
      </c>
      <c r="T51" s="268">
        <f t="shared" si="5"/>
        <v>153.33691538028171</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1.5</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3119</v>
      </c>
      <c r="J53" s="250">
        <f t="shared" si="43"/>
        <v>0</v>
      </c>
      <c r="K53" s="250">
        <f t="shared" si="44"/>
        <v>0</v>
      </c>
      <c r="L53" s="460">
        <v>0.65000022993955098</v>
      </c>
      <c r="M53" s="460">
        <v>0.65000022993955098</v>
      </c>
      <c r="N53" s="460">
        <v>0.65000022993955098</v>
      </c>
      <c r="O53" s="244">
        <f t="shared" si="45"/>
        <v>3.1536000000000002E-2</v>
      </c>
      <c r="P53" s="458">
        <v>0.2</v>
      </c>
      <c r="Q53" s="245">
        <v>20</v>
      </c>
      <c r="R53" s="227">
        <v>1.5</v>
      </c>
      <c r="T53" s="268">
        <f t="shared" si="5"/>
        <v>30.264845909099883</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538.6</v>
      </c>
      <c r="J54" s="250">
        <f t="shared" si="43"/>
        <v>0</v>
      </c>
      <c r="K54" s="250">
        <f t="shared" si="44"/>
        <v>0</v>
      </c>
      <c r="L54" s="460">
        <v>0.7</v>
      </c>
      <c r="M54" s="460">
        <v>0.7</v>
      </c>
      <c r="N54" s="460">
        <v>0.7</v>
      </c>
      <c r="O54" s="244">
        <f t="shared" si="45"/>
        <v>3.1536000000000002E-2</v>
      </c>
      <c r="P54" s="458">
        <v>0.2</v>
      </c>
      <c r="Q54" s="245">
        <v>20</v>
      </c>
      <c r="R54" s="227">
        <v>1.5</v>
      </c>
      <c r="T54" s="268">
        <f t="shared" si="5"/>
        <v>4.8529398857142869</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15.9</v>
      </c>
      <c r="J55" s="250">
        <f t="shared" si="43"/>
        <v>0</v>
      </c>
      <c r="K55" s="250">
        <f t="shared" si="44"/>
        <v>0</v>
      </c>
      <c r="L55" s="460">
        <v>1</v>
      </c>
      <c r="M55" s="460">
        <v>1</v>
      </c>
      <c r="N55" s="460">
        <v>1</v>
      </c>
      <c r="O55" s="244">
        <f t="shared" si="45"/>
        <v>3.1536000000000002E-2</v>
      </c>
      <c r="P55" s="458">
        <v>0.2</v>
      </c>
      <c r="Q55" s="245">
        <v>20</v>
      </c>
      <c r="R55" s="227">
        <v>1.5</v>
      </c>
      <c r="T55" s="268">
        <f t="shared" si="5"/>
        <v>0.10028448000000001</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2984.2</v>
      </c>
      <c r="J56" s="250">
        <f t="shared" si="43"/>
        <v>0</v>
      </c>
      <c r="K56" s="250">
        <f t="shared" si="44"/>
        <v>0</v>
      </c>
      <c r="L56" s="460">
        <v>1</v>
      </c>
      <c r="M56" s="460">
        <v>1</v>
      </c>
      <c r="N56" s="460">
        <v>1</v>
      </c>
      <c r="O56" s="244">
        <f t="shared" si="45"/>
        <v>3.1536000000000002E-2</v>
      </c>
      <c r="P56" s="458">
        <v>0.2</v>
      </c>
      <c r="Q56" s="245">
        <v>30</v>
      </c>
      <c r="R56" s="227">
        <v>1.5</v>
      </c>
      <c r="T56" s="268">
        <f t="shared" si="5"/>
        <v>18.821946239999999</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516.9</v>
      </c>
      <c r="J57" s="250">
        <f t="shared" si="43"/>
        <v>0</v>
      </c>
      <c r="K57" s="250">
        <f t="shared" si="44"/>
        <v>0</v>
      </c>
      <c r="L57" s="460">
        <v>2.3149999999999999</v>
      </c>
      <c r="M57" s="460">
        <v>2.3149999999999999</v>
      </c>
      <c r="N57" s="460">
        <v>2.3149999999999999</v>
      </c>
      <c r="O57" s="244">
        <f t="shared" si="45"/>
        <v>3.1536000000000002E-2</v>
      </c>
      <c r="P57" s="458">
        <v>0.2</v>
      </c>
      <c r="Q57" s="245">
        <v>30</v>
      </c>
      <c r="R57" s="227">
        <v>1.5</v>
      </c>
      <c r="T57" s="268">
        <f t="shared" si="5"/>
        <v>1.4082901425485963</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4994.2000000000007</v>
      </c>
      <c r="J58" s="565">
        <v>0</v>
      </c>
      <c r="K58" s="565">
        <v>0</v>
      </c>
      <c r="L58" s="460">
        <v>0.95</v>
      </c>
      <c r="M58" s="460">
        <v>0.95</v>
      </c>
      <c r="N58" s="460">
        <v>0.95</v>
      </c>
      <c r="O58" s="244">
        <f t="shared" si="45"/>
        <v>3.1536000000000002E-2</v>
      </c>
      <c r="P58" s="458">
        <v>0.2</v>
      </c>
      <c r="Q58" s="245">
        <v>30</v>
      </c>
      <c r="R58" s="227">
        <v>1.5</v>
      </c>
      <c r="T58" s="268">
        <f t="shared" si="5"/>
        <v>33.157282357894744</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1130.6999999999998</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1.5</v>
      </c>
      <c r="T59" s="268">
        <f t="shared" si="5"/>
        <v>7.5068958315789471</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19757.599999999999</v>
      </c>
      <c r="J60" s="250">
        <f>ROUNDUP(AC60/($O60*$P60)*$R60,1)</f>
        <v>0</v>
      </c>
      <c r="K60" s="250">
        <f>ROUNDUP(AD60/($O60*$P60)*$R60,1)</f>
        <v>0</v>
      </c>
      <c r="L60" s="460">
        <v>0.79</v>
      </c>
      <c r="M60" s="460">
        <v>0.79</v>
      </c>
      <c r="N60" s="460">
        <v>0.79</v>
      </c>
      <c r="O60" s="244">
        <f t="shared" si="45"/>
        <v>3.1536000000000002E-2</v>
      </c>
      <c r="P60" s="458">
        <v>0.2</v>
      </c>
      <c r="Q60" s="245">
        <v>25</v>
      </c>
      <c r="R60" s="227">
        <v>1.5</v>
      </c>
      <c r="T60" s="268">
        <f t="shared" si="5"/>
        <v>157.74067686075949</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14587.4</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1.5</v>
      </c>
      <c r="T61" s="268">
        <f t="shared" si="5"/>
        <v>116.46284718987341</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1.5</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2441.9</v>
      </c>
      <c r="J63" s="250">
        <f t="shared" si="50"/>
        <v>0</v>
      </c>
      <c r="K63" s="250">
        <f t="shared" si="51"/>
        <v>0</v>
      </c>
      <c r="L63" s="460">
        <v>0.67</v>
      </c>
      <c r="M63" s="460">
        <v>0.67</v>
      </c>
      <c r="N63" s="460">
        <v>0.67</v>
      </c>
      <c r="O63" s="244">
        <f>31.536/1000</f>
        <v>3.1536000000000002E-2</v>
      </c>
      <c r="P63" s="458">
        <v>0.2</v>
      </c>
      <c r="Q63" s="245">
        <v>20</v>
      </c>
      <c r="R63" s="227">
        <v>1.5</v>
      </c>
      <c r="T63" s="268">
        <f t="shared" si="5"/>
        <v>22.98739056716418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420.70000000000005</v>
      </c>
      <c r="J64" s="250">
        <f t="shared" si="50"/>
        <v>0</v>
      </c>
      <c r="K64" s="250">
        <f t="shared" si="51"/>
        <v>0</v>
      </c>
      <c r="L64" s="460">
        <v>0.72</v>
      </c>
      <c r="M64" s="460">
        <v>0.72</v>
      </c>
      <c r="N64" s="460">
        <v>0.72</v>
      </c>
      <c r="O64" s="244">
        <f t="shared" si="45"/>
        <v>3.1536000000000002E-2</v>
      </c>
      <c r="P64" s="458">
        <v>0.2</v>
      </c>
      <c r="Q64" s="245">
        <v>20</v>
      </c>
      <c r="R64" s="227">
        <v>1.5</v>
      </c>
      <c r="T64" s="268">
        <f t="shared" si="5"/>
        <v>3.6853320000000007</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12.1</v>
      </c>
      <c r="J65" s="250">
        <f t="shared" si="50"/>
        <v>0</v>
      </c>
      <c r="K65" s="250">
        <f t="shared" si="51"/>
        <v>0</v>
      </c>
      <c r="L65" s="460">
        <v>1</v>
      </c>
      <c r="M65" s="460">
        <v>1</v>
      </c>
      <c r="N65" s="460">
        <v>1</v>
      </c>
      <c r="O65" s="244">
        <f t="shared" si="45"/>
        <v>3.1536000000000002E-2</v>
      </c>
      <c r="P65" s="458">
        <v>0.2</v>
      </c>
      <c r="Q65" s="245">
        <v>20</v>
      </c>
      <c r="R65" s="227">
        <v>1.5</v>
      </c>
      <c r="T65" s="268">
        <f t="shared" si="5"/>
        <v>7.6317120000000016E-2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2266.6</v>
      </c>
      <c r="J66" s="250">
        <f t="shared" si="50"/>
        <v>0</v>
      </c>
      <c r="K66" s="250">
        <f t="shared" si="51"/>
        <v>0</v>
      </c>
      <c r="L66" s="460">
        <v>1</v>
      </c>
      <c r="M66" s="460">
        <v>1</v>
      </c>
      <c r="N66" s="460">
        <v>1</v>
      </c>
      <c r="O66" s="244">
        <f t="shared" si="45"/>
        <v>3.1536000000000002E-2</v>
      </c>
      <c r="P66" s="458">
        <v>0.2</v>
      </c>
      <c r="Q66" s="245">
        <v>30</v>
      </c>
      <c r="R66" s="227">
        <v>1.5</v>
      </c>
      <c r="T66" s="268">
        <f t="shared" si="5"/>
        <v>14.295899520000001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392.6</v>
      </c>
      <c r="J67" s="250">
        <f t="shared" si="50"/>
        <v>0</v>
      </c>
      <c r="K67" s="250">
        <f t="shared" si="51"/>
        <v>0</v>
      </c>
      <c r="L67" s="460">
        <v>2.3149999999999999</v>
      </c>
      <c r="M67" s="460">
        <v>2.3149999999999999</v>
      </c>
      <c r="N67" s="460">
        <v>2.3149999999999999</v>
      </c>
      <c r="O67" s="244">
        <f t="shared" si="45"/>
        <v>3.1536000000000002E-2</v>
      </c>
      <c r="P67" s="458">
        <v>0.2</v>
      </c>
      <c r="Q67" s="245">
        <v>30</v>
      </c>
      <c r="R67" s="227">
        <v>1.5</v>
      </c>
      <c r="T67" s="268">
        <f t="shared" si="5"/>
        <v>1.0696357321814256</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1.5</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885.9</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1.5</v>
      </c>
      <c r="T69" s="268">
        <f t="shared" si="5"/>
        <v>5.7015800816326534</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13942.7</v>
      </c>
      <c r="J70" s="250">
        <f>ROUNDUP(AC70/($O70*$P70)*$R70,1)</f>
        <v>0</v>
      </c>
      <c r="K70" s="250">
        <f>ROUNDUP(AD70/($O70*$P70)*$R70,1)</f>
        <v>0</v>
      </c>
      <c r="L70" s="460">
        <v>0.72</v>
      </c>
      <c r="M70" s="460">
        <v>0.72</v>
      </c>
      <c r="N70" s="460">
        <v>0.72</v>
      </c>
      <c r="O70" s="244">
        <f>31.536/1000</f>
        <v>3.1536000000000002E-2</v>
      </c>
      <c r="P70" s="458">
        <v>0.2</v>
      </c>
      <c r="Q70" s="245">
        <v>22</v>
      </c>
      <c r="R70" s="227">
        <v>1.5</v>
      </c>
      <c r="T70" s="268">
        <f t="shared" si="5"/>
        <v>122.13805200000002</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10151.200000000001</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1.5</v>
      </c>
      <c r="T71" s="268">
        <f t="shared" si="5"/>
        <v>90.176969915492975</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1.5</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1834.3</v>
      </c>
      <c r="J73" s="250">
        <f t="shared" si="72"/>
        <v>0</v>
      </c>
      <c r="K73" s="250">
        <f t="shared" si="73"/>
        <v>0</v>
      </c>
      <c r="L73" s="460">
        <v>0.65000022993955098</v>
      </c>
      <c r="M73" s="460">
        <v>0.65000022993955098</v>
      </c>
      <c r="N73" s="460">
        <v>0.65000022993955098</v>
      </c>
      <c r="O73" s="244">
        <f t="shared" si="76"/>
        <v>3.1536000000000002E-2</v>
      </c>
      <c r="P73" s="458">
        <v>0.2</v>
      </c>
      <c r="Q73" s="245">
        <v>20</v>
      </c>
      <c r="R73" s="227">
        <v>1.5</v>
      </c>
      <c r="T73" s="268">
        <f t="shared" si="5"/>
        <v>17.798912103578683</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316.70000000000005</v>
      </c>
      <c r="J74" s="250">
        <f t="shared" si="72"/>
        <v>0</v>
      </c>
      <c r="K74" s="250">
        <f t="shared" si="73"/>
        <v>0</v>
      </c>
      <c r="L74" s="460">
        <v>0.7</v>
      </c>
      <c r="M74" s="460">
        <v>0.7</v>
      </c>
      <c r="N74" s="460">
        <v>0.7</v>
      </c>
      <c r="O74" s="244">
        <f t="shared" si="76"/>
        <v>3.1536000000000002E-2</v>
      </c>
      <c r="P74" s="458">
        <v>0.2</v>
      </c>
      <c r="Q74" s="245">
        <v>20</v>
      </c>
      <c r="R74" s="227">
        <v>1.5</v>
      </c>
      <c r="T74" s="268">
        <f t="shared" si="5"/>
        <v>2.8535574857142865</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9.4</v>
      </c>
      <c r="J75" s="250">
        <f t="shared" si="72"/>
        <v>0</v>
      </c>
      <c r="K75" s="250">
        <f t="shared" si="73"/>
        <v>0</v>
      </c>
      <c r="L75" s="460">
        <v>1</v>
      </c>
      <c r="M75" s="460">
        <v>1</v>
      </c>
      <c r="N75" s="460">
        <v>1</v>
      </c>
      <c r="O75" s="244">
        <f t="shared" si="76"/>
        <v>3.1536000000000002E-2</v>
      </c>
      <c r="P75" s="458">
        <v>0.2</v>
      </c>
      <c r="Q75" s="245">
        <v>20</v>
      </c>
      <c r="R75" s="227">
        <v>1.5</v>
      </c>
      <c r="T75" s="268">
        <f t="shared" ref="T75:T178" si="83">SUM(I75:K75)*O75*P75/L75</f>
        <v>5.9287680000000009E-2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1755</v>
      </c>
      <c r="J76" s="250">
        <f t="shared" si="72"/>
        <v>0</v>
      </c>
      <c r="K76" s="250">
        <f t="shared" si="73"/>
        <v>0</v>
      </c>
      <c r="L76" s="460">
        <v>1</v>
      </c>
      <c r="M76" s="460">
        <v>1</v>
      </c>
      <c r="N76" s="460">
        <v>1</v>
      </c>
      <c r="O76" s="244">
        <f t="shared" si="76"/>
        <v>3.1536000000000002E-2</v>
      </c>
      <c r="P76" s="458">
        <v>0.2</v>
      </c>
      <c r="Q76" s="245">
        <v>30</v>
      </c>
      <c r="R76" s="227">
        <v>1.5</v>
      </c>
      <c r="T76" s="268">
        <f t="shared" si="83"/>
        <v>11.069136</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304</v>
      </c>
      <c r="J77" s="250">
        <f t="shared" si="72"/>
        <v>0</v>
      </c>
      <c r="K77" s="250">
        <f t="shared" si="73"/>
        <v>0</v>
      </c>
      <c r="L77" s="460">
        <v>2.3149999999999999</v>
      </c>
      <c r="M77" s="460">
        <v>2.3149999999999999</v>
      </c>
      <c r="N77" s="460">
        <v>2.3149999999999999</v>
      </c>
      <c r="O77" s="244">
        <f t="shared" si="76"/>
        <v>3.1536000000000002E-2</v>
      </c>
      <c r="P77" s="458">
        <v>0.2</v>
      </c>
      <c r="Q77" s="245">
        <v>30</v>
      </c>
      <c r="R77" s="227">
        <v>1.5</v>
      </c>
      <c r="T77" s="268">
        <f t="shared" si="83"/>
        <v>0.82824570194384461</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2937.1</v>
      </c>
      <c r="J78" s="565">
        <v>0</v>
      </c>
      <c r="K78" s="565">
        <v>0</v>
      </c>
      <c r="L78" s="460">
        <v>0.95</v>
      </c>
      <c r="M78" s="460">
        <v>0.95</v>
      </c>
      <c r="N78" s="460">
        <v>0.95</v>
      </c>
      <c r="O78" s="244">
        <f t="shared" si="76"/>
        <v>3.1536000000000002E-2</v>
      </c>
      <c r="P78" s="458">
        <v>0.2</v>
      </c>
      <c r="Q78" s="245">
        <v>30</v>
      </c>
      <c r="R78" s="227">
        <v>1.5</v>
      </c>
      <c r="T78" s="268">
        <f t="shared" si="83"/>
        <v>19.499870652631579</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665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1.5</v>
      </c>
      <c r="T79" s="268">
        <f t="shared" si="83"/>
        <v>4.4150400000000003</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867.2</v>
      </c>
      <c r="J80" s="250">
        <f>ROUNDUP(AC80/($O80*$P80)*$R80,1)</f>
        <v>0</v>
      </c>
      <c r="K80" s="250">
        <f>ROUNDUP(AD80/($O80*$P80)*$R80,1)</f>
        <v>0</v>
      </c>
      <c r="L80" s="460">
        <v>0.79</v>
      </c>
      <c r="M80" s="460">
        <v>0.79</v>
      </c>
      <c r="N80" s="460">
        <v>0.79</v>
      </c>
      <c r="O80" s="244">
        <f t="shared" si="76"/>
        <v>3.1536000000000002E-2</v>
      </c>
      <c r="P80" s="458">
        <v>0.2</v>
      </c>
      <c r="Q80" s="245">
        <v>25</v>
      </c>
      <c r="R80" s="227">
        <v>1.5</v>
      </c>
      <c r="T80" s="268">
        <f t="shared" si="83"/>
        <v>6.9235491645569631</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640.20000000000005</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1.5</v>
      </c>
      <c r="T81" s="268">
        <f t="shared" si="83"/>
        <v>5.1112271392405066</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1.5</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107.19999999999999</v>
      </c>
      <c r="J83" s="250">
        <f t="shared" si="101"/>
        <v>0</v>
      </c>
      <c r="K83" s="250">
        <f t="shared" si="102"/>
        <v>0</v>
      </c>
      <c r="L83" s="460">
        <v>0.67</v>
      </c>
      <c r="M83" s="460">
        <v>0.67</v>
      </c>
      <c r="N83" s="460">
        <v>0.67</v>
      </c>
      <c r="O83" s="244">
        <f>31.536/1000</f>
        <v>3.1536000000000002E-2</v>
      </c>
      <c r="P83" s="458">
        <v>0.2</v>
      </c>
      <c r="Q83" s="245">
        <v>20</v>
      </c>
      <c r="R83" s="227">
        <v>1.5</v>
      </c>
      <c r="T83" s="268">
        <f t="shared" si="83"/>
        <v>1.009152</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18.5</v>
      </c>
      <c r="J84" s="250">
        <f t="shared" si="101"/>
        <v>0</v>
      </c>
      <c r="K84" s="250">
        <f t="shared" si="102"/>
        <v>0</v>
      </c>
      <c r="L84" s="460">
        <v>0.72</v>
      </c>
      <c r="M84" s="460">
        <v>0.72</v>
      </c>
      <c r="N84" s="460">
        <v>0.72</v>
      </c>
      <c r="O84" s="244">
        <f t="shared" si="76"/>
        <v>3.1536000000000002E-2</v>
      </c>
      <c r="P84" s="458">
        <v>0.2</v>
      </c>
      <c r="Q84" s="245">
        <v>20</v>
      </c>
      <c r="R84" s="227">
        <v>1.5</v>
      </c>
      <c r="T84" s="268">
        <f t="shared" si="83"/>
        <v>0.16206000000000004</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0.6</v>
      </c>
      <c r="J85" s="250">
        <f t="shared" si="101"/>
        <v>0</v>
      </c>
      <c r="K85" s="250">
        <f t="shared" si="102"/>
        <v>0</v>
      </c>
      <c r="L85" s="460">
        <v>1</v>
      </c>
      <c r="M85" s="460">
        <v>1</v>
      </c>
      <c r="N85" s="460">
        <v>1</v>
      </c>
      <c r="O85" s="244">
        <f t="shared" si="76"/>
        <v>3.1536000000000002E-2</v>
      </c>
      <c r="P85" s="458">
        <v>0.2</v>
      </c>
      <c r="Q85" s="245">
        <v>20</v>
      </c>
      <c r="R85" s="227">
        <v>1.5</v>
      </c>
      <c r="T85" s="268">
        <f t="shared" si="83"/>
        <v>3.7843200000000003E-3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99.5</v>
      </c>
      <c r="J86" s="250">
        <f t="shared" si="101"/>
        <v>0</v>
      </c>
      <c r="K86" s="250">
        <f t="shared" si="102"/>
        <v>0</v>
      </c>
      <c r="L86" s="460">
        <v>1</v>
      </c>
      <c r="M86" s="460">
        <v>1</v>
      </c>
      <c r="N86" s="460">
        <v>1</v>
      </c>
      <c r="O86" s="244">
        <f t="shared" si="76"/>
        <v>3.1536000000000002E-2</v>
      </c>
      <c r="P86" s="458">
        <v>0.2</v>
      </c>
      <c r="Q86" s="245">
        <v>30</v>
      </c>
      <c r="R86" s="227">
        <v>1.5</v>
      </c>
      <c r="T86" s="268">
        <f t="shared" si="83"/>
        <v>0.62756640000000008</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17.3</v>
      </c>
      <c r="J87" s="250">
        <f t="shared" si="101"/>
        <v>0</v>
      </c>
      <c r="K87" s="250">
        <f t="shared" si="102"/>
        <v>0</v>
      </c>
      <c r="L87" s="460">
        <v>2.3149999999999999</v>
      </c>
      <c r="M87" s="460">
        <v>2.3149999999999999</v>
      </c>
      <c r="N87" s="460">
        <v>2.3149999999999999</v>
      </c>
      <c r="O87" s="244">
        <f t="shared" si="76"/>
        <v>3.1536000000000002E-2</v>
      </c>
      <c r="P87" s="458">
        <v>0.2</v>
      </c>
      <c r="Q87" s="245">
        <v>30</v>
      </c>
      <c r="R87" s="227">
        <v>1.5</v>
      </c>
      <c r="T87" s="268">
        <f t="shared" si="83"/>
        <v>4.7133719222462213E-2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1.5</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38.9</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1.5</v>
      </c>
      <c r="T89" s="268">
        <f t="shared" si="83"/>
        <v>0.25035722448979597</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26389.1</v>
      </c>
      <c r="J90" s="250">
        <f>ROUNDUP(AC90/($O90*$P90)*$R90,1)</f>
        <v>0</v>
      </c>
      <c r="K90" s="250">
        <f>ROUNDUP(AD90/($O90*$P90)*$R90,1)</f>
        <v>0</v>
      </c>
      <c r="L90" s="460">
        <v>0.72</v>
      </c>
      <c r="M90" s="460">
        <v>0.72</v>
      </c>
      <c r="N90" s="460">
        <v>0.72</v>
      </c>
      <c r="O90" s="244">
        <f>31.536/1000</f>
        <v>3.1536000000000002E-2</v>
      </c>
      <c r="P90" s="458">
        <v>0.2</v>
      </c>
      <c r="Q90" s="245">
        <v>22</v>
      </c>
      <c r="R90" s="227">
        <v>1.5</v>
      </c>
      <c r="T90" s="268">
        <f t="shared" si="83"/>
        <v>231.16851600000001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7808.9000000000005</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1.5</v>
      </c>
      <c r="T91" s="268">
        <f t="shared" si="83"/>
        <v>69.369428281690162</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3498.5</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1.5</v>
      </c>
      <c r="T93" s="268">
        <f t="shared" si="83"/>
        <v>33.947279067965994</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61.300000000000004</v>
      </c>
      <c r="J94" s="250">
        <f t="shared" si="126"/>
        <v>0</v>
      </c>
      <c r="K94" s="250">
        <f t="shared" si="127"/>
        <v>0</v>
      </c>
      <c r="L94" s="460">
        <v>0.7</v>
      </c>
      <c r="M94" s="460">
        <v>0.7</v>
      </c>
      <c r="N94" s="460">
        <v>0.7</v>
      </c>
      <c r="O94" s="244">
        <f t="shared" si="129"/>
        <v>3.1536000000000002E-2</v>
      </c>
      <c r="P94" s="458">
        <v>0.2</v>
      </c>
      <c r="Q94" s="245">
        <v>20</v>
      </c>
      <c r="R94" s="227">
        <v>1.5</v>
      </c>
      <c r="T94" s="268">
        <f t="shared" si="83"/>
        <v>0.55233051428571434</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17.5</v>
      </c>
      <c r="J95" s="250">
        <f t="shared" si="126"/>
        <v>0</v>
      </c>
      <c r="K95" s="250">
        <f t="shared" si="127"/>
        <v>0</v>
      </c>
      <c r="L95" s="460">
        <v>1</v>
      </c>
      <c r="M95" s="460">
        <v>1</v>
      </c>
      <c r="N95" s="460">
        <v>1</v>
      </c>
      <c r="O95" s="244">
        <f t="shared" si="129"/>
        <v>3.1536000000000002E-2</v>
      </c>
      <c r="P95" s="458">
        <v>0.2</v>
      </c>
      <c r="Q95" s="245">
        <v>20</v>
      </c>
      <c r="R95" s="227">
        <v>1.5</v>
      </c>
      <c r="T95" s="268">
        <f t="shared" si="83"/>
        <v>0.11037600000000002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2830.1</v>
      </c>
      <c r="J96" s="250">
        <f t="shared" si="126"/>
        <v>0</v>
      </c>
      <c r="K96" s="250">
        <f t="shared" si="127"/>
        <v>0</v>
      </c>
      <c r="L96" s="460">
        <v>1</v>
      </c>
      <c r="M96" s="460">
        <v>1</v>
      </c>
      <c r="N96" s="460">
        <v>1</v>
      </c>
      <c r="O96" s="244">
        <f t="shared" si="129"/>
        <v>3.1536000000000002E-2</v>
      </c>
      <c r="P96" s="458">
        <v>0.2</v>
      </c>
      <c r="Q96" s="245">
        <v>30</v>
      </c>
      <c r="R96" s="227">
        <v>1.5</v>
      </c>
      <c r="T96" s="268">
        <f t="shared" si="83"/>
        <v>17.85000672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770.4</v>
      </c>
      <c r="J97" s="250">
        <f t="shared" si="126"/>
        <v>0</v>
      </c>
      <c r="K97" s="250">
        <f t="shared" si="127"/>
        <v>0</v>
      </c>
      <c r="L97" s="460">
        <v>2.3149999999999999</v>
      </c>
      <c r="M97" s="460">
        <v>2.3149999999999999</v>
      </c>
      <c r="N97" s="460">
        <v>2.3149999999999999</v>
      </c>
      <c r="O97" s="244">
        <f t="shared" si="129"/>
        <v>3.1536000000000002E-2</v>
      </c>
      <c r="P97" s="458">
        <v>0.2</v>
      </c>
      <c r="Q97" s="245">
        <v>30</v>
      </c>
      <c r="R97" s="227">
        <v>1.5</v>
      </c>
      <c r="T97" s="268">
        <f t="shared" si="83"/>
        <v>2.0989489762419007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4837.8</v>
      </c>
      <c r="J98" s="565">
        <v>0</v>
      </c>
      <c r="K98" s="565">
        <v>0</v>
      </c>
      <c r="L98" s="460">
        <v>0.95</v>
      </c>
      <c r="M98" s="460">
        <v>0.95</v>
      </c>
      <c r="N98" s="460">
        <v>0.95</v>
      </c>
      <c r="O98" s="244">
        <f t="shared" si="129"/>
        <v>3.1536000000000002E-2</v>
      </c>
      <c r="P98" s="458">
        <v>0.2</v>
      </c>
      <c r="Q98" s="245">
        <v>30</v>
      </c>
      <c r="R98" s="227">
        <v>1.5</v>
      </c>
      <c r="T98" s="268">
        <f t="shared" si="83"/>
        <v>32.118918063157899</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590.6</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1.5</v>
      </c>
      <c r="T99" s="268">
        <f t="shared" si="83"/>
        <v>3.9210866526315797</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21991.8</v>
      </c>
      <c r="J100" s="250">
        <f>ROUNDUP(AC100/($O100*$P100)*$R100,1)</f>
        <v>0</v>
      </c>
      <c r="K100" s="250">
        <f>ROUNDUP(AD100/($O100*$P100)*$R100,1)</f>
        <v>0</v>
      </c>
      <c r="L100" s="460">
        <v>0.79</v>
      </c>
      <c r="M100" s="460">
        <v>0.79</v>
      </c>
      <c r="N100" s="460">
        <v>0.79</v>
      </c>
      <c r="O100" s="244">
        <f t="shared" si="129"/>
        <v>3.1536000000000002E-2</v>
      </c>
      <c r="P100" s="458">
        <v>0.2</v>
      </c>
      <c r="Q100" s="245">
        <v>25</v>
      </c>
      <c r="R100" s="227">
        <v>1.5</v>
      </c>
      <c r="T100" s="268">
        <f t="shared" si="83"/>
        <v>175.57807716455696</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6599.3</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1.5</v>
      </c>
      <c r="T101" s="268">
        <f t="shared" si="83"/>
        <v>52.687474632911396</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2739</v>
      </c>
      <c r="J103" s="250">
        <f t="shared" si="143"/>
        <v>0</v>
      </c>
      <c r="K103" s="250">
        <f t="shared" si="144"/>
        <v>0</v>
      </c>
      <c r="L103" s="460">
        <v>0.67</v>
      </c>
      <c r="M103" s="460">
        <v>0.67</v>
      </c>
      <c r="N103" s="460">
        <v>0.67</v>
      </c>
      <c r="O103" s="244">
        <f>31.536/1000</f>
        <v>3.1536000000000002E-2</v>
      </c>
      <c r="P103" s="458">
        <v>0.2</v>
      </c>
      <c r="Q103" s="245">
        <v>20</v>
      </c>
      <c r="R103" s="227">
        <v>1.5</v>
      </c>
      <c r="T103" s="268">
        <f t="shared" si="83"/>
        <v>25.784210149253735</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47.9</v>
      </c>
      <c r="J104" s="250">
        <f t="shared" si="143"/>
        <v>0</v>
      </c>
      <c r="K104" s="250">
        <f t="shared" si="144"/>
        <v>0</v>
      </c>
      <c r="L104" s="460">
        <v>0.72</v>
      </c>
      <c r="M104" s="460">
        <v>0.72</v>
      </c>
      <c r="N104" s="460">
        <v>0.72</v>
      </c>
      <c r="O104" s="244">
        <f t="shared" si="129"/>
        <v>3.1536000000000002E-2</v>
      </c>
      <c r="P104" s="458">
        <v>0.2</v>
      </c>
      <c r="Q104" s="245">
        <v>20</v>
      </c>
      <c r="R104" s="227">
        <v>1.5</v>
      </c>
      <c r="T104" s="268">
        <f t="shared" si="83"/>
        <v>0.41960400000000003</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13.299999999999999</v>
      </c>
      <c r="J105" s="250">
        <f t="shared" si="143"/>
        <v>0</v>
      </c>
      <c r="K105" s="250">
        <f t="shared" si="144"/>
        <v>0</v>
      </c>
      <c r="L105" s="460">
        <v>1</v>
      </c>
      <c r="M105" s="460">
        <v>1</v>
      </c>
      <c r="N105" s="460">
        <v>1</v>
      </c>
      <c r="O105" s="244">
        <f t="shared" si="129"/>
        <v>3.1536000000000002E-2</v>
      </c>
      <c r="P105" s="458">
        <v>0.2</v>
      </c>
      <c r="Q105" s="245">
        <v>20</v>
      </c>
      <c r="R105" s="227">
        <v>1.5</v>
      </c>
      <c r="T105" s="268">
        <f t="shared" si="83"/>
        <v>8.3885760000000004E-2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2149.6</v>
      </c>
      <c r="J106" s="250">
        <f t="shared" si="143"/>
        <v>0</v>
      </c>
      <c r="K106" s="250">
        <f t="shared" si="144"/>
        <v>0</v>
      </c>
      <c r="L106" s="460">
        <v>1</v>
      </c>
      <c r="M106" s="460">
        <v>1</v>
      </c>
      <c r="N106" s="460">
        <v>1</v>
      </c>
      <c r="O106" s="244">
        <f t="shared" si="129"/>
        <v>3.1536000000000002E-2</v>
      </c>
      <c r="P106" s="458">
        <v>0.2</v>
      </c>
      <c r="Q106" s="245">
        <v>30</v>
      </c>
      <c r="R106" s="227">
        <v>1.5</v>
      </c>
      <c r="T106" s="268">
        <f t="shared" si="83"/>
        <v>13.557957120000001</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585.20000000000005</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1.5</v>
      </c>
      <c r="T107" s="268">
        <f t="shared" si="83"/>
        <v>1.594372976241901</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462.8</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1.5</v>
      </c>
      <c r="T109" s="268">
        <f t="shared" si="83"/>
        <v>2.9785430204081638</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15519.300000000001</v>
      </c>
      <c r="J110" s="250">
        <f>ROUNDUP(AC110/($O110*$P110)*$R110,1)</f>
        <v>0</v>
      </c>
      <c r="K110" s="250">
        <f>ROUNDUP(AD110/($O110*$P110)*$R110,1)</f>
        <v>0</v>
      </c>
      <c r="L110" s="460">
        <v>0.72</v>
      </c>
      <c r="M110" s="460">
        <v>0.72</v>
      </c>
      <c r="N110" s="460">
        <v>0.72</v>
      </c>
      <c r="O110" s="244">
        <f>31.536/1000</f>
        <v>3.1536000000000002E-2</v>
      </c>
      <c r="P110" s="458">
        <v>0.2</v>
      </c>
      <c r="Q110" s="245">
        <v>22</v>
      </c>
      <c r="R110" s="227">
        <v>1.5</v>
      </c>
      <c r="T110" s="268">
        <f t="shared" si="83"/>
        <v>135.94906800000004</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4592.4000000000005</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1.5</v>
      </c>
      <c r="T111" s="268">
        <f t="shared" si="83"/>
        <v>40.796035605633811</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2057.5</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1.5</v>
      </c>
      <c r="T113" s="268">
        <f t="shared" si="83"/>
        <v>19.964706783575828</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36.1</v>
      </c>
      <c r="J114" s="250">
        <f t="shared" si="162"/>
        <v>0</v>
      </c>
      <c r="K114" s="250">
        <f t="shared" si="163"/>
        <v>0</v>
      </c>
      <c r="L114" s="460">
        <v>0.7</v>
      </c>
      <c r="M114" s="460">
        <v>0.7</v>
      </c>
      <c r="N114" s="460">
        <v>0.7</v>
      </c>
      <c r="O114" s="244">
        <f t="shared" si="165"/>
        <v>3.1536000000000002E-2</v>
      </c>
      <c r="P114" s="458">
        <v>0.2</v>
      </c>
      <c r="Q114" s="245">
        <v>20</v>
      </c>
      <c r="R114" s="227">
        <v>1.5</v>
      </c>
      <c r="T114" s="268">
        <f t="shared" si="83"/>
        <v>0.32527131428571437</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10.299999999999999</v>
      </c>
      <c r="J115" s="250">
        <f t="shared" si="162"/>
        <v>0</v>
      </c>
      <c r="K115" s="250">
        <f t="shared" si="163"/>
        <v>0</v>
      </c>
      <c r="L115" s="460">
        <v>1</v>
      </c>
      <c r="M115" s="460">
        <v>1</v>
      </c>
      <c r="N115" s="460">
        <v>1</v>
      </c>
      <c r="O115" s="244">
        <f t="shared" si="165"/>
        <v>3.1536000000000002E-2</v>
      </c>
      <c r="P115" s="458">
        <v>0.2</v>
      </c>
      <c r="Q115" s="245">
        <v>20</v>
      </c>
      <c r="R115" s="227">
        <v>1.5</v>
      </c>
      <c r="T115" s="268">
        <f t="shared" si="83"/>
        <v>6.4964159999999993E-2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1664.3999999999999</v>
      </c>
      <c r="J116" s="250">
        <f t="shared" si="162"/>
        <v>0</v>
      </c>
      <c r="K116" s="250">
        <f t="shared" si="163"/>
        <v>0</v>
      </c>
      <c r="L116" s="460">
        <v>1</v>
      </c>
      <c r="M116" s="460">
        <v>1</v>
      </c>
      <c r="N116" s="460">
        <v>1</v>
      </c>
      <c r="O116" s="244">
        <f t="shared" si="165"/>
        <v>3.1536000000000002E-2</v>
      </c>
      <c r="P116" s="458">
        <v>0.2</v>
      </c>
      <c r="Q116" s="245">
        <v>30</v>
      </c>
      <c r="R116" s="227">
        <v>1.5</v>
      </c>
      <c r="T116" s="268">
        <f t="shared" si="83"/>
        <v>10.497703680000001</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453.1</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1.5</v>
      </c>
      <c r="T117" s="268">
        <f t="shared" si="83"/>
        <v>1.2344675248380133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2845.1</v>
      </c>
      <c r="J118" s="565">
        <v>0</v>
      </c>
      <c r="K118" s="565">
        <v>0</v>
      </c>
      <c r="L118" s="460">
        <v>0.95</v>
      </c>
      <c r="M118" s="460">
        <v>0.95</v>
      </c>
      <c r="N118" s="460">
        <v>0.95</v>
      </c>
      <c r="O118" s="244">
        <f t="shared" si="165"/>
        <v>3.1536000000000002E-2</v>
      </c>
      <c r="P118" s="458">
        <v>0.2</v>
      </c>
      <c r="Q118" s="245">
        <v>30</v>
      </c>
      <c r="R118" s="227">
        <v>1.5</v>
      </c>
      <c r="T118" s="268">
        <f t="shared" si="83"/>
        <v>18.889068126315792</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347.40000000000003</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1.5</v>
      </c>
      <c r="T119" s="268">
        <f t="shared" si="83"/>
        <v>2.3064434526315796</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965.2</v>
      </c>
      <c r="J120" s="250">
        <f>ROUNDUP(AC120/($O120*$P120)*$R120,1)</f>
        <v>0</v>
      </c>
      <c r="K120" s="250">
        <f>ROUNDUP(AD120/($O120*$P120)*$R120,1)</f>
        <v>0</v>
      </c>
      <c r="L120" s="460">
        <v>0.79</v>
      </c>
      <c r="M120" s="460">
        <v>0.79</v>
      </c>
      <c r="N120" s="460">
        <v>0.79</v>
      </c>
      <c r="O120" s="244">
        <f t="shared" si="165"/>
        <v>3.1536000000000002E-2</v>
      </c>
      <c r="P120" s="458">
        <v>0.2</v>
      </c>
      <c r="Q120" s="245">
        <v>25</v>
      </c>
      <c r="R120" s="227">
        <v>1.5</v>
      </c>
      <c r="T120" s="268">
        <f t="shared" si="83"/>
        <v>7.7059613164556975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289.70000000000005</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1.5</v>
      </c>
      <c r="T121" s="268">
        <f t="shared" si="83"/>
        <v>2.3129061265822788</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120.3</v>
      </c>
      <c r="J123" s="250">
        <f t="shared" si="179"/>
        <v>0</v>
      </c>
      <c r="K123" s="250">
        <f t="shared" si="180"/>
        <v>0</v>
      </c>
      <c r="L123" s="460">
        <v>0.67</v>
      </c>
      <c r="M123" s="460">
        <v>0.67</v>
      </c>
      <c r="N123" s="460">
        <v>0.67</v>
      </c>
      <c r="O123" s="244">
        <f>31.536/1000</f>
        <v>3.1536000000000002E-2</v>
      </c>
      <c r="P123" s="458">
        <v>0.2</v>
      </c>
      <c r="Q123" s="245">
        <v>20</v>
      </c>
      <c r="R123" s="227">
        <v>1.5</v>
      </c>
      <c r="T123" s="268">
        <f t="shared" si="83"/>
        <v>1.1324718805970149</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2.1</v>
      </c>
      <c r="J124" s="250">
        <f t="shared" si="179"/>
        <v>0</v>
      </c>
      <c r="K124" s="250">
        <f t="shared" si="180"/>
        <v>0</v>
      </c>
      <c r="L124" s="460">
        <v>0.72</v>
      </c>
      <c r="M124" s="460">
        <v>0.72</v>
      </c>
      <c r="N124" s="460">
        <v>0.72</v>
      </c>
      <c r="O124" s="244">
        <f t="shared" si="165"/>
        <v>3.1536000000000002E-2</v>
      </c>
      <c r="P124" s="458">
        <v>0.2</v>
      </c>
      <c r="Q124" s="245">
        <v>20</v>
      </c>
      <c r="R124" s="227">
        <v>1.5</v>
      </c>
      <c r="T124" s="268">
        <f t="shared" si="83"/>
        <v>1.8396000000000003E-2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0.6</v>
      </c>
      <c r="J125" s="250">
        <f t="shared" si="179"/>
        <v>0</v>
      </c>
      <c r="K125" s="250">
        <f t="shared" si="180"/>
        <v>0</v>
      </c>
      <c r="L125" s="460">
        <v>1</v>
      </c>
      <c r="M125" s="460">
        <v>1</v>
      </c>
      <c r="N125" s="460">
        <v>1</v>
      </c>
      <c r="O125" s="244">
        <f t="shared" si="165"/>
        <v>3.1536000000000002E-2</v>
      </c>
      <c r="P125" s="458">
        <v>0.2</v>
      </c>
      <c r="Q125" s="245">
        <v>20</v>
      </c>
      <c r="R125" s="227">
        <v>1.5</v>
      </c>
      <c r="T125" s="268">
        <f t="shared" si="83"/>
        <v>3.7843200000000003E-3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94.399999999999991</v>
      </c>
      <c r="J126" s="250">
        <f t="shared" si="179"/>
        <v>0</v>
      </c>
      <c r="K126" s="250">
        <f t="shared" si="180"/>
        <v>0</v>
      </c>
      <c r="L126" s="460">
        <v>1</v>
      </c>
      <c r="M126" s="460">
        <v>1</v>
      </c>
      <c r="N126" s="460">
        <v>1</v>
      </c>
      <c r="O126" s="244">
        <f t="shared" si="165"/>
        <v>3.1536000000000002E-2</v>
      </c>
      <c r="P126" s="458">
        <v>0.2</v>
      </c>
      <c r="Q126" s="245">
        <v>30</v>
      </c>
      <c r="R126" s="227">
        <v>1.5</v>
      </c>
      <c r="T126" s="268">
        <f t="shared" si="83"/>
        <v>0.59539967999999999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25.700000000000003</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1.5</v>
      </c>
      <c r="T127" s="268">
        <f t="shared" si="83"/>
        <v>7.0019455723542137E-2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20.400000000000002</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1.5</v>
      </c>
      <c r="T129" s="268">
        <f t="shared" si="83"/>
        <v>0.13129273469387756</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23413.199999999997</v>
      </c>
      <c r="J130" s="250">
        <f>ROUNDUP(AC130/($O130*$P130)*$R130,1)</f>
        <v>0</v>
      </c>
      <c r="K130" s="250">
        <f>ROUNDUP(AD130/($O130*$P130)*$R130,1)</f>
        <v>0</v>
      </c>
      <c r="L130" s="460">
        <v>0.72</v>
      </c>
      <c r="M130" s="460">
        <v>0.72</v>
      </c>
      <c r="N130" s="460">
        <v>0.72</v>
      </c>
      <c r="O130" s="244">
        <f>31.536/1000</f>
        <v>3.1536000000000002E-2</v>
      </c>
      <c r="P130" s="458">
        <v>0.2</v>
      </c>
      <c r="Q130" s="245">
        <v>22</v>
      </c>
      <c r="R130" s="227">
        <v>1.5</v>
      </c>
      <c r="T130" s="268">
        <f t="shared" ref="T130:T169" si="193">SUM(I130:K130)*O130*P130/L130</f>
        <v>205.09963200000004</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8043.4000000000005</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1.5</v>
      </c>
      <c r="T131" s="268">
        <f t="shared" si="193"/>
        <v>71.452580957746491</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3627.9</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1.5</v>
      </c>
      <c r="T133" s="268">
        <f t="shared" si="193"/>
        <v>35.202896593018096</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5.3999999999999995</v>
      </c>
      <c r="J134" s="250">
        <f t="shared" si="196"/>
        <v>0</v>
      </c>
      <c r="K134" s="250">
        <f t="shared" si="197"/>
        <v>0</v>
      </c>
      <c r="L134" s="460">
        <v>0.7</v>
      </c>
      <c r="M134" s="460">
        <v>0.7</v>
      </c>
      <c r="N134" s="460">
        <v>0.7</v>
      </c>
      <c r="O134" s="244">
        <f t="shared" si="199"/>
        <v>3.1536000000000002E-2</v>
      </c>
      <c r="P134" s="458">
        <v>0.2</v>
      </c>
      <c r="Q134" s="245">
        <v>20</v>
      </c>
      <c r="R134" s="227">
        <v>1.5</v>
      </c>
      <c r="T134" s="268">
        <f t="shared" si="193"/>
        <v>4.865554285714286E-2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16.600000000000001</v>
      </c>
      <c r="J135" s="250">
        <f t="shared" si="196"/>
        <v>0</v>
      </c>
      <c r="K135" s="250">
        <f t="shared" si="197"/>
        <v>0</v>
      </c>
      <c r="L135" s="460">
        <v>1</v>
      </c>
      <c r="M135" s="460">
        <v>1</v>
      </c>
      <c r="N135" s="460">
        <v>1</v>
      </c>
      <c r="O135" s="244">
        <f t="shared" si="199"/>
        <v>3.1536000000000002E-2</v>
      </c>
      <c r="P135" s="458">
        <v>0.2</v>
      </c>
      <c r="Q135" s="245">
        <v>20</v>
      </c>
      <c r="R135" s="227">
        <v>1.5</v>
      </c>
      <c r="T135" s="268">
        <f t="shared" si="193"/>
        <v>0.10469952000000003</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2756</v>
      </c>
      <c r="J136" s="250">
        <f t="shared" si="196"/>
        <v>0</v>
      </c>
      <c r="K136" s="250">
        <f t="shared" si="197"/>
        <v>0</v>
      </c>
      <c r="L136" s="460">
        <v>1</v>
      </c>
      <c r="M136" s="460">
        <v>1</v>
      </c>
      <c r="N136" s="460">
        <v>1</v>
      </c>
      <c r="O136" s="244">
        <f t="shared" si="199"/>
        <v>3.1536000000000002E-2</v>
      </c>
      <c r="P136" s="458">
        <v>0.2</v>
      </c>
      <c r="Q136" s="245">
        <v>30</v>
      </c>
      <c r="R136" s="227">
        <v>1.5</v>
      </c>
      <c r="T136" s="268">
        <f t="shared" si="193"/>
        <v>17.3826432</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880.5</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1.5</v>
      </c>
      <c r="T137" s="268">
        <f t="shared" si="193"/>
        <v>2.3989155939524842</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5024.5</v>
      </c>
      <c r="J138" s="565">
        <v>0</v>
      </c>
      <c r="K138" s="565">
        <v>0</v>
      </c>
      <c r="L138" s="460">
        <v>0.95</v>
      </c>
      <c r="M138" s="460">
        <v>0.95</v>
      </c>
      <c r="N138" s="460">
        <v>0.95</v>
      </c>
      <c r="O138" s="244">
        <f t="shared" si="199"/>
        <v>3.1536000000000002E-2</v>
      </c>
      <c r="P138" s="458">
        <v>0.2</v>
      </c>
      <c r="Q138" s="245">
        <v>30</v>
      </c>
      <c r="R138" s="227">
        <v>1.5</v>
      </c>
      <c r="T138" s="268">
        <f t="shared" si="193"/>
        <v>33.358448842105261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628.9</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1.5</v>
      </c>
      <c r="T139" s="268">
        <f t="shared" si="193"/>
        <v>4.1753664000000006</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19511.8</v>
      </c>
      <c r="J140" s="250">
        <f>ROUNDUP(AC140/($O140*$P140)*$R140,1)</f>
        <v>0</v>
      </c>
      <c r="K140" s="250">
        <f>ROUNDUP(AD140/($O140*$P140)*$R140,1)</f>
        <v>0</v>
      </c>
      <c r="L140" s="460">
        <v>0.79</v>
      </c>
      <c r="M140" s="460">
        <v>0.79</v>
      </c>
      <c r="N140" s="460">
        <v>0.79</v>
      </c>
      <c r="O140" s="244">
        <f t="shared" si="199"/>
        <v>3.1536000000000002E-2</v>
      </c>
      <c r="P140" s="458">
        <v>0.2</v>
      </c>
      <c r="Q140" s="245">
        <v>25</v>
      </c>
      <c r="R140" s="227">
        <v>1.5</v>
      </c>
      <c r="T140" s="268">
        <f t="shared" si="193"/>
        <v>155.77825944303797</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6797.5</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1.5</v>
      </c>
      <c r="T141" s="268">
        <f t="shared" si="193"/>
        <v>54.269863291139245</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2840.2999999999997</v>
      </c>
      <c r="J143" s="250">
        <f t="shared" si="213"/>
        <v>0</v>
      </c>
      <c r="K143" s="250">
        <f t="shared" si="214"/>
        <v>0</v>
      </c>
      <c r="L143" s="460">
        <v>0.67</v>
      </c>
      <c r="M143" s="460">
        <v>0.67</v>
      </c>
      <c r="N143" s="460">
        <v>0.67</v>
      </c>
      <c r="O143" s="244">
        <f>31.536/1000</f>
        <v>3.1536000000000002E-2</v>
      </c>
      <c r="P143" s="458">
        <v>0.2</v>
      </c>
      <c r="Q143" s="245">
        <v>20</v>
      </c>
      <c r="R143" s="227">
        <v>1.5</v>
      </c>
      <c r="T143" s="268">
        <f t="shared" si="193"/>
        <v>26.73782113432836</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4.3</v>
      </c>
      <c r="J144" s="250">
        <f t="shared" si="213"/>
        <v>0</v>
      </c>
      <c r="K144" s="250">
        <f t="shared" si="214"/>
        <v>0</v>
      </c>
      <c r="L144" s="460">
        <v>0.72</v>
      </c>
      <c r="M144" s="460">
        <v>0.72</v>
      </c>
      <c r="N144" s="460">
        <v>0.72</v>
      </c>
      <c r="O144" s="244">
        <f t="shared" si="199"/>
        <v>3.1536000000000002E-2</v>
      </c>
      <c r="P144" s="458">
        <v>0.2</v>
      </c>
      <c r="Q144" s="245">
        <v>20</v>
      </c>
      <c r="R144" s="227">
        <v>1.5</v>
      </c>
      <c r="T144" s="268">
        <f t="shared" si="193"/>
        <v>3.7668E-2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12.6</v>
      </c>
      <c r="J145" s="250">
        <f t="shared" si="213"/>
        <v>0</v>
      </c>
      <c r="K145" s="250">
        <f t="shared" si="214"/>
        <v>0</v>
      </c>
      <c r="L145" s="460">
        <v>1</v>
      </c>
      <c r="M145" s="460">
        <v>1</v>
      </c>
      <c r="N145" s="460">
        <v>1</v>
      </c>
      <c r="O145" s="244">
        <f t="shared" si="199"/>
        <v>3.1536000000000002E-2</v>
      </c>
      <c r="P145" s="458">
        <v>0.2</v>
      </c>
      <c r="Q145" s="245">
        <v>20</v>
      </c>
      <c r="R145" s="227">
        <v>1.5</v>
      </c>
      <c r="T145" s="268">
        <f t="shared" si="193"/>
        <v>7.9470720000000009E-2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2093.2999999999997</v>
      </c>
      <c r="J146" s="250">
        <f t="shared" si="213"/>
        <v>0</v>
      </c>
      <c r="K146" s="250">
        <f t="shared" si="214"/>
        <v>0</v>
      </c>
      <c r="L146" s="460">
        <v>1</v>
      </c>
      <c r="M146" s="460">
        <v>1</v>
      </c>
      <c r="N146" s="460">
        <v>1</v>
      </c>
      <c r="O146" s="244">
        <f t="shared" si="199"/>
        <v>3.1536000000000002E-2</v>
      </c>
      <c r="P146" s="458">
        <v>0.2</v>
      </c>
      <c r="Q146" s="245">
        <v>30</v>
      </c>
      <c r="R146" s="227">
        <v>1.5</v>
      </c>
      <c r="T146" s="268">
        <f t="shared" si="193"/>
        <v>13.202861759999999</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668.7</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1.5</v>
      </c>
      <c r="T147" s="268">
        <f t="shared" si="193"/>
        <v>1.8218680950323975</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492.70000000000005</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1.5</v>
      </c>
      <c r="T149" s="268">
        <f t="shared" si="193"/>
        <v>3.1709769795918374</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13769.2</v>
      </c>
      <c r="J150" s="250">
        <f>ROUNDUP(AC150/($O150*$P150)*$R150,1)</f>
        <v>0</v>
      </c>
      <c r="K150" s="250">
        <f>ROUNDUP(AD150/($O150*$P150)*$R150,1)</f>
        <v>0</v>
      </c>
      <c r="L150" s="460">
        <v>0.72</v>
      </c>
      <c r="M150" s="460">
        <v>0.72</v>
      </c>
      <c r="N150" s="460">
        <v>0.72</v>
      </c>
      <c r="O150" s="244">
        <f>31.536/1000</f>
        <v>3.1536000000000002E-2</v>
      </c>
      <c r="P150" s="458">
        <v>0.2</v>
      </c>
      <c r="Q150" s="245">
        <v>22</v>
      </c>
      <c r="R150" s="227">
        <v>1.5</v>
      </c>
      <c r="T150" s="268">
        <f t="shared" si="193"/>
        <v>120.61819200000002</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4730.3</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1.5</v>
      </c>
      <c r="T151" s="268">
        <f t="shared" si="193"/>
        <v>42.021053746478884</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2133.6</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1.5</v>
      </c>
      <c r="T153" s="268">
        <f t="shared" si="193"/>
        <v>20.703134091585607</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3.2</v>
      </c>
      <c r="J154" s="250">
        <f t="shared" si="232"/>
        <v>0</v>
      </c>
      <c r="K154" s="250">
        <f t="shared" si="233"/>
        <v>0</v>
      </c>
      <c r="L154" s="460">
        <v>0.7</v>
      </c>
      <c r="M154" s="460">
        <v>0.7</v>
      </c>
      <c r="N154" s="460">
        <v>0.7</v>
      </c>
      <c r="O154" s="244">
        <f t="shared" si="235"/>
        <v>3.1536000000000002E-2</v>
      </c>
      <c r="P154" s="458">
        <v>0.2</v>
      </c>
      <c r="Q154" s="245">
        <v>20</v>
      </c>
      <c r="R154" s="227">
        <v>1.5</v>
      </c>
      <c r="T154" s="268">
        <f t="shared" si="193"/>
        <v>2.883291428571429E-2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9.7999999999999989</v>
      </c>
      <c r="J155" s="250">
        <f t="shared" si="232"/>
        <v>0</v>
      </c>
      <c r="K155" s="250">
        <f t="shared" si="233"/>
        <v>0</v>
      </c>
      <c r="L155" s="460">
        <v>1</v>
      </c>
      <c r="M155" s="460">
        <v>1</v>
      </c>
      <c r="N155" s="460">
        <v>1</v>
      </c>
      <c r="O155" s="244">
        <f t="shared" si="235"/>
        <v>3.1536000000000002E-2</v>
      </c>
      <c r="P155" s="458">
        <v>0.2</v>
      </c>
      <c r="Q155" s="245">
        <v>20</v>
      </c>
      <c r="R155" s="227">
        <v>1.5</v>
      </c>
      <c r="T155" s="268">
        <f t="shared" si="193"/>
        <v>6.1810559999999994E-2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1620.8</v>
      </c>
      <c r="J156" s="250">
        <f t="shared" si="232"/>
        <v>0</v>
      </c>
      <c r="K156" s="250">
        <f t="shared" si="233"/>
        <v>0</v>
      </c>
      <c r="L156" s="460">
        <v>1</v>
      </c>
      <c r="M156" s="460">
        <v>1</v>
      </c>
      <c r="N156" s="460">
        <v>1</v>
      </c>
      <c r="O156" s="244">
        <f t="shared" si="235"/>
        <v>3.1536000000000002E-2</v>
      </c>
      <c r="P156" s="458">
        <v>0.2</v>
      </c>
      <c r="Q156" s="245">
        <v>30</v>
      </c>
      <c r="R156" s="227">
        <v>1.5</v>
      </c>
      <c r="T156" s="268">
        <f t="shared" si="193"/>
        <v>10.222709760000001</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517.80000000000007</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1.5</v>
      </c>
      <c r="T157" s="268">
        <f t="shared" si="193"/>
        <v>1.4107421857451408</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2954.9</v>
      </c>
      <c r="J158" s="565">
        <v>0</v>
      </c>
      <c r="K158" s="565">
        <v>0</v>
      </c>
      <c r="L158" s="460">
        <v>0.95</v>
      </c>
      <c r="M158" s="460">
        <v>0.95</v>
      </c>
      <c r="N158" s="460">
        <v>0.95</v>
      </c>
      <c r="O158" s="244">
        <f t="shared" si="235"/>
        <v>3.1536000000000002E-2</v>
      </c>
      <c r="P158" s="458">
        <v>0.2</v>
      </c>
      <c r="Q158" s="245">
        <v>30</v>
      </c>
      <c r="R158" s="227">
        <v>1.5</v>
      </c>
      <c r="T158" s="268">
        <f t="shared" si="193"/>
        <v>19.618047663157899</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369.8</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1.5</v>
      </c>
      <c r="T159" s="268">
        <f t="shared" si="193"/>
        <v>2.4551605894736848</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856.4</v>
      </c>
      <c r="J160" s="250">
        <f>ROUNDUP(AC160/($O160*$P160)*$R160,1)</f>
        <v>0</v>
      </c>
      <c r="K160" s="250">
        <f>ROUNDUP(AD160/($O160*$P160)*$R160,1)</f>
        <v>0</v>
      </c>
      <c r="L160" s="460">
        <v>0.79</v>
      </c>
      <c r="M160" s="460">
        <v>0.79</v>
      </c>
      <c r="N160" s="460">
        <v>0.79</v>
      </c>
      <c r="O160" s="244">
        <f t="shared" si="235"/>
        <v>3.1536000000000002E-2</v>
      </c>
      <c r="P160" s="458">
        <v>0.2</v>
      </c>
      <c r="Q160" s="245">
        <v>25</v>
      </c>
      <c r="R160" s="227">
        <v>1.5</v>
      </c>
      <c r="T160" s="268">
        <f t="shared" si="193"/>
        <v>6.8373241518987351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298.40000000000003</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1.5</v>
      </c>
      <c r="T161" s="268">
        <f t="shared" si="193"/>
        <v>2.3823651645569623</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124.69999999999999</v>
      </c>
      <c r="J163" s="250">
        <f t="shared" si="249"/>
        <v>0</v>
      </c>
      <c r="K163" s="250">
        <f t="shared" si="250"/>
        <v>0</v>
      </c>
      <c r="L163" s="460">
        <v>0.67</v>
      </c>
      <c r="M163" s="460">
        <v>0.67</v>
      </c>
      <c r="N163" s="460">
        <v>0.67</v>
      </c>
      <c r="O163" s="244">
        <f>31.536/1000</f>
        <v>3.1536000000000002E-2</v>
      </c>
      <c r="P163" s="458">
        <v>0.2</v>
      </c>
      <c r="Q163" s="245">
        <v>20</v>
      </c>
      <c r="R163" s="227">
        <v>1.5</v>
      </c>
      <c r="T163" s="268">
        <f t="shared" si="193"/>
        <v>1.1738922985074627</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0.6</v>
      </c>
      <c r="J165" s="250">
        <f t="shared" si="249"/>
        <v>0</v>
      </c>
      <c r="K165" s="250">
        <f t="shared" si="250"/>
        <v>0</v>
      </c>
      <c r="L165" s="460">
        <v>1</v>
      </c>
      <c r="M165" s="460">
        <v>1</v>
      </c>
      <c r="N165" s="460">
        <v>1</v>
      </c>
      <c r="O165" s="244">
        <f t="shared" si="235"/>
        <v>3.1536000000000002E-2</v>
      </c>
      <c r="P165" s="458">
        <v>0.2</v>
      </c>
      <c r="Q165" s="245">
        <v>20</v>
      </c>
      <c r="R165" s="227">
        <v>1.5</v>
      </c>
      <c r="T165" s="268">
        <f t="shared" si="193"/>
        <v>3.7843200000000003E-3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91.899999999999991</v>
      </c>
      <c r="J166" s="250">
        <f t="shared" si="249"/>
        <v>0</v>
      </c>
      <c r="K166" s="250">
        <f t="shared" si="250"/>
        <v>0</v>
      </c>
      <c r="L166" s="460">
        <v>1</v>
      </c>
      <c r="M166" s="460">
        <v>1</v>
      </c>
      <c r="N166" s="460">
        <v>1</v>
      </c>
      <c r="O166" s="244">
        <f t="shared" si="235"/>
        <v>3.1536000000000002E-2</v>
      </c>
      <c r="P166" s="458">
        <v>0.2</v>
      </c>
      <c r="Q166" s="245">
        <v>30</v>
      </c>
      <c r="R166" s="227">
        <v>1.5</v>
      </c>
      <c r="T166" s="268">
        <f t="shared" si="193"/>
        <v>0.57963167999999998</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29.400000000000002</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1.5</v>
      </c>
      <c r="T167" s="268">
        <f t="shared" si="193"/>
        <v>8.0100077753779725E-2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21.700000000000003</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1.5</v>
      </c>
      <c r="T169" s="268">
        <f t="shared" si="193"/>
        <v>0.1396594285714286</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1.5</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1.5</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1.5</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1.5</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1.5</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1.5</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1.5</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1.5</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J151"/>
  <sheetViews>
    <sheetView topLeftCell="B56" zoomScale="74" zoomScaleNormal="70" workbookViewId="0">
      <selection activeCell="Q82" sqref="Q82"/>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11.77734375" bestFit="1" customWidth="1"/>
    <col min="15" max="15" width="13.44140625" customWidth="1"/>
    <col min="16" max="16" width="9.109375" bestFit="1" customWidth="1"/>
    <col min="17" max="17" width="16.33203125" customWidth="1"/>
    <col min="18" max="18" width="10.6640625" bestFit="1" customWidth="1"/>
    <col min="19" max="19" width="26.44140625" bestFit="1" customWidth="1"/>
    <col min="20" max="20" width="21.4414062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4.109375" bestFit="1" customWidth="1"/>
    <col min="30" max="30" width="20.77734375" bestFit="1" customWidth="1"/>
    <col min="31" max="32" width="7" bestFit="1" customWidth="1"/>
    <col min="33" max="33" width="5.44140625" bestFit="1" customWidth="1"/>
  </cols>
  <sheetData>
    <row r="2" spans="2:32" ht="15.6">
      <c r="B2" s="359" t="s">
        <v>267</v>
      </c>
      <c r="C2" s="300"/>
      <c r="D2" s="300"/>
      <c r="E2" s="300"/>
      <c r="F2" s="300"/>
      <c r="G2" s="300"/>
      <c r="H2" s="300"/>
      <c r="I2" s="300"/>
      <c r="J2" s="300"/>
      <c r="K2" s="300"/>
      <c r="V2" s="359" t="s">
        <v>974</v>
      </c>
    </row>
    <row r="3" spans="2:32" ht="13.8">
      <c r="B3" s="300"/>
      <c r="C3" s="300"/>
      <c r="D3" s="300"/>
      <c r="E3" s="300"/>
      <c r="F3" s="300"/>
      <c r="G3" s="300"/>
      <c r="H3" s="300"/>
      <c r="I3" s="300"/>
    </row>
    <row r="4" spans="2:32" ht="13.8">
      <c r="B4" s="300"/>
      <c r="C4" s="300" t="s">
        <v>92</v>
      </c>
      <c r="D4" s="300" t="s">
        <v>263</v>
      </c>
      <c r="E4" s="300" t="s">
        <v>257</v>
      </c>
      <c r="F4" s="300" t="s">
        <v>264</v>
      </c>
      <c r="G4" s="300" t="s">
        <v>265</v>
      </c>
      <c r="H4" s="300" t="s">
        <v>266</v>
      </c>
      <c r="V4" s="132" t="s">
        <v>975</v>
      </c>
    </row>
    <row r="5" spans="2:32" ht="13.8">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3.8">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3.8">
      <c r="B7" s="300" t="s">
        <v>199</v>
      </c>
      <c r="C7" s="357">
        <f>'Energy balance'!N21</f>
        <v>470.8</v>
      </c>
      <c r="D7" s="357">
        <f t="shared" si="0"/>
        <v>470.8</v>
      </c>
      <c r="E7" s="357">
        <f t="shared" si="0"/>
        <v>0</v>
      </c>
      <c r="F7" s="357">
        <f t="shared" si="0"/>
        <v>0</v>
      </c>
      <c r="G7" s="357">
        <f t="shared" si="0"/>
        <v>0</v>
      </c>
      <c r="H7" s="357">
        <f t="shared" si="0"/>
        <v>0</v>
      </c>
    </row>
    <row r="8" spans="2:32" ht="13.8">
      <c r="B8" s="300" t="s">
        <v>262</v>
      </c>
      <c r="C8" s="357">
        <f>'Energy balance'!N12+'Energy balance'!N11+'Energy balance'!N9</f>
        <v>371.4</v>
      </c>
      <c r="D8" s="357">
        <f>$C8*D13</f>
        <v>371.4</v>
      </c>
      <c r="E8" s="357">
        <f t="shared" si="0"/>
        <v>0</v>
      </c>
      <c r="F8" s="357">
        <f t="shared" si="0"/>
        <v>0</v>
      </c>
      <c r="G8" s="357">
        <f t="shared" si="0"/>
        <v>0</v>
      </c>
      <c r="H8" s="357">
        <f t="shared" si="0"/>
        <v>0</v>
      </c>
    </row>
    <row r="9" spans="2:32" ht="13.8">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3.8">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3.8">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3.8">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3.8">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3.8">
      <c r="B14" s="300"/>
      <c r="C14" s="357"/>
      <c r="D14" s="358">
        <v>1</v>
      </c>
      <c r="E14" s="358">
        <v>0</v>
      </c>
      <c r="F14" s="358">
        <v>0</v>
      </c>
      <c r="G14" s="358">
        <v>0</v>
      </c>
      <c r="H14" s="358">
        <v>0</v>
      </c>
      <c r="V14" s="132" t="s">
        <v>712</v>
      </c>
      <c r="W14" t="s">
        <v>704</v>
      </c>
      <c r="X14" t="s">
        <v>705</v>
      </c>
    </row>
    <row r="15" spans="2:32" ht="13.8">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2"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3.8">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 t="shared" ref="Q23:Q38" si="3">P23+P44+P65+P86+P107</f>
        <v>1</v>
      </c>
      <c r="R23" s="1"/>
      <c r="S23" s="635"/>
      <c r="V23" s="106" t="s">
        <v>704</v>
      </c>
      <c r="W23" s="106" t="s">
        <v>710</v>
      </c>
      <c r="X23" s="474">
        <f t="shared" si="2"/>
        <v>0.28029105000748261</v>
      </c>
      <c r="Y23" s="474">
        <f t="shared" si="2"/>
        <v>0</v>
      </c>
      <c r="Z23" s="474">
        <f t="shared" si="2"/>
        <v>0</v>
      </c>
    </row>
    <row r="24" spans="1:36" ht="13.8">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si="3"/>
        <v>1</v>
      </c>
      <c r="R24" s="1"/>
      <c r="S24" s="636"/>
      <c r="V24" s="127" t="s">
        <v>705</v>
      </c>
      <c r="W24" s="106" t="s">
        <v>710</v>
      </c>
      <c r="X24" s="474">
        <f t="shared" si="2"/>
        <v>1.5679999999999999E-2</v>
      </c>
      <c r="Y24" s="474">
        <f t="shared" si="2"/>
        <v>0</v>
      </c>
      <c r="Z24" s="474">
        <f t="shared" si="2"/>
        <v>0</v>
      </c>
    </row>
    <row r="25" spans="1:36" ht="13.8">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3.8">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3.8">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3.8">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3.8">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3.8">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3.8">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3.8">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3.8">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3.8">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3.8">
      <c r="A35" s="106" t="s">
        <v>728</v>
      </c>
      <c r="B35" s="592" t="s">
        <v>842</v>
      </c>
      <c r="C35" s="476">
        <f>IFERROR('Energy balance'!C18*'Data manipulation'!$Q106,0)</f>
        <v>0</v>
      </c>
      <c r="D35" s="476">
        <f>IFERROR('Energy balance'!D18*'Data manipulation'!$Q106,0)</f>
        <v>0</v>
      </c>
      <c r="E35" s="533">
        <f>IFERROR('Energy balance'!E18*'Data manipulation'!$Q106,0)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3.8">
      <c r="A36" s="106" t="s">
        <v>728</v>
      </c>
      <c r="B36" s="652" t="s">
        <v>843</v>
      </c>
      <c r="C36" s="476">
        <f>IFERROR('Energy balance'!C19*'Data manipulation'!$Q107,0)</f>
        <v>0</v>
      </c>
      <c r="D36" s="476">
        <f>IFERROR('Energy balance'!D19*'Data manipulation'!$Q107,0)</f>
        <v>0</v>
      </c>
      <c r="E36" s="476">
        <f>IFERROR('Energy balance'!E19*'Data manipulation'!$Q107,0)</f>
        <v>0</v>
      </c>
      <c r="F36" s="595">
        <f t="shared" ref="F36" si="5">F24+F32</f>
        <v>0</v>
      </c>
      <c r="G36" s="588">
        <f t="shared" ref="G36:O36" si="6">(G144)*$P36</f>
        <v>275179.17533287517</v>
      </c>
      <c r="H36" s="588">
        <f t="shared" si="6"/>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3.8">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3.8">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4.4"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3.8">
      <c r="A40" s="106" t="s">
        <v>728</v>
      </c>
      <c r="B40" s="362" t="s">
        <v>92</v>
      </c>
      <c r="C40" s="363">
        <f t="shared" ref="C40:F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6.2" thickBot="1">
      <c r="B42" s="356" t="s">
        <v>978</v>
      </c>
      <c r="V42" s="473">
        <f>ROUND((V36/V30)/V38,3)</f>
        <v>1.4E-2</v>
      </c>
      <c r="W42" s="106" t="s">
        <v>748</v>
      </c>
      <c r="X42" s="106" t="s">
        <v>747</v>
      </c>
      <c r="Y42" s="106" t="s">
        <v>705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3.8">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O44" si="9">G131*$P44</f>
        <v>0</v>
      </c>
      <c r="H44" s="588">
        <f t="shared" si="9"/>
        <v>0</v>
      </c>
      <c r="I44" s="588">
        <f t="shared" si="9"/>
        <v>0</v>
      </c>
      <c r="J44" s="588">
        <f t="shared" si="9"/>
        <v>0</v>
      </c>
      <c r="K44" s="588">
        <f t="shared" si="9"/>
        <v>0</v>
      </c>
      <c r="L44" s="588">
        <f t="shared" si="9"/>
        <v>0</v>
      </c>
      <c r="M44" s="588">
        <f t="shared" si="9"/>
        <v>0</v>
      </c>
      <c r="N44" s="588">
        <f t="shared" si="9"/>
        <v>0</v>
      </c>
      <c r="O44" s="588">
        <f t="shared" si="9"/>
        <v>0</v>
      </c>
      <c r="P44">
        <v>0</v>
      </c>
    </row>
    <row r="45" spans="1:25" ht="13.8">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ref="G45:O45" si="10">G132*$P45</f>
        <v>71641.416687243822</v>
      </c>
      <c r="H45" s="588">
        <f t="shared" si="10"/>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3.8">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ref="G46:O46" si="11">G133*$P46</f>
        <v>2299.9497039576213</v>
      </c>
      <c r="H46" s="588">
        <f t="shared" si="11"/>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3.8">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ref="G47:O47" si="12">G134*$P47</f>
        <v>0</v>
      </c>
      <c r="H47" s="588">
        <f t="shared" si="12"/>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3.8">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ref="G48:O48" si="13">G135*$P48</f>
        <v>0</v>
      </c>
      <c r="H48" s="588">
        <f t="shared" si="13"/>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3.8">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 t="shared" ref="G49:O49" si="14">G136*$P49+G60</f>
        <v>42803.667519323353</v>
      </c>
      <c r="H49" s="588">
        <f t="shared" si="14"/>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3.8">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ref="G50:O50" si="15">G137*$P50</f>
        <v>994.13599999999997</v>
      </c>
      <c r="H50" s="588">
        <f t="shared" si="15"/>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3.8">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ref="G51:O51" si="16">G138*$P51</f>
        <v>145.35000000000002</v>
      </c>
      <c r="H51" s="588">
        <f t="shared" si="16"/>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3.8">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ref="G52:O52" si="17">G139*$P52</f>
        <v>6849.9763296911624</v>
      </c>
      <c r="H52" s="588">
        <f t="shared" si="17"/>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3.8">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ref="G53:O53" si="18">G140*$P53</f>
        <v>1548.4949351411083</v>
      </c>
      <c r="H53" s="588">
        <f t="shared" si="18"/>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3.8">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ref="G54:O54" si="19">G141*$P54</f>
        <v>56365.85700920727</v>
      </c>
      <c r="H54" s="588">
        <f t="shared" si="19"/>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3.8">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ref="G55:O55" si="20">G142*$P55</f>
        <v>7458.513365639069</v>
      </c>
      <c r="H55" s="588">
        <f t="shared" si="20"/>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3.8">
      <c r="A56" s="106" t="s">
        <v>264</v>
      </c>
      <c r="B56" s="632" t="s">
        <v>842</v>
      </c>
      <c r="C56" s="476">
        <f>IFERROR('Energy balance'!C39*'Data manipulation'!$Q126,0)</f>
        <v>0</v>
      </c>
      <c r="D56" s="476">
        <f>IFERROR('Energy balance'!D39*'Data manipulation'!$Q126,0)</f>
        <v>0</v>
      </c>
      <c r="E56" s="533">
        <f>IFERROR('Energy balance'!E39*'Data manipulation'!$Q126,0)</f>
        <v>0</v>
      </c>
      <c r="F56" s="594">
        <f t="shared" ref="F56" si="21">SUM(F47:F49)</f>
        <v>0</v>
      </c>
      <c r="G56" s="588">
        <f t="shared" ref="G56:O56" si="22">G143*$P56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3.8">
      <c r="A57" s="106" t="s">
        <v>264</v>
      </c>
      <c r="B57" s="632" t="s">
        <v>843</v>
      </c>
      <c r="C57" s="476">
        <f>IFERROR('Energy balance'!C40*'Data manipulation'!$Q127,0)</f>
        <v>0</v>
      </c>
      <c r="D57" s="476">
        <f>IFERROR('Energy balance'!D40*'Data manipulation'!$Q127,0)</f>
        <v>0</v>
      </c>
      <c r="E57" s="476">
        <f>IFERROR('Energy balance'!E40*'Data manipulation'!$Q127,0)</f>
        <v>0</v>
      </c>
      <c r="F57" s="595">
        <f t="shared" ref="F57" si="23">F45+F53</f>
        <v>0</v>
      </c>
      <c r="G57" s="588">
        <f t="shared" ref="G57:O57" si="24">G144*$P57</f>
        <v>74133.041667124809</v>
      </c>
      <c r="H57" s="588">
        <f t="shared" si="24"/>
        <v>76444.025835098349</v>
      </c>
      <c r="I57" s="588">
        <f t="shared" si="24"/>
        <v>91090.305240729489</v>
      </c>
      <c r="J57" s="588">
        <f t="shared" si="24"/>
        <v>83815.92164137846</v>
      </c>
      <c r="K57" s="588">
        <f t="shared" si="24"/>
        <v>88808.935688363141</v>
      </c>
      <c r="L57" s="588">
        <f t="shared" si="24"/>
        <v>88360.952630861604</v>
      </c>
      <c r="M57" s="588">
        <f t="shared" si="24"/>
        <v>88681.690231641522</v>
      </c>
      <c r="N57" s="588">
        <f t="shared" si="24"/>
        <v>98851.411370850663</v>
      </c>
      <c r="O57" s="588">
        <f t="shared" si="24"/>
        <v>87704.080876747568</v>
      </c>
      <c r="P57">
        <v>0.21222573405477202</v>
      </c>
    </row>
    <row r="58" spans="1:25" ht="13.8">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ref="G58:O58" si="25">G145*$P58</f>
        <v>13935.739292662585</v>
      </c>
      <c r="H58" s="588">
        <f t="shared" si="25"/>
        <v>15128.983503384698</v>
      </c>
      <c r="I58" s="588">
        <f t="shared" si="25"/>
        <v>15871.840556769794</v>
      </c>
      <c r="J58" s="588">
        <f t="shared" si="25"/>
        <v>13956.417821632051</v>
      </c>
      <c r="K58" s="588">
        <f t="shared" si="25"/>
        <v>15337.320834571134</v>
      </c>
      <c r="L58" s="588">
        <f t="shared" si="25"/>
        <v>15215.986826918828</v>
      </c>
      <c r="M58" s="588">
        <f t="shared" si="25"/>
        <v>15865.029744267336</v>
      </c>
      <c r="N58" s="588">
        <f t="shared" si="25"/>
        <v>16311.429849856058</v>
      </c>
      <c r="O58" s="588">
        <f t="shared" si="25"/>
        <v>16686.050256824452</v>
      </c>
      <c r="P58">
        <v>0.18503117450778489</v>
      </c>
    </row>
    <row r="59" spans="1:25" ht="13.8">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 t="shared" ref="G59:O59" si="26">G146*$P59</f>
        <v>0</v>
      </c>
      <c r="H59" s="588">
        <f t="shared" si="26"/>
        <v>0</v>
      </c>
      <c r="I59" s="588">
        <f t="shared" si="26"/>
        <v>0</v>
      </c>
      <c r="J59" s="588">
        <f t="shared" si="26"/>
        <v>0</v>
      </c>
      <c r="K59" s="588">
        <f t="shared" si="26"/>
        <v>0</v>
      </c>
      <c r="L59" s="588">
        <f t="shared" si="26"/>
        <v>0</v>
      </c>
      <c r="M59" s="588">
        <f t="shared" si="26"/>
        <v>0</v>
      </c>
      <c r="N59" s="588">
        <f t="shared" si="26"/>
        <v>0</v>
      </c>
      <c r="O59" s="588">
        <f t="shared" si="26"/>
        <v>0</v>
      </c>
    </row>
    <row r="60" spans="1:25" ht="14.4"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 t="shared" ref="G60:O60" si="27">G147*$P60</f>
        <v>1003.0319223772317</v>
      </c>
      <c r="H60" s="588">
        <f t="shared" si="27"/>
        <v>979.87417609665704</v>
      </c>
      <c r="I60" s="588">
        <f t="shared" si="27"/>
        <v>937.73928391131778</v>
      </c>
      <c r="J60" s="588">
        <f t="shared" si="27"/>
        <v>994.48604845970488</v>
      </c>
      <c r="K60" s="588">
        <f t="shared" si="27"/>
        <v>944.93377424130642</v>
      </c>
      <c r="L60" s="588">
        <f t="shared" si="27"/>
        <v>956.91453918646039</v>
      </c>
      <c r="M60" s="588">
        <f t="shared" si="27"/>
        <v>981.80869095826995</v>
      </c>
      <c r="N60" s="588">
        <f t="shared" si="27"/>
        <v>187.36578128255502</v>
      </c>
      <c r="O60" s="588">
        <f t="shared" si="27"/>
        <v>180.89162080341396</v>
      </c>
      <c r="P60">
        <v>0.14929116079742336</v>
      </c>
    </row>
    <row r="61" spans="1:25" ht="13.8">
      <c r="A61" s="106" t="s">
        <v>264</v>
      </c>
      <c r="B61" s="362" t="s">
        <v>92</v>
      </c>
      <c r="C61" s="363">
        <f>SUM(C44:C60)</f>
        <v>0</v>
      </c>
      <c r="D61" s="363">
        <f>SUM(D44:D60)</f>
        <v>0</v>
      </c>
      <c r="E61" s="363">
        <f>SUM(E44:E60)</f>
        <v>0</v>
      </c>
      <c r="F61" s="363">
        <f>SUM(F44:F60)</f>
        <v>0</v>
      </c>
      <c r="G61" s="593">
        <f>G44+G57+G46+G49+G50+G51+G52+G54+G55+G59</f>
        <v>191050.49159494331</v>
      </c>
      <c r="H61" s="593">
        <f t="shared" ref="H61:O61" si="28">H44+H57+H46+H49+H50+H51+H52+H54+H55+H59</f>
        <v>198527.65726490354</v>
      </c>
      <c r="I61" s="593">
        <f t="shared" si="28"/>
        <v>214612.60048110347</v>
      </c>
      <c r="J61" s="593">
        <f t="shared" si="28"/>
        <v>196776.09991281328</v>
      </c>
      <c r="K61" s="593">
        <f t="shared" si="28"/>
        <v>205676.71358777996</v>
      </c>
      <c r="L61" s="593">
        <f t="shared" si="28"/>
        <v>204496.46020341871</v>
      </c>
      <c r="M61" s="593">
        <f t="shared" si="28"/>
        <v>204259.73228736053</v>
      </c>
      <c r="N61" s="593">
        <f t="shared" si="28"/>
        <v>189127.48989904442</v>
      </c>
      <c r="O61" s="593">
        <f t="shared" si="28"/>
        <v>177665.81594659388</v>
      </c>
      <c r="R61">
        <f>O61/O148</f>
        <v>0.15411896021233773</v>
      </c>
    </row>
    <row r="63" spans="1:25" ht="16.2" thickBot="1">
      <c r="B63" s="356" t="s">
        <v>979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3.8">
      <c r="A65" s="106" t="s">
        <v>257</v>
      </c>
      <c r="B65" s="581" t="s">
        <v>823</v>
      </c>
      <c r="C65" s="475">
        <f>IFERROR('Energy balance'!C5*$Q65,0)</f>
        <v>0</v>
      </c>
      <c r="D65" s="475">
        <f>IFERROR('Energy balance'!D5*$Q65,0)</f>
        <v>0</v>
      </c>
      <c r="E65" s="475">
        <f>IFERROR('Energy balance'!E5*$Q65,0)</f>
        <v>0</v>
      </c>
      <c r="F65" s="475">
        <f>IFERROR(#REF!,0)</f>
        <v>0</v>
      </c>
      <c r="G65" s="588">
        <f t="shared" ref="G65:O65" si="29">G131*$P65</f>
        <v>0</v>
      </c>
      <c r="H65" s="588">
        <f t="shared" si="29"/>
        <v>0</v>
      </c>
      <c r="I65" s="588">
        <f t="shared" si="29"/>
        <v>0</v>
      </c>
      <c r="J65" s="588">
        <f t="shared" si="29"/>
        <v>0</v>
      </c>
      <c r="K65" s="588">
        <f t="shared" si="29"/>
        <v>0</v>
      </c>
      <c r="L65" s="588">
        <f t="shared" si="29"/>
        <v>0</v>
      </c>
      <c r="M65" s="588">
        <f t="shared" si="29"/>
        <v>0</v>
      </c>
      <c r="N65" s="588">
        <f t="shared" si="29"/>
        <v>0</v>
      </c>
      <c r="O65" s="588">
        <f t="shared" si="29"/>
        <v>0</v>
      </c>
      <c r="P65">
        <v>0</v>
      </c>
    </row>
    <row r="66" spans="1:20" ht="13.8">
      <c r="A66" s="106" t="s">
        <v>257</v>
      </c>
      <c r="B66" s="631" t="s">
        <v>74</v>
      </c>
      <c r="C66" s="476">
        <f>IFERROR('Energy balance'!C6*#REF!,0)</f>
        <v>0</v>
      </c>
      <c r="D66" s="476">
        <f>IFERROR('Energy balance'!D6*#REF!,0)</f>
        <v>0</v>
      </c>
      <c r="E66" s="476">
        <f>IFERROR('Energy balance'!E6*#REF!,0)</f>
        <v>0</v>
      </c>
      <c r="F66" s="475">
        <f>IFERROR(#REF!,0)</f>
        <v>0</v>
      </c>
      <c r="G66" s="588">
        <f t="shared" ref="G66:O66" si="30">G132*$P66</f>
        <v>1574.1523014604768</v>
      </c>
      <c r="H66" s="588">
        <f t="shared" si="30"/>
        <v>1618.7991407658117</v>
      </c>
      <c r="I66" s="588">
        <f t="shared" si="30"/>
        <v>1939.7161748024944</v>
      </c>
      <c r="J66" s="588">
        <f t="shared" si="30"/>
        <v>1774.0074414258943</v>
      </c>
      <c r="K66" s="588">
        <f t="shared" si="30"/>
        <v>1878.4504554723662</v>
      </c>
      <c r="L66" s="588">
        <f t="shared" si="30"/>
        <v>1865.2854014126742</v>
      </c>
      <c r="M66" s="588">
        <f t="shared" si="30"/>
        <v>1870.486840174857</v>
      </c>
      <c r="N66" s="588">
        <f t="shared" si="30"/>
        <v>2091.7435783126152</v>
      </c>
      <c r="O66" s="588">
        <f t="shared" si="30"/>
        <v>1848.7052347280689</v>
      </c>
      <c r="P66">
        <v>4.6636959628790454E-3</v>
      </c>
    </row>
    <row r="67" spans="1:20" ht="13.8">
      <c r="A67" s="106" t="s">
        <v>257</v>
      </c>
      <c r="B67" s="631" t="s">
        <v>996</v>
      </c>
      <c r="C67" s="476">
        <f>IFERROR('Energy balance'!C7*#REF!,0)</f>
        <v>0</v>
      </c>
      <c r="D67" s="476">
        <f>IFERROR('Energy balance'!D7*#REF!,0)</f>
        <v>0</v>
      </c>
      <c r="E67" s="476">
        <f>IFERROR('Energy balance'!E7*#REF!,0)</f>
        <v>0</v>
      </c>
      <c r="F67" s="475">
        <f>IFERROR(#REF!,0)</f>
        <v>0</v>
      </c>
      <c r="G67" s="588">
        <f t="shared" ref="G67:O67" si="31">G133*$P67</f>
        <v>0</v>
      </c>
      <c r="H67" s="588">
        <f t="shared" si="31"/>
        <v>0</v>
      </c>
      <c r="I67" s="588">
        <f t="shared" si="31"/>
        <v>0</v>
      </c>
      <c r="J67" s="588">
        <f t="shared" si="31"/>
        <v>0</v>
      </c>
      <c r="K67" s="588">
        <f t="shared" si="31"/>
        <v>0</v>
      </c>
      <c r="L67" s="588">
        <f t="shared" si="31"/>
        <v>0</v>
      </c>
      <c r="M67" s="588">
        <f t="shared" si="31"/>
        <v>0</v>
      </c>
      <c r="N67" s="588">
        <f t="shared" si="31"/>
        <v>0</v>
      </c>
      <c r="O67" s="588">
        <f t="shared" si="31"/>
        <v>0</v>
      </c>
      <c r="P67">
        <v>0</v>
      </c>
    </row>
    <row r="68" spans="1:20" ht="13.8">
      <c r="A68" s="106" t="s">
        <v>257</v>
      </c>
      <c r="B68" s="631" t="s">
        <v>821</v>
      </c>
      <c r="C68" s="477">
        <f>IFERROR('Energy balance'!C8*#REF!,0)</f>
        <v>0</v>
      </c>
      <c r="D68" s="477">
        <f>IFERROR('Energy balance'!D8*#REF!,0)</f>
        <v>0</v>
      </c>
      <c r="E68" s="477">
        <f>IFERROR('Energy balance'!E8*#REF!,0)</f>
        <v>0</v>
      </c>
      <c r="F68" s="475">
        <f>IFERROR(#REF!,0)</f>
        <v>0</v>
      </c>
      <c r="G68" s="588">
        <f t="shared" ref="G68:O68" si="32">G134*$P68</f>
        <v>0</v>
      </c>
      <c r="H68" s="588">
        <f t="shared" si="32"/>
        <v>0</v>
      </c>
      <c r="I68" s="588">
        <f t="shared" si="32"/>
        <v>0</v>
      </c>
      <c r="J68" s="588">
        <f t="shared" si="32"/>
        <v>0</v>
      </c>
      <c r="K68" s="588">
        <f t="shared" si="32"/>
        <v>0</v>
      </c>
      <c r="L68" s="588">
        <f t="shared" si="32"/>
        <v>0</v>
      </c>
      <c r="M68" s="588">
        <f t="shared" si="32"/>
        <v>0</v>
      </c>
      <c r="N68" s="588">
        <f t="shared" si="32"/>
        <v>0</v>
      </c>
      <c r="O68" s="588">
        <f t="shared" si="32"/>
        <v>0</v>
      </c>
      <c r="P68">
        <v>0</v>
      </c>
    </row>
    <row r="69" spans="1:20" ht="13.8">
      <c r="A69" s="106" t="s">
        <v>257</v>
      </c>
      <c r="B69" s="631" t="s">
        <v>191</v>
      </c>
      <c r="C69" s="477">
        <f>IFERROR('Energy balance'!C9*#REF!,0)</f>
        <v>0</v>
      </c>
      <c r="D69" s="477">
        <f>IFERROR('Energy balance'!D9*#REF!,0)</f>
        <v>0</v>
      </c>
      <c r="E69" s="477">
        <f>IFERROR('Energy balance'!E9*#REF!,0)</f>
        <v>0</v>
      </c>
      <c r="F69" s="475">
        <f>IFERROR(#REF!,0)</f>
        <v>0</v>
      </c>
      <c r="G69" s="588">
        <f t="shared" ref="G69:O69" si="33">G135*$P69</f>
        <v>0</v>
      </c>
      <c r="H69" s="588">
        <f t="shared" si="33"/>
        <v>0</v>
      </c>
      <c r="I69" s="588">
        <f t="shared" si="33"/>
        <v>0</v>
      </c>
      <c r="J69" s="588">
        <f t="shared" si="33"/>
        <v>0</v>
      </c>
      <c r="K69" s="588">
        <f t="shared" si="33"/>
        <v>0</v>
      </c>
      <c r="L69" s="588">
        <f t="shared" si="33"/>
        <v>0</v>
      </c>
      <c r="M69" s="588">
        <f t="shared" si="33"/>
        <v>0</v>
      </c>
      <c r="N69" s="588">
        <f t="shared" si="33"/>
        <v>0</v>
      </c>
      <c r="O69" s="588">
        <f t="shared" si="33"/>
        <v>0</v>
      </c>
      <c r="P69">
        <v>0</v>
      </c>
    </row>
    <row r="70" spans="1:20" ht="13.8">
      <c r="A70" s="106" t="s">
        <v>257</v>
      </c>
      <c r="B70" s="631" t="s">
        <v>820</v>
      </c>
      <c r="C70" s="477">
        <f>IFERROR('Energy balance'!C10*#REF!,0)</f>
        <v>0</v>
      </c>
      <c r="D70" s="477">
        <f>IFERROR('Energy balance'!D10*#REF!,0)</f>
        <v>0</v>
      </c>
      <c r="E70" s="477">
        <f>IFERROR('Energy balance'!E10*#REF!,0)</f>
        <v>0</v>
      </c>
      <c r="F70" s="475">
        <f>IFERROR(#REF!,0)</f>
        <v>0</v>
      </c>
      <c r="G70" s="588">
        <f t="shared" ref="G70:O70" si="34">G136*$P70</f>
        <v>0</v>
      </c>
      <c r="H70" s="588">
        <f t="shared" si="34"/>
        <v>0</v>
      </c>
      <c r="I70" s="588">
        <f t="shared" si="34"/>
        <v>0</v>
      </c>
      <c r="J70" s="588">
        <f t="shared" si="34"/>
        <v>0</v>
      </c>
      <c r="K70" s="588">
        <f t="shared" si="34"/>
        <v>0</v>
      </c>
      <c r="L70" s="588">
        <f t="shared" si="34"/>
        <v>0</v>
      </c>
      <c r="M70" s="588">
        <f t="shared" si="34"/>
        <v>0</v>
      </c>
      <c r="N70" s="588">
        <f t="shared" si="34"/>
        <v>0</v>
      </c>
      <c r="O70" s="588">
        <f t="shared" si="34"/>
        <v>0</v>
      </c>
      <c r="P70">
        <v>0</v>
      </c>
    </row>
    <row r="71" spans="1:20" ht="21">
      <c r="A71" s="106" t="s">
        <v>257</v>
      </c>
      <c r="B71" s="631" t="s">
        <v>818</v>
      </c>
      <c r="C71" s="477">
        <f>IFERROR('Energy balance'!C11*#REF!,0)</f>
        <v>0</v>
      </c>
      <c r="D71" s="477">
        <f>IFERROR('Energy balance'!D11*#REF!,0)</f>
        <v>0</v>
      </c>
      <c r="E71" s="477">
        <f>IFERROR('Energy balance'!E11*#REF!,0)</f>
        <v>0</v>
      </c>
      <c r="F71" s="475">
        <f>IFERROR(#REF!,0)</f>
        <v>0</v>
      </c>
      <c r="G71" s="588">
        <f t="shared" ref="G71:O71" si="35">G137*$P71</f>
        <v>0</v>
      </c>
      <c r="H71" s="588">
        <f t="shared" si="35"/>
        <v>0</v>
      </c>
      <c r="I71" s="588">
        <f t="shared" si="35"/>
        <v>0</v>
      </c>
      <c r="J71" s="588">
        <f t="shared" si="35"/>
        <v>0</v>
      </c>
      <c r="K71" s="588">
        <f t="shared" si="35"/>
        <v>0</v>
      </c>
      <c r="L71" s="588">
        <f t="shared" si="35"/>
        <v>0</v>
      </c>
      <c r="M71" s="588">
        <f t="shared" si="35"/>
        <v>0</v>
      </c>
      <c r="N71" s="588">
        <f t="shared" si="35"/>
        <v>0</v>
      </c>
      <c r="O71" s="588">
        <f t="shared" si="35"/>
        <v>0</v>
      </c>
      <c r="P71">
        <v>0</v>
      </c>
      <c r="S71" s="661" t="s">
        <v>1012</v>
      </c>
    </row>
    <row r="72" spans="1:20" ht="17.399999999999999">
      <c r="A72" s="106" t="s">
        <v>257</v>
      </c>
      <c r="B72" s="631" t="s">
        <v>817</v>
      </c>
      <c r="C72" s="477">
        <f>IFERROR('Energy balance'!C12*#REF!,0)</f>
        <v>0</v>
      </c>
      <c r="D72" s="477">
        <f>IFERROR('Energy balance'!D12*#REF!,0)</f>
        <v>0</v>
      </c>
      <c r="E72" s="477">
        <f>IFERROR('Energy balance'!E12*#REF!,0)</f>
        <v>0</v>
      </c>
      <c r="F72" s="475">
        <f>IFERROR(#REF!,0)</f>
        <v>0</v>
      </c>
      <c r="G72" s="588">
        <f t="shared" ref="G72:O72" si="36">G138*$P72</f>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c r="S72" s="658" cm="1">
        <f t="array" ref="S72:T76">Boilers_DR!AE12:AF16</f>
        <v>0</v>
      </c>
      <c r="T72" s="658" t="str">
        <v>Consumption</v>
      </c>
    </row>
    <row r="73" spans="1:20" ht="17.399999999999999">
      <c r="A73" s="106" t="s">
        <v>257</v>
      </c>
      <c r="B73" s="631" t="s">
        <v>816</v>
      </c>
      <c r="C73" s="476">
        <f>IFERROR('Energy balance'!C13*#REF!,0)</f>
        <v>0</v>
      </c>
      <c r="D73" s="476">
        <f>IFERROR('Energy balance'!D13*#REF!,0)</f>
        <v>0</v>
      </c>
      <c r="E73" s="476">
        <f>IFERROR('Energy balance'!E13*#REF!,0)</f>
        <v>0</v>
      </c>
      <c r="F73" s="475">
        <f>IFERROR(#REF!,0)</f>
        <v>0</v>
      </c>
      <c r="G73" s="588">
        <f t="shared" ref="G73:O73" si="37">G139*$P73</f>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c r="S73" s="658" t="str">
        <v>Cooling</v>
      </c>
      <c r="T73" s="662">
        <v>4.8950503853103848</v>
      </c>
    </row>
    <row r="74" spans="1:20" ht="17.399999999999999">
      <c r="A74" s="106" t="s">
        <v>257</v>
      </c>
      <c r="B74" s="631" t="s">
        <v>815</v>
      </c>
      <c r="C74" s="476">
        <f>IFERROR('Energy balance'!C14*#REF!,0)</f>
        <v>0</v>
      </c>
      <c r="D74" s="476">
        <f>IFERROR('Energy balance'!D14*#REF!,0)</f>
        <v>0</v>
      </c>
      <c r="E74" s="476">
        <f>IFERROR('Energy balance'!E14*#REF!,0)</f>
        <v>0</v>
      </c>
      <c r="F74" s="475">
        <f>IFERROR(#REF!,0)</f>
        <v>0</v>
      </c>
      <c r="G74" s="588">
        <f t="shared" ref="G74:O74" si="38">G140*$P74</f>
        <v>0</v>
      </c>
      <c r="H74" s="588">
        <f t="shared" si="38"/>
        <v>0</v>
      </c>
      <c r="I74" s="588">
        <f t="shared" si="38"/>
        <v>0</v>
      </c>
      <c r="J74" s="588">
        <f t="shared" si="38"/>
        <v>0</v>
      </c>
      <c r="K74" s="588">
        <f t="shared" si="38"/>
        <v>0</v>
      </c>
      <c r="L74" s="588">
        <f t="shared" si="38"/>
        <v>0</v>
      </c>
      <c r="M74" s="588">
        <f t="shared" si="38"/>
        <v>0</v>
      </c>
      <c r="N74" s="588">
        <f t="shared" si="38"/>
        <v>0</v>
      </c>
      <c r="O74" s="588">
        <f t="shared" si="38"/>
        <v>0</v>
      </c>
      <c r="P74">
        <v>0</v>
      </c>
      <c r="S74" s="658" t="str">
        <v>Appliances &amp; Cooking</v>
      </c>
      <c r="T74" s="662">
        <v>595.17829339000264</v>
      </c>
    </row>
    <row r="75" spans="1:20" ht="17.399999999999999">
      <c r="A75" s="106" t="s">
        <v>257</v>
      </c>
      <c r="B75" s="631" t="s">
        <v>73</v>
      </c>
      <c r="C75" s="476">
        <f>IFERROR('Energy balance'!C15*#REF!,0)</f>
        <v>0</v>
      </c>
      <c r="D75" s="476">
        <f>IFERROR('Energy balance'!D15*#REF!,0)</f>
        <v>0</v>
      </c>
      <c r="E75" s="476">
        <f>IFERROR('Energy balance'!E15*#REF!,0)</f>
        <v>0</v>
      </c>
      <c r="F75" s="475">
        <f>IFERROR(#REF!,0)</f>
        <v>0</v>
      </c>
      <c r="G75" s="588">
        <f t="shared" ref="G75:O75" si="39">G141*$P75</f>
        <v>150006.09594679344</v>
      </c>
      <c r="H75" s="588">
        <f t="shared" si="39"/>
        <v>153201.97655828149</v>
      </c>
      <c r="I75" s="588">
        <f t="shared" si="39"/>
        <v>156340.63065744261</v>
      </c>
      <c r="J75" s="588">
        <f t="shared" si="39"/>
        <v>144733.55324374966</v>
      </c>
      <c r="K75" s="588">
        <f t="shared" si="39"/>
        <v>154881.35459310611</v>
      </c>
      <c r="L75" s="588">
        <f t="shared" si="39"/>
        <v>155815.68745782835</v>
      </c>
      <c r="M75" s="588">
        <f t="shared" si="39"/>
        <v>152701.24457542092</v>
      </c>
      <c r="N75" s="588">
        <f t="shared" si="39"/>
        <v>146885.05000527139</v>
      </c>
      <c r="O75" s="588">
        <f t="shared" si="39"/>
        <v>143037.66756113843</v>
      </c>
      <c r="P75">
        <v>0.305697181233551</v>
      </c>
      <c r="S75" s="658" t="str">
        <v>Heat</v>
      </c>
      <c r="T75" s="662">
        <v>690.01754160521125</v>
      </c>
    </row>
    <row r="76" spans="1:20" ht="17.399999999999999">
      <c r="A76" s="106" t="s">
        <v>257</v>
      </c>
      <c r="B76" s="631" t="s">
        <v>198</v>
      </c>
      <c r="C76" s="476">
        <f>IFERROR('Energy balance'!C16*#REF!,0)</f>
        <v>0</v>
      </c>
      <c r="D76" s="476">
        <f>IFERROR('Energy balance'!D16*#REF!,0)</f>
        <v>0</v>
      </c>
      <c r="E76" s="476">
        <f>IFERROR('Energy balance'!E16*#REF!,0)</f>
        <v>0</v>
      </c>
      <c r="F76" s="475">
        <f>IFERROR(#REF!,0)</f>
        <v>0</v>
      </c>
      <c r="G76" s="588">
        <f t="shared" ref="G76:O76" si="40">G142*$P76</f>
        <v>0</v>
      </c>
      <c r="H76" s="588">
        <f t="shared" si="40"/>
        <v>0</v>
      </c>
      <c r="I76" s="588">
        <f t="shared" si="40"/>
        <v>0</v>
      </c>
      <c r="J76" s="588">
        <f t="shared" si="40"/>
        <v>0</v>
      </c>
      <c r="K76" s="588">
        <f t="shared" si="40"/>
        <v>0</v>
      </c>
      <c r="L76" s="588">
        <f t="shared" si="40"/>
        <v>0</v>
      </c>
      <c r="M76" s="588">
        <f t="shared" si="40"/>
        <v>0</v>
      </c>
      <c r="N76" s="588">
        <f t="shared" si="40"/>
        <v>0</v>
      </c>
      <c r="O76" s="588">
        <f t="shared" si="40"/>
        <v>0</v>
      </c>
      <c r="P76">
        <v>0</v>
      </c>
      <c r="R76">
        <f>O82/O148</f>
        <v>0.12722723811708342</v>
      </c>
      <c r="S76" s="658" t="str">
        <v>Total</v>
      </c>
      <c r="T76" s="662">
        <v>1290.0908853805242</v>
      </c>
    </row>
    <row r="77" spans="1:20" ht="13.8">
      <c r="A77" s="106" t="s">
        <v>257</v>
      </c>
      <c r="B77" s="632" t="s">
        <v>842</v>
      </c>
      <c r="C77" s="476">
        <f>IFERROR('Energy balance'!C17*#REF!,0)</f>
        <v>0</v>
      </c>
      <c r="D77" s="476">
        <f>IFERROR('Energy balance'!D17*#REF!,0)</f>
        <v>0</v>
      </c>
      <c r="E77" s="476">
        <f>IFERROR('Energy balance'!E17*#REF!,0)</f>
        <v>0</v>
      </c>
      <c r="F77" s="475">
        <f>IFERROR(#REF!,0)</f>
        <v>0</v>
      </c>
      <c r="G77" s="588">
        <f t="shared" ref="G77:O77" si="41">G143*$P77</f>
        <v>0</v>
      </c>
      <c r="H77" s="588">
        <f t="shared" si="41"/>
        <v>0</v>
      </c>
      <c r="I77" s="588">
        <f t="shared" si="41"/>
        <v>0</v>
      </c>
      <c r="J77" s="588">
        <f t="shared" si="41"/>
        <v>0</v>
      </c>
      <c r="K77" s="588">
        <f t="shared" si="41"/>
        <v>0</v>
      </c>
      <c r="L77" s="588">
        <f t="shared" si="41"/>
        <v>0</v>
      </c>
      <c r="M77" s="588">
        <f t="shared" si="41"/>
        <v>0</v>
      </c>
      <c r="N77" s="588">
        <f t="shared" si="41"/>
        <v>0</v>
      </c>
      <c r="O77" s="588">
        <f t="shared" si="41"/>
        <v>0</v>
      </c>
      <c r="P77">
        <v>0</v>
      </c>
    </row>
    <row r="78" spans="1:20" ht="13.8">
      <c r="A78" s="106" t="s">
        <v>257</v>
      </c>
      <c r="B78" s="632" t="s">
        <v>843</v>
      </c>
      <c r="C78" s="476">
        <f>IFERROR('Energy balance'!C18*#REF!,0)</f>
        <v>0</v>
      </c>
      <c r="D78" s="476">
        <f>IFERROR('Energy balance'!D18*#REF!,0)</f>
        <v>0</v>
      </c>
      <c r="E78" s="477">
        <f>IFERROR('Energy balance'!E18*#REF!,0)</f>
        <v>0</v>
      </c>
      <c r="F78" s="477">
        <f>IFERROR('Energy balance'!F18*#REF!,0)</f>
        <v>0</v>
      </c>
      <c r="G78" s="588">
        <f t="shared" ref="G78:O78" si="42">G144*$P78</f>
        <v>0</v>
      </c>
      <c r="H78" s="588">
        <f t="shared" si="42"/>
        <v>0</v>
      </c>
      <c r="I78" s="588">
        <f t="shared" si="42"/>
        <v>0</v>
      </c>
      <c r="J78" s="588">
        <f t="shared" si="42"/>
        <v>0</v>
      </c>
      <c r="K78" s="588">
        <f t="shared" si="42"/>
        <v>0</v>
      </c>
      <c r="L78" s="588">
        <f t="shared" si="42"/>
        <v>0</v>
      </c>
      <c r="M78" s="588">
        <f t="shared" si="42"/>
        <v>0</v>
      </c>
      <c r="N78" s="588">
        <f t="shared" si="42"/>
        <v>0</v>
      </c>
      <c r="O78" s="588">
        <f t="shared" si="42"/>
        <v>0</v>
      </c>
      <c r="P78">
        <v>0</v>
      </c>
    </row>
    <row r="79" spans="1:20" ht="13.8">
      <c r="A79" s="106" t="s">
        <v>257</v>
      </c>
      <c r="B79" s="631" t="s">
        <v>819</v>
      </c>
      <c r="C79" s="476">
        <f>IFERROR('Energy balance'!C19*#REF!,0)</f>
        <v>0</v>
      </c>
      <c r="D79" s="476">
        <f>IFERROR('Energy balance'!D19*#REF!,0)</f>
        <v>0</v>
      </c>
      <c r="E79" s="476">
        <f>IFERROR('Energy balance'!E19*#REF!,0)</f>
        <v>0</v>
      </c>
      <c r="F79" s="476">
        <f>IFERROR('Energy balance'!F19*#REF!,0)</f>
        <v>0</v>
      </c>
      <c r="G79" s="588">
        <f t="shared" ref="G79:O79" si="43">G145*$P79</f>
        <v>1485.8612534050822</v>
      </c>
      <c r="H79" s="588">
        <f t="shared" si="43"/>
        <v>1613.087753652215</v>
      </c>
      <c r="I79" s="588">
        <f t="shared" si="43"/>
        <v>1692.292917387213</v>
      </c>
      <c r="J79" s="588">
        <f t="shared" si="43"/>
        <v>1488.0660467302071</v>
      </c>
      <c r="K79" s="588">
        <f t="shared" si="43"/>
        <v>1635.3011692125031</v>
      </c>
      <c r="L79" s="588">
        <f t="shared" si="43"/>
        <v>1622.3642523468266</v>
      </c>
      <c r="M79" s="588">
        <f t="shared" si="43"/>
        <v>1691.5667325620607</v>
      </c>
      <c r="N79" s="588">
        <f t="shared" si="43"/>
        <v>1739.1629602526471</v>
      </c>
      <c r="O79" s="588">
        <f t="shared" si="43"/>
        <v>1779.1058678917316</v>
      </c>
      <c r="P79">
        <v>1.9728458397460666E-2</v>
      </c>
    </row>
    <row r="80" spans="1:20" ht="13.8">
      <c r="A80" s="106" t="s">
        <v>257</v>
      </c>
      <c r="B80" s="581" t="s">
        <v>891</v>
      </c>
      <c r="C80" s="478">
        <f>IFERROR('Energy balance'!C20*#REF!,0)</f>
        <v>0</v>
      </c>
      <c r="D80" s="476">
        <f>IFERROR('Energy balance'!D20*#REF!,0)</f>
        <v>0</v>
      </c>
      <c r="E80" s="476">
        <f>IFERROR('Energy balance'!E20*#REF!,0)</f>
        <v>0</v>
      </c>
      <c r="F80" s="476">
        <f>IFERROR('Energy balance'!F20*#REF!,0)</f>
        <v>0</v>
      </c>
      <c r="G80" s="588">
        <f t="shared" ref="G80:O80" si="44">G146*$P80</f>
        <v>0</v>
      </c>
      <c r="H80" s="588">
        <f t="shared" si="44"/>
        <v>0</v>
      </c>
      <c r="I80" s="588">
        <f t="shared" si="44"/>
        <v>0</v>
      </c>
      <c r="J80" s="588">
        <f t="shared" si="44"/>
        <v>0</v>
      </c>
      <c r="K80" s="588">
        <f t="shared" si="44"/>
        <v>0</v>
      </c>
      <c r="L80" s="588">
        <f t="shared" si="44"/>
        <v>0</v>
      </c>
      <c r="M80" s="588">
        <f t="shared" si="44"/>
        <v>0</v>
      </c>
      <c r="N80" s="588">
        <f t="shared" si="44"/>
        <v>0</v>
      </c>
      <c r="O80" s="588">
        <f t="shared" si="44"/>
        <v>0</v>
      </c>
    </row>
    <row r="81" spans="1:20" ht="13.8">
      <c r="A81" s="106" t="s">
        <v>257</v>
      </c>
      <c r="B81" s="581" t="s">
        <v>922</v>
      </c>
      <c r="C81" s="476">
        <f>IFERROR('Energy balance'!C21*#REF!,0)</f>
        <v>0</v>
      </c>
      <c r="D81" s="476">
        <f>IFERROR('Energy balance'!D21*#REF!,0)</f>
        <v>0</v>
      </c>
      <c r="E81" s="477">
        <f>IFERROR('Energy balance'!E21*#REF!,0)</f>
        <v>0</v>
      </c>
      <c r="F81" s="477">
        <f>IFERROR('Energy balance'!F21*#REF!,0)</f>
        <v>0</v>
      </c>
      <c r="G81" s="588">
        <f t="shared" ref="G81:O81" si="45">G147*$P81</f>
        <v>0</v>
      </c>
      <c r="H81" s="588">
        <f t="shared" si="45"/>
        <v>0</v>
      </c>
      <c r="I81" s="588">
        <f t="shared" si="45"/>
        <v>0</v>
      </c>
      <c r="J81" s="588">
        <f t="shared" si="45"/>
        <v>0</v>
      </c>
      <c r="K81" s="588">
        <f t="shared" si="45"/>
        <v>0</v>
      </c>
      <c r="L81" s="588">
        <f t="shared" si="45"/>
        <v>0</v>
      </c>
      <c r="M81" s="588">
        <f t="shared" si="45"/>
        <v>0</v>
      </c>
      <c r="N81" s="588">
        <f t="shared" si="45"/>
        <v>0</v>
      </c>
      <c r="O81" s="588">
        <f t="shared" si="45"/>
        <v>0</v>
      </c>
    </row>
    <row r="82" spans="1:20" ht="13.8">
      <c r="B82" s="362" t="s">
        <v>92</v>
      </c>
      <c r="C82" s="363">
        <f>SUM(C65:C81)</f>
        <v>0</v>
      </c>
      <c r="D82" s="363">
        <f>SUM(D65:D81)</f>
        <v>0</v>
      </c>
      <c r="E82" s="363">
        <f>SUM(E65:E81)</f>
        <v>0</v>
      </c>
      <c r="F82" s="363">
        <f>SUM(F65:F81)</f>
        <v>0</v>
      </c>
      <c r="G82" s="593">
        <f>SUM(G65:G81)</f>
        <v>153066.109501659</v>
      </c>
      <c r="H82" s="593">
        <f t="shared" ref="H82:O82" si="46">SUM(H65:H81)</f>
        <v>156433.8634526995</v>
      </c>
      <c r="I82" s="593">
        <f t="shared" si="46"/>
        <v>159972.6397496323</v>
      </c>
      <c r="J82" s="593">
        <f t="shared" si="46"/>
        <v>147995.62673190577</v>
      </c>
      <c r="K82" s="593">
        <f t="shared" si="46"/>
        <v>158395.10621779098</v>
      </c>
      <c r="L82" s="593">
        <f t="shared" si="46"/>
        <v>159303.33711158784</v>
      </c>
      <c r="M82" s="593">
        <f t="shared" si="46"/>
        <v>156263.29814815783</v>
      </c>
      <c r="N82" s="593">
        <f t="shared" si="46"/>
        <v>150715.95654383666</v>
      </c>
      <c r="O82" s="593">
        <f t="shared" si="46"/>
        <v>146665.4786637582</v>
      </c>
    </row>
    <row r="84" spans="1:20" ht="16.2" thickBot="1">
      <c r="B84" s="356" t="s">
        <v>980</v>
      </c>
    </row>
    <row r="85" spans="1:20"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3.8">
      <c r="A86" s="106" t="s">
        <v>265</v>
      </c>
      <c r="B86" s="581" t="s">
        <v>823</v>
      </c>
      <c r="C86" s="475">
        <f>IFERROR('Energy balance'!C5*#REF!,0)</f>
        <v>0</v>
      </c>
      <c r="D86" s="475">
        <f>IFERROR('Energy balance'!D5*#REF!,0)</f>
        <v>0</v>
      </c>
      <c r="E86" s="475">
        <f>IFERROR('Energy balance'!E5*#REF!,0)</f>
        <v>0</v>
      </c>
      <c r="F86" s="588">
        <f>(IFERROR(#REF!,0))+(IFERROR(#REF!,0))</f>
        <v>0</v>
      </c>
      <c r="G86" s="588">
        <f t="shared" ref="G86:O86" si="47">G131*$P86</f>
        <v>0</v>
      </c>
      <c r="H86" s="588">
        <f t="shared" si="47"/>
        <v>0</v>
      </c>
      <c r="I86" s="588">
        <f t="shared" si="47"/>
        <v>0</v>
      </c>
      <c r="J86" s="588">
        <f t="shared" si="47"/>
        <v>0</v>
      </c>
      <c r="K86" s="588">
        <f t="shared" si="47"/>
        <v>0</v>
      </c>
      <c r="L86" s="588">
        <f t="shared" si="47"/>
        <v>0</v>
      </c>
      <c r="M86" s="588">
        <f t="shared" si="47"/>
        <v>0</v>
      </c>
      <c r="N86" s="588">
        <f t="shared" si="47"/>
        <v>0</v>
      </c>
      <c r="O86" s="588">
        <f t="shared" si="47"/>
        <v>0</v>
      </c>
      <c r="P86">
        <v>0</v>
      </c>
    </row>
    <row r="87" spans="1:20" ht="21">
      <c r="A87" s="106" t="s">
        <v>265</v>
      </c>
      <c r="B87" s="631" t="s">
        <v>74</v>
      </c>
      <c r="C87" s="476">
        <f>IFERROR('Energy balance'!C6*#REF!,0)</f>
        <v>0</v>
      </c>
      <c r="D87" s="476">
        <f>IFERROR('Energy balance'!D6*#REF!,0)</f>
        <v>0</v>
      </c>
      <c r="E87" s="476">
        <f>IFERROR('Energy balance'!E6*#REF!,0)</f>
        <v>0</v>
      </c>
      <c r="F87" s="587">
        <f>(IFERROR(#REF!,0))+(IFERROR(#REF!,0))</f>
        <v>0</v>
      </c>
      <c r="G87" s="588">
        <f t="shared" ref="G87:O87" si="48">G132*$P87</f>
        <v>0</v>
      </c>
      <c r="H87" s="588">
        <f t="shared" si="48"/>
        <v>0</v>
      </c>
      <c r="I87" s="588">
        <f t="shared" si="48"/>
        <v>0</v>
      </c>
      <c r="J87" s="588">
        <f t="shared" si="48"/>
        <v>0</v>
      </c>
      <c r="K87" s="588">
        <f t="shared" si="48"/>
        <v>0</v>
      </c>
      <c r="L87" s="588">
        <f t="shared" si="48"/>
        <v>0</v>
      </c>
      <c r="M87" s="588">
        <f t="shared" si="48"/>
        <v>0</v>
      </c>
      <c r="N87" s="588">
        <f t="shared" si="48"/>
        <v>0</v>
      </c>
      <c r="O87" s="588">
        <f t="shared" si="48"/>
        <v>0</v>
      </c>
      <c r="P87">
        <v>0</v>
      </c>
      <c r="S87" s="661" t="s">
        <v>1011</v>
      </c>
    </row>
    <row r="88" spans="1:20" ht="17.399999999999999">
      <c r="A88" s="106" t="s">
        <v>265</v>
      </c>
      <c r="B88" s="631" t="s">
        <v>822</v>
      </c>
      <c r="C88" s="476">
        <f>IFERROR('Energy balance'!C7*#REF!,0)</f>
        <v>0</v>
      </c>
      <c r="D88" s="476">
        <f>IFERROR('Energy balance'!D7*#REF!,0)</f>
        <v>0</v>
      </c>
      <c r="E88" s="476">
        <f>IFERROR('Energy balance'!E7*#REF!,0)</f>
        <v>0</v>
      </c>
      <c r="F88" s="587">
        <f>(IFERROR(#REF!,0))+(IFERROR(#REF!,0))</f>
        <v>0</v>
      </c>
      <c r="G88" s="588">
        <f t="shared" ref="G88:O88" si="49">G133*$P88</f>
        <v>0</v>
      </c>
      <c r="H88" s="588">
        <f t="shared" si="49"/>
        <v>0</v>
      </c>
      <c r="I88" s="588">
        <f t="shared" si="49"/>
        <v>0</v>
      </c>
      <c r="J88" s="588">
        <f t="shared" si="49"/>
        <v>0</v>
      </c>
      <c r="K88" s="588">
        <f t="shared" si="49"/>
        <v>0</v>
      </c>
      <c r="L88" s="588">
        <f t="shared" si="49"/>
        <v>0</v>
      </c>
      <c r="M88" s="588">
        <f t="shared" si="49"/>
        <v>0</v>
      </c>
      <c r="N88" s="588">
        <f t="shared" si="49"/>
        <v>0</v>
      </c>
      <c r="O88" s="588">
        <f t="shared" si="49"/>
        <v>0</v>
      </c>
      <c r="P88">
        <v>0</v>
      </c>
      <c r="S88" s="658" t="s">
        <v>1007</v>
      </c>
      <c r="T88" s="658" t="s">
        <v>44</v>
      </c>
    </row>
    <row r="89" spans="1:20" ht="20.399999999999999">
      <c r="A89" s="106" t="s">
        <v>265</v>
      </c>
      <c r="B89" s="631" t="s">
        <v>821</v>
      </c>
      <c r="C89" s="477">
        <f>IFERROR('Energy balance'!C8*#REF!,0)</f>
        <v>0</v>
      </c>
      <c r="D89" s="477">
        <f>IFERROR('Energy balance'!D8*#REF!,0)</f>
        <v>0</v>
      </c>
      <c r="E89" s="477">
        <f>IFERROR('Energy balance'!E8*#REF!,0)</f>
        <v>0</v>
      </c>
      <c r="F89" s="587">
        <f>(IFERROR(#REF!,0))+(IFERROR(#REF!,0))</f>
        <v>0</v>
      </c>
      <c r="G89" s="588">
        <f t="shared" ref="G89:O89" si="50">G134*$P89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9.1552939325786151E-3</v>
      </c>
      <c r="S89" s="659" t="s">
        <v>1006</v>
      </c>
      <c r="T89" s="660">
        <f>G124/1000</f>
        <v>4.8950503853103848</v>
      </c>
    </row>
    <row r="90" spans="1:20" ht="20.399999999999999">
      <c r="A90" s="106" t="s">
        <v>265</v>
      </c>
      <c r="B90" s="631" t="s">
        <v>191</v>
      </c>
      <c r="C90" s="477">
        <f>IFERROR('Energy balance'!C9*#REF!,0)</f>
        <v>0</v>
      </c>
      <c r="D90" s="477">
        <f>IFERROR('Energy balance'!D9*#REF!,0)</f>
        <v>0</v>
      </c>
      <c r="E90" s="477">
        <f>IFERROR('Energy balance'!E9*#REF!,0)</f>
        <v>0</v>
      </c>
      <c r="F90" s="587">
        <f>(IFERROR(#REF!,0))+(IFERROR(#REF!,0))</f>
        <v>0</v>
      </c>
      <c r="G90" s="588">
        <f t="shared" ref="G90:O90" si="51">G135*$P90</f>
        <v>0</v>
      </c>
      <c r="H90" s="588">
        <f t="shared" si="51"/>
        <v>0</v>
      </c>
      <c r="I90" s="588">
        <f t="shared" si="51"/>
        <v>0</v>
      </c>
      <c r="J90" s="588">
        <f t="shared" si="51"/>
        <v>0</v>
      </c>
      <c r="K90" s="588">
        <f t="shared" si="51"/>
        <v>0</v>
      </c>
      <c r="L90" s="588">
        <f t="shared" si="51"/>
        <v>0</v>
      </c>
      <c r="M90" s="588">
        <f t="shared" si="51"/>
        <v>0</v>
      </c>
      <c r="N90" s="588">
        <f t="shared" si="51"/>
        <v>0</v>
      </c>
      <c r="O90" s="588">
        <f t="shared" si="51"/>
        <v>0</v>
      </c>
      <c r="P90">
        <v>1</v>
      </c>
      <c r="S90" s="659" t="s">
        <v>1005</v>
      </c>
      <c r="T90" s="660">
        <f>(G103+G82+G61)/1000</f>
        <v>595.17829339000252</v>
      </c>
    </row>
    <row r="91" spans="1:20" ht="20.399999999999999">
      <c r="A91" s="106" t="s">
        <v>265</v>
      </c>
      <c r="B91" s="631" t="s">
        <v>820</v>
      </c>
      <c r="C91" s="477">
        <f>IFERROR('Energy balance'!C10*$Q91,0)</f>
        <v>0</v>
      </c>
      <c r="D91" s="477">
        <f>IFERROR('Energy balance'!D10*$Q91,0)</f>
        <v>0</v>
      </c>
      <c r="E91" s="477">
        <f>IFERROR('Energy balance'!E10*$Q91,0)</f>
        <v>0</v>
      </c>
      <c r="F91" s="587">
        <f>(IFERROR(#REF!,0))+(IFERROR(#REF!,0))</f>
        <v>0</v>
      </c>
      <c r="G91" s="588">
        <f t="shared" ref="G91:O91" si="52">G136*$P91</f>
        <v>0</v>
      </c>
      <c r="H91" s="588">
        <f t="shared" si="52"/>
        <v>0</v>
      </c>
      <c r="I91" s="588">
        <f t="shared" si="52"/>
        <v>0</v>
      </c>
      <c r="J91" s="588">
        <f t="shared" si="52"/>
        <v>0</v>
      </c>
      <c r="K91" s="588">
        <f t="shared" si="52"/>
        <v>0</v>
      </c>
      <c r="L91" s="588">
        <f t="shared" si="52"/>
        <v>0</v>
      </c>
      <c r="M91" s="588">
        <f t="shared" si="52"/>
        <v>0</v>
      </c>
      <c r="N91" s="588">
        <f t="shared" si="52"/>
        <v>0</v>
      </c>
      <c r="O91" s="588">
        <f t="shared" si="52"/>
        <v>0</v>
      </c>
      <c r="P91">
        <v>0</v>
      </c>
      <c r="Q91" s="106"/>
      <c r="S91" s="659" t="s">
        <v>728</v>
      </c>
      <c r="T91" s="660">
        <f>G40/1000</f>
        <v>690.01754160521114</v>
      </c>
    </row>
    <row r="92" spans="1:20" ht="20.399999999999999">
      <c r="A92" s="106" t="s">
        <v>265</v>
      </c>
      <c r="B92" s="631" t="s">
        <v>818</v>
      </c>
      <c r="C92" s="477">
        <f>IFERROR('Energy balance'!C11*$Q92,0)</f>
        <v>0</v>
      </c>
      <c r="D92" s="477">
        <f>IFERROR('Energy balance'!D11*$Q92,0)</f>
        <v>0</v>
      </c>
      <c r="E92" s="477">
        <f>IFERROR('Energy balance'!E11*$Q92,0)</f>
        <v>0</v>
      </c>
      <c r="F92" s="587">
        <f>(IFERROR(#REF!,0))+(IFERROR(#REF!,0))</f>
        <v>0</v>
      </c>
      <c r="G92" s="588">
        <f t="shared" ref="G92:O92" si="53">G137*$P92</f>
        <v>0</v>
      </c>
      <c r="H92" s="588">
        <f t="shared" si="53"/>
        <v>0</v>
      </c>
      <c r="I92" s="588">
        <f t="shared" si="53"/>
        <v>0</v>
      </c>
      <c r="J92" s="588">
        <f t="shared" si="53"/>
        <v>0</v>
      </c>
      <c r="K92" s="588">
        <f t="shared" si="53"/>
        <v>0</v>
      </c>
      <c r="L92" s="588">
        <f t="shared" si="53"/>
        <v>0</v>
      </c>
      <c r="M92" s="588">
        <f t="shared" si="53"/>
        <v>0</v>
      </c>
      <c r="N92" s="588">
        <f t="shared" si="53"/>
        <v>0</v>
      </c>
      <c r="O92" s="588">
        <f t="shared" si="53"/>
        <v>0</v>
      </c>
      <c r="P92">
        <v>0</v>
      </c>
      <c r="Q92" s="106"/>
      <c r="S92" s="659" t="s">
        <v>1009</v>
      </c>
      <c r="T92" s="660">
        <f>SUM(T89:T91)</f>
        <v>1290.090885380524</v>
      </c>
    </row>
    <row r="93" spans="1:20" ht="13.8">
      <c r="A93" s="106" t="s">
        <v>265</v>
      </c>
      <c r="B93" s="631" t="s">
        <v>817</v>
      </c>
      <c r="C93" s="477">
        <f>IFERROR('Energy balance'!C12*$Q93,0)</f>
        <v>0</v>
      </c>
      <c r="D93" s="477">
        <f>IFERROR('Energy balance'!D12*$Q93,0)</f>
        <v>0</v>
      </c>
      <c r="E93" s="477">
        <f>IFERROR('Energy balance'!E12*$Q93,0)</f>
        <v>0</v>
      </c>
      <c r="F93" s="587">
        <f>(IFERROR(#REF!,0))+(IFERROR(#REF!,0))</f>
        <v>0</v>
      </c>
      <c r="G93" s="588">
        <f t="shared" ref="G93:O93" si="54">G138*$P93</f>
        <v>0</v>
      </c>
      <c r="H93" s="588">
        <f t="shared" si="54"/>
        <v>0</v>
      </c>
      <c r="I93" s="588">
        <f t="shared" si="54"/>
        <v>0</v>
      </c>
      <c r="J93" s="588">
        <f t="shared" si="54"/>
        <v>0</v>
      </c>
      <c r="K93" s="588">
        <f t="shared" si="54"/>
        <v>0</v>
      </c>
      <c r="L93" s="588">
        <f t="shared" si="54"/>
        <v>0</v>
      </c>
      <c r="M93" s="588">
        <f t="shared" si="54"/>
        <v>0</v>
      </c>
      <c r="N93" s="588">
        <f t="shared" si="54"/>
        <v>0</v>
      </c>
      <c r="O93" s="588">
        <f t="shared" si="54"/>
        <v>0</v>
      </c>
      <c r="P93">
        <v>0</v>
      </c>
      <c r="Q93" s="106"/>
    </row>
    <row r="94" spans="1:20" ht="13.8">
      <c r="A94" s="106" t="s">
        <v>265</v>
      </c>
      <c r="B94" s="631" t="s">
        <v>816</v>
      </c>
      <c r="C94" s="476">
        <f>IFERROR('Energy balance'!C13*$Q94,0)</f>
        <v>0</v>
      </c>
      <c r="D94" s="476">
        <f>IFERROR('Energy balance'!D13*$Q94,0)</f>
        <v>0</v>
      </c>
      <c r="E94" s="476">
        <f>IFERROR('Energy balance'!E13*$Q94,0)</f>
        <v>0</v>
      </c>
      <c r="F94" s="587">
        <f>(IFERROR(#REF!,0))+(IFERROR(#REF!,0))</f>
        <v>0</v>
      </c>
      <c r="G94" s="588">
        <f t="shared" ref="G94:O94" si="55">G139*$P94</f>
        <v>0</v>
      </c>
      <c r="H94" s="588">
        <f t="shared" si="55"/>
        <v>0</v>
      </c>
      <c r="I94" s="588">
        <f t="shared" si="55"/>
        <v>0</v>
      </c>
      <c r="J94" s="588">
        <f t="shared" si="55"/>
        <v>0</v>
      </c>
      <c r="K94" s="588">
        <f t="shared" si="55"/>
        <v>0</v>
      </c>
      <c r="L94" s="588">
        <f t="shared" si="55"/>
        <v>0</v>
      </c>
      <c r="M94" s="588">
        <f t="shared" si="55"/>
        <v>0</v>
      </c>
      <c r="N94" s="588">
        <f t="shared" si="55"/>
        <v>0</v>
      </c>
      <c r="O94" s="588">
        <f t="shared" si="55"/>
        <v>0</v>
      </c>
      <c r="P94">
        <v>0</v>
      </c>
      <c r="Q94" s="106"/>
    </row>
    <row r="95" spans="1:20" ht="20.399999999999999">
      <c r="A95" s="106" t="s">
        <v>265</v>
      </c>
      <c r="B95" s="631" t="s">
        <v>815</v>
      </c>
      <c r="C95" s="476">
        <f>IFERROR('Energy balance'!C14*$Q95,0)</f>
        <v>0</v>
      </c>
      <c r="D95" s="476">
        <f>IFERROR('Energy balance'!D14*$Q95,0)</f>
        <v>0</v>
      </c>
      <c r="E95" s="476">
        <f>IFERROR('Energy balance'!E14*$Q95,0)</f>
        <v>0</v>
      </c>
      <c r="F95" s="587">
        <f>(IFERROR(#REF!,0))+(IFERROR(#REF!,0))</f>
        <v>0</v>
      </c>
      <c r="G95" s="588">
        <f t="shared" ref="G95:O95" si="56">G140*$P95</f>
        <v>0</v>
      </c>
      <c r="H95" s="588">
        <f t="shared" si="56"/>
        <v>0</v>
      </c>
      <c r="I95" s="588">
        <f t="shared" si="56"/>
        <v>0</v>
      </c>
      <c r="J95" s="588">
        <f t="shared" si="56"/>
        <v>0</v>
      </c>
      <c r="K95" s="588">
        <f t="shared" si="56"/>
        <v>0</v>
      </c>
      <c r="L95" s="588">
        <f t="shared" si="56"/>
        <v>0</v>
      </c>
      <c r="M95" s="588">
        <f t="shared" si="56"/>
        <v>0</v>
      </c>
      <c r="N95" s="588">
        <f t="shared" si="56"/>
        <v>0</v>
      </c>
      <c r="O95" s="588">
        <f t="shared" si="56"/>
        <v>0</v>
      </c>
      <c r="P95">
        <v>0</v>
      </c>
      <c r="Q95" s="106"/>
      <c r="S95" s="659" t="s">
        <v>1008</v>
      </c>
      <c r="T95" s="660">
        <f>G148/1000</f>
        <v>1286.697958</v>
      </c>
    </row>
    <row r="96" spans="1:20" ht="20.399999999999999">
      <c r="A96" s="106" t="s">
        <v>265</v>
      </c>
      <c r="B96" s="631" t="s">
        <v>73</v>
      </c>
      <c r="C96" s="476">
        <f>IFERROR('Energy balance'!C15*$Q96,0)</f>
        <v>0</v>
      </c>
      <c r="D96" s="476">
        <f>IFERROR('Energy balance'!D15*$Q96,0)</f>
        <v>0</v>
      </c>
      <c r="E96" s="476">
        <f>IFERROR('Energy balance'!E15*$Q96,0)</f>
        <v>0</v>
      </c>
      <c r="F96" s="587">
        <f>(IFERROR(#REF!,0))+(IFERROR(#REF!,0))</f>
        <v>0</v>
      </c>
      <c r="G96" s="588">
        <f t="shared" ref="G96:O96" si="57">G141*$P96</f>
        <v>251061.69229340029</v>
      </c>
      <c r="H96" s="588">
        <f t="shared" si="57"/>
        <v>256410.56288178259</v>
      </c>
      <c r="I96" s="588">
        <f t="shared" si="57"/>
        <v>261663.65479571724</v>
      </c>
      <c r="J96" s="588">
        <f t="shared" si="57"/>
        <v>242237.16096112086</v>
      </c>
      <c r="K96" s="588">
        <f t="shared" si="57"/>
        <v>259221.29859730302</v>
      </c>
      <c r="L96" s="588">
        <f t="shared" si="57"/>
        <v>260785.06964741892</v>
      </c>
      <c r="M96" s="588">
        <f t="shared" si="57"/>
        <v>255572.49948036595</v>
      </c>
      <c r="N96" s="588">
        <f t="shared" si="57"/>
        <v>245838.07074083414</v>
      </c>
      <c r="O96" s="588">
        <f t="shared" si="57"/>
        <v>239398.79678181748</v>
      </c>
      <c r="P96">
        <v>0.51163821820307964</v>
      </c>
      <c r="Q96" s="106"/>
      <c r="S96" s="659" t="s">
        <v>1013</v>
      </c>
      <c r="T96" s="660">
        <f>T92-T95</f>
        <v>3.3929273805240427</v>
      </c>
    </row>
    <row r="97" spans="1:18" ht="13.8">
      <c r="A97" s="106" t="s">
        <v>265</v>
      </c>
      <c r="B97" s="631" t="s">
        <v>198</v>
      </c>
      <c r="C97" s="476">
        <f>IFERROR('Energy balance'!C16*$Q97,0)</f>
        <v>0</v>
      </c>
      <c r="D97" s="476">
        <f>IFERROR('Energy balance'!D16*$Q97,0)</f>
        <v>0</v>
      </c>
      <c r="E97" s="476">
        <f>IFERROR('Energy balance'!E16*$Q97,0)</f>
        <v>0</v>
      </c>
      <c r="F97" s="587">
        <f>(IFERROR(#REF!,0))+(IFERROR(#REF!,0))</f>
        <v>0</v>
      </c>
      <c r="G97" s="588">
        <f t="shared" ref="G97:O97" si="58">G142*$P97</f>
        <v>0</v>
      </c>
      <c r="H97" s="588">
        <f t="shared" si="58"/>
        <v>0</v>
      </c>
      <c r="I97" s="588">
        <f t="shared" si="58"/>
        <v>0</v>
      </c>
      <c r="J97" s="588">
        <f t="shared" si="58"/>
        <v>0</v>
      </c>
      <c r="K97" s="588">
        <f t="shared" si="58"/>
        <v>0</v>
      </c>
      <c r="L97" s="588">
        <f t="shared" si="58"/>
        <v>0</v>
      </c>
      <c r="M97" s="588">
        <f t="shared" si="58"/>
        <v>0</v>
      </c>
      <c r="N97" s="588">
        <f t="shared" si="58"/>
        <v>0</v>
      </c>
      <c r="O97" s="588">
        <f t="shared" si="58"/>
        <v>0</v>
      </c>
      <c r="P97">
        <v>0</v>
      </c>
      <c r="Q97" s="106"/>
    </row>
    <row r="98" spans="1:18" ht="13.8">
      <c r="A98" s="106" t="s">
        <v>265</v>
      </c>
      <c r="B98" s="632" t="s">
        <v>842</v>
      </c>
      <c r="C98" s="476">
        <f>IFERROR('Energy balance'!C17*$Q98,0)</f>
        <v>0</v>
      </c>
      <c r="D98" s="476">
        <f>IFERROR('Energy balance'!D17*$Q98,0)</f>
        <v>0</v>
      </c>
      <c r="E98" s="476">
        <f>IFERROR('Energy balance'!E17*$Q98,0)</f>
        <v>0</v>
      </c>
      <c r="F98" s="587">
        <f>(IFERROR(#REF!,0))+(IFERROR(#REF!,0))</f>
        <v>0</v>
      </c>
      <c r="G98" s="588">
        <f t="shared" ref="G98:O98" si="59">G143*$P98</f>
        <v>0</v>
      </c>
      <c r="H98" s="588">
        <f t="shared" si="59"/>
        <v>0</v>
      </c>
      <c r="I98" s="588">
        <f t="shared" si="59"/>
        <v>0</v>
      </c>
      <c r="J98" s="588">
        <f t="shared" si="59"/>
        <v>0</v>
      </c>
      <c r="K98" s="588">
        <f t="shared" si="59"/>
        <v>0</v>
      </c>
      <c r="L98" s="588">
        <f t="shared" si="59"/>
        <v>0</v>
      </c>
      <c r="M98" s="588">
        <f t="shared" si="59"/>
        <v>0</v>
      </c>
      <c r="N98" s="588">
        <f t="shared" si="59"/>
        <v>0</v>
      </c>
      <c r="O98" s="588">
        <f t="shared" si="59"/>
        <v>0</v>
      </c>
      <c r="P98">
        <v>5.0249711401164597E-3</v>
      </c>
      <c r="Q98" s="106"/>
    </row>
    <row r="99" spans="1:18" ht="13.8">
      <c r="A99" s="106" t="s">
        <v>265</v>
      </c>
      <c r="B99" s="632" t="s">
        <v>843</v>
      </c>
      <c r="C99" s="476">
        <f>IFERROR('Energy balance'!C18*$Q99,0)</f>
        <v>0</v>
      </c>
      <c r="D99" s="476">
        <f>IFERROR('Energy balance'!D18*$Q99,0)</f>
        <v>0</v>
      </c>
      <c r="E99" s="477">
        <f>IFERROR('Energy balance'!E18*$Q99,0)</f>
        <v>0</v>
      </c>
      <c r="F99" s="477">
        <f>SUM(F89:F91)</f>
        <v>0</v>
      </c>
      <c r="G99" s="588">
        <f t="shared" ref="G99:O99" si="60">G144*$P99</f>
        <v>0</v>
      </c>
      <c r="H99" s="588">
        <f t="shared" si="60"/>
        <v>0</v>
      </c>
      <c r="I99" s="588">
        <f t="shared" si="60"/>
        <v>0</v>
      </c>
      <c r="J99" s="588">
        <f t="shared" si="60"/>
        <v>0</v>
      </c>
      <c r="K99" s="588">
        <f t="shared" si="60"/>
        <v>0</v>
      </c>
      <c r="L99" s="588">
        <f t="shared" si="60"/>
        <v>0</v>
      </c>
      <c r="M99" s="588">
        <f t="shared" si="60"/>
        <v>0</v>
      </c>
      <c r="N99" s="588">
        <f t="shared" si="60"/>
        <v>0</v>
      </c>
      <c r="O99" s="588">
        <f t="shared" si="60"/>
        <v>0</v>
      </c>
      <c r="P99">
        <v>0</v>
      </c>
      <c r="Q99" s="106"/>
    </row>
    <row r="100" spans="1:18" ht="13.8">
      <c r="A100" s="106" t="s">
        <v>265</v>
      </c>
      <c r="B100" s="631" t="s">
        <v>819</v>
      </c>
      <c r="C100" s="476">
        <f>IFERROR('Energy balance'!C19*$Q100,0)</f>
        <v>0</v>
      </c>
      <c r="D100" s="476">
        <f>IFERROR('Energy balance'!D19*$Q100,0)</f>
        <v>0</v>
      </c>
      <c r="E100" s="476">
        <f>IFERROR('Energy balance'!E19*$Q100,0)</f>
        <v>0</v>
      </c>
      <c r="F100" s="476">
        <f>IFERROR('Energy balance'!F19*$Q100,0)</f>
        <v>0</v>
      </c>
      <c r="G100" s="588">
        <f t="shared" ref="G100:O100" si="61">G145*$P100</f>
        <v>0</v>
      </c>
      <c r="H100" s="588">
        <f t="shared" si="61"/>
        <v>0</v>
      </c>
      <c r="I100" s="588">
        <f t="shared" si="61"/>
        <v>0</v>
      </c>
      <c r="J100" s="588">
        <f t="shared" si="61"/>
        <v>0</v>
      </c>
      <c r="K100" s="588">
        <f t="shared" si="61"/>
        <v>0</v>
      </c>
      <c r="L100" s="588">
        <f t="shared" si="61"/>
        <v>0</v>
      </c>
      <c r="M100" s="588">
        <f t="shared" si="61"/>
        <v>0</v>
      </c>
      <c r="N100" s="588">
        <f t="shared" si="61"/>
        <v>0</v>
      </c>
      <c r="O100" s="588">
        <f t="shared" si="61"/>
        <v>0</v>
      </c>
      <c r="P100">
        <v>0</v>
      </c>
      <c r="Q100" s="106"/>
    </row>
    <row r="101" spans="1:18" ht="13.8">
      <c r="A101" s="106" t="s">
        <v>265</v>
      </c>
      <c r="B101" s="581" t="s">
        <v>891</v>
      </c>
      <c r="C101" s="478">
        <f>IFERROR('Energy balance'!C20*$Q101,0)</f>
        <v>0</v>
      </c>
      <c r="D101" s="476">
        <f>IFERROR('Energy balance'!D20*$Q101,0)</f>
        <v>0</v>
      </c>
      <c r="E101" s="476">
        <f>IFERROR('Energy balance'!E20*$Q101,0)</f>
        <v>0</v>
      </c>
      <c r="F101" s="476">
        <f>IFERROR('Energy balance'!F20*$Q101,0)</f>
        <v>0</v>
      </c>
      <c r="G101" s="588">
        <f t="shared" ref="G101:O101" si="62">G146*$P101</f>
        <v>0</v>
      </c>
      <c r="H101" s="588">
        <f t="shared" si="62"/>
        <v>0</v>
      </c>
      <c r="I101" s="588">
        <f t="shared" si="62"/>
        <v>0</v>
      </c>
      <c r="J101" s="588">
        <f t="shared" si="62"/>
        <v>0</v>
      </c>
      <c r="K101" s="588">
        <f t="shared" si="62"/>
        <v>0</v>
      </c>
      <c r="L101" s="588">
        <f t="shared" si="62"/>
        <v>0</v>
      </c>
      <c r="M101" s="588">
        <f t="shared" si="62"/>
        <v>0</v>
      </c>
      <c r="N101" s="588">
        <f t="shared" si="62"/>
        <v>0</v>
      </c>
      <c r="O101" s="588">
        <f t="shared" si="62"/>
        <v>0</v>
      </c>
      <c r="Q101" s="360"/>
    </row>
    <row r="102" spans="1:18" ht="13.8">
      <c r="A102" s="106" t="s">
        <v>265</v>
      </c>
      <c r="B102" s="581" t="s">
        <v>922</v>
      </c>
      <c r="C102" s="476">
        <f>IFERROR('Energy balance'!C21*$Q102,0)</f>
        <v>0</v>
      </c>
      <c r="D102" s="476">
        <f>IFERROR('Energy balance'!D21*$Q102,0)</f>
        <v>0</v>
      </c>
      <c r="E102" s="477">
        <f>IFERROR('Energy balance'!E21*$Q102,0)</f>
        <v>0</v>
      </c>
      <c r="F102" s="477">
        <f>IFERROR('Energy balance'!F21*$Q102,0)</f>
        <v>0</v>
      </c>
      <c r="G102" s="588">
        <f t="shared" ref="G102:O102" si="63">G147*$P102</f>
        <v>0</v>
      </c>
      <c r="H102" s="588">
        <f t="shared" si="63"/>
        <v>0</v>
      </c>
      <c r="I102" s="588">
        <f t="shared" si="63"/>
        <v>0</v>
      </c>
      <c r="J102" s="588">
        <f t="shared" si="63"/>
        <v>0</v>
      </c>
      <c r="K102" s="588">
        <f t="shared" si="63"/>
        <v>0</v>
      </c>
      <c r="L102" s="588">
        <f t="shared" si="63"/>
        <v>0</v>
      </c>
      <c r="M102" s="588">
        <f t="shared" si="63"/>
        <v>0</v>
      </c>
      <c r="N102" s="588">
        <f t="shared" si="63"/>
        <v>0</v>
      </c>
      <c r="O102" s="588">
        <f t="shared" si="63"/>
        <v>0</v>
      </c>
      <c r="Q102" s="106"/>
    </row>
    <row r="103" spans="1:18" ht="13.8">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64">H86+H99+H88+H91+H92+H93+H94+H96+H97+H101</f>
        <v>256410.56288178259</v>
      </c>
      <c r="I103" s="593">
        <f t="shared" si="64"/>
        <v>261663.65479571724</v>
      </c>
      <c r="J103" s="593">
        <f t="shared" si="64"/>
        <v>242237.16096112086</v>
      </c>
      <c r="K103" s="593">
        <f t="shared" si="64"/>
        <v>259221.29859730302</v>
      </c>
      <c r="L103" s="593">
        <f t="shared" si="64"/>
        <v>260785.06964741892</v>
      </c>
      <c r="M103" s="593">
        <f t="shared" si="64"/>
        <v>255572.49948036595</v>
      </c>
      <c r="N103" s="593">
        <f t="shared" si="64"/>
        <v>245838.07074083414</v>
      </c>
      <c r="O103" s="593">
        <f t="shared" si="64"/>
        <v>239398.79678181748</v>
      </c>
      <c r="R103">
        <f>O103/O148</f>
        <v>0.20767018933563061</v>
      </c>
    </row>
    <row r="105" spans="1:18" ht="16.2" thickBot="1">
      <c r="B105" s="356" t="s">
        <v>981</v>
      </c>
    </row>
    <row r="106" spans="1:18"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3.8">
      <c r="A107" s="106" t="s">
        <v>266</v>
      </c>
      <c r="B107" s="581" t="s">
        <v>823</v>
      </c>
      <c r="C107" s="475">
        <f>IFERROR('Energy balance'!C5*#REF!,0)</f>
        <v>0</v>
      </c>
      <c r="D107" s="475">
        <f>IFERROR('Energy balance'!D5*#REF!,0)</f>
        <v>0</v>
      </c>
      <c r="E107" s="475">
        <f>IFERROR('Energy balance'!E5*#REF!,0)</f>
        <v>0</v>
      </c>
      <c r="F107" s="475">
        <f>IFERROR(#REF!,0)</f>
        <v>0</v>
      </c>
      <c r="G107" s="475">
        <f t="shared" ref="G107:O107" si="65">G131*$P107</f>
        <v>0</v>
      </c>
      <c r="H107" s="475">
        <f t="shared" si="65"/>
        <v>0</v>
      </c>
      <c r="I107" s="475">
        <f t="shared" si="65"/>
        <v>0</v>
      </c>
      <c r="J107" s="475">
        <f t="shared" si="65"/>
        <v>0</v>
      </c>
      <c r="K107" s="475">
        <f t="shared" si="65"/>
        <v>0</v>
      </c>
      <c r="L107" s="475">
        <f t="shared" si="65"/>
        <v>0</v>
      </c>
      <c r="M107" s="475">
        <f t="shared" si="65"/>
        <v>0</v>
      </c>
      <c r="N107" s="475">
        <f t="shared" si="65"/>
        <v>0</v>
      </c>
      <c r="O107" s="475">
        <f t="shared" si="65"/>
        <v>0</v>
      </c>
      <c r="P107">
        <v>0</v>
      </c>
      <c r="Q107" s="106"/>
    </row>
    <row r="108" spans="1:18" ht="13.8">
      <c r="A108" s="106" t="s">
        <v>266</v>
      </c>
      <c r="B108" s="631" t="s">
        <v>74</v>
      </c>
      <c r="C108" s="476">
        <f>IFERROR('Energy balance'!C6*#REF!,0)</f>
        <v>0</v>
      </c>
      <c r="D108" s="476">
        <f>IFERROR('Energy balance'!D6*#REF!,0)</f>
        <v>0</v>
      </c>
      <c r="E108" s="476">
        <f>IFERROR('Energy balance'!E6*#REF!,0)</f>
        <v>0</v>
      </c>
      <c r="F108" s="475">
        <f>IFERROR(#REF!,0)</f>
        <v>0</v>
      </c>
      <c r="G108" s="475">
        <f t="shared" ref="G108:O108" si="66">G132*$P108</f>
        <v>0</v>
      </c>
      <c r="H108" s="475">
        <f t="shared" si="66"/>
        <v>0</v>
      </c>
      <c r="I108" s="475">
        <f t="shared" si="66"/>
        <v>0</v>
      </c>
      <c r="J108" s="475">
        <f t="shared" si="66"/>
        <v>0</v>
      </c>
      <c r="K108" s="475">
        <f t="shared" si="66"/>
        <v>0</v>
      </c>
      <c r="L108" s="475">
        <f t="shared" si="66"/>
        <v>0</v>
      </c>
      <c r="M108" s="475">
        <f t="shared" si="66"/>
        <v>0</v>
      </c>
      <c r="N108" s="475">
        <f t="shared" si="66"/>
        <v>0</v>
      </c>
      <c r="O108" s="475">
        <f t="shared" si="66"/>
        <v>0</v>
      </c>
      <c r="P108">
        <v>0</v>
      </c>
      <c r="Q108" s="106"/>
    </row>
    <row r="109" spans="1:18" ht="13.8">
      <c r="A109" s="106" t="s">
        <v>266</v>
      </c>
      <c r="B109" s="631" t="s">
        <v>822</v>
      </c>
      <c r="C109" s="476">
        <f>IFERROR('Energy balance'!C7*#REF!,0)</f>
        <v>0</v>
      </c>
      <c r="D109" s="476">
        <f>IFERROR('Energy balance'!D7*#REF!,0)</f>
        <v>0</v>
      </c>
      <c r="E109" s="476">
        <f>IFERROR('Energy balance'!E7*#REF!,0)</f>
        <v>0</v>
      </c>
      <c r="F109" s="475">
        <f>IFERROR(#REF!,0)</f>
        <v>0</v>
      </c>
      <c r="G109" s="475">
        <f t="shared" ref="G109:O109" si="67">G133*$P109</f>
        <v>0</v>
      </c>
      <c r="H109" s="475">
        <f t="shared" si="67"/>
        <v>0</v>
      </c>
      <c r="I109" s="475">
        <f t="shared" si="67"/>
        <v>0</v>
      </c>
      <c r="J109" s="475">
        <f t="shared" si="67"/>
        <v>0</v>
      </c>
      <c r="K109" s="475">
        <f t="shared" si="67"/>
        <v>0</v>
      </c>
      <c r="L109" s="475">
        <f t="shared" si="67"/>
        <v>0</v>
      </c>
      <c r="M109" s="475">
        <f t="shared" si="67"/>
        <v>0</v>
      </c>
      <c r="N109" s="475">
        <f t="shared" si="67"/>
        <v>0</v>
      </c>
      <c r="O109" s="475">
        <f t="shared" si="67"/>
        <v>0</v>
      </c>
      <c r="P109">
        <v>0</v>
      </c>
      <c r="Q109" s="106"/>
    </row>
    <row r="110" spans="1:18" ht="13.8">
      <c r="A110" s="106" t="s">
        <v>266</v>
      </c>
      <c r="B110" s="631" t="s">
        <v>821</v>
      </c>
      <c r="C110" s="477">
        <f>IFERROR('Energy balance'!C8*#REF!,0)</f>
        <v>0</v>
      </c>
      <c r="D110" s="477">
        <f>IFERROR('Energy balance'!D8*#REF!,0)</f>
        <v>0</v>
      </c>
      <c r="E110" s="477">
        <f>IFERROR('Energy balance'!E8*#REF!,0)</f>
        <v>0</v>
      </c>
      <c r="F110" s="475">
        <f>IFERROR(#REF!,0)</f>
        <v>0</v>
      </c>
      <c r="G110" s="475">
        <f t="shared" ref="G110:O110" si="68">G134*$P110</f>
        <v>0</v>
      </c>
      <c r="H110" s="475">
        <f t="shared" si="68"/>
        <v>0</v>
      </c>
      <c r="I110" s="475">
        <f t="shared" si="68"/>
        <v>0</v>
      </c>
      <c r="J110" s="475">
        <f t="shared" si="68"/>
        <v>0</v>
      </c>
      <c r="K110" s="475">
        <f t="shared" si="68"/>
        <v>0</v>
      </c>
      <c r="L110" s="475">
        <f t="shared" si="68"/>
        <v>0</v>
      </c>
      <c r="M110" s="475">
        <f t="shared" si="68"/>
        <v>0</v>
      </c>
      <c r="N110" s="475">
        <f t="shared" si="68"/>
        <v>0</v>
      </c>
      <c r="O110" s="475">
        <f t="shared" si="68"/>
        <v>0</v>
      </c>
      <c r="P110">
        <v>0</v>
      </c>
      <c r="Q110" s="106"/>
    </row>
    <row r="111" spans="1:18" ht="13.8">
      <c r="A111" s="106" t="s">
        <v>266</v>
      </c>
      <c r="B111" s="631" t="s">
        <v>191</v>
      </c>
      <c r="C111" s="477">
        <f>IFERROR('Energy balance'!C9*#REF!,0)</f>
        <v>0</v>
      </c>
      <c r="D111" s="477">
        <f>IFERROR('Energy balance'!D9*#REF!,0)</f>
        <v>0</v>
      </c>
      <c r="E111" s="477">
        <f>IFERROR('Energy balance'!E9*#REF!,0)</f>
        <v>0</v>
      </c>
      <c r="F111" s="475">
        <f>IFERROR(#REF!,0)</f>
        <v>0</v>
      </c>
      <c r="G111" s="475">
        <f t="shared" ref="G111:O111" si="69">G135*$P111</f>
        <v>0</v>
      </c>
      <c r="H111" s="475">
        <f t="shared" si="69"/>
        <v>0</v>
      </c>
      <c r="I111" s="475">
        <f t="shared" si="69"/>
        <v>0</v>
      </c>
      <c r="J111" s="475">
        <f t="shared" si="69"/>
        <v>0</v>
      </c>
      <c r="K111" s="475">
        <f t="shared" si="69"/>
        <v>0</v>
      </c>
      <c r="L111" s="475">
        <f t="shared" si="69"/>
        <v>0</v>
      </c>
      <c r="M111" s="475">
        <f t="shared" si="69"/>
        <v>0</v>
      </c>
      <c r="N111" s="475">
        <f t="shared" si="69"/>
        <v>0</v>
      </c>
      <c r="O111" s="475">
        <f t="shared" si="69"/>
        <v>0</v>
      </c>
      <c r="P111">
        <v>0</v>
      </c>
      <c r="Q111" s="106"/>
    </row>
    <row r="112" spans="1:18" ht="13.8">
      <c r="A112" s="106" t="s">
        <v>266</v>
      </c>
      <c r="B112" s="631" t="s">
        <v>820</v>
      </c>
      <c r="C112" s="477">
        <f>IFERROR('Energy balance'!C10*#REF!,0)</f>
        <v>0</v>
      </c>
      <c r="D112" s="477">
        <f>IFERROR('Energy balance'!D10*#REF!,0)</f>
        <v>0</v>
      </c>
      <c r="E112" s="477">
        <f>IFERROR('Energy balance'!E10*#REF!,0)</f>
        <v>0</v>
      </c>
      <c r="F112" s="475">
        <f>IFERROR(#REF!,0)</f>
        <v>0</v>
      </c>
      <c r="G112" s="475">
        <f t="shared" ref="G112:O112" si="70">G136*$P112</f>
        <v>0</v>
      </c>
      <c r="H112" s="475">
        <f t="shared" si="70"/>
        <v>0</v>
      </c>
      <c r="I112" s="475">
        <f t="shared" si="70"/>
        <v>0</v>
      </c>
      <c r="J112" s="475">
        <f t="shared" si="70"/>
        <v>0</v>
      </c>
      <c r="K112" s="475">
        <f t="shared" si="70"/>
        <v>0</v>
      </c>
      <c r="L112" s="475">
        <f t="shared" si="70"/>
        <v>0</v>
      </c>
      <c r="M112" s="475">
        <f t="shared" si="70"/>
        <v>0</v>
      </c>
      <c r="N112" s="475">
        <f t="shared" si="70"/>
        <v>0</v>
      </c>
      <c r="O112" s="475">
        <f t="shared" si="70"/>
        <v>0</v>
      </c>
      <c r="P112">
        <v>0</v>
      </c>
      <c r="Q112" s="106"/>
    </row>
    <row r="113" spans="1:17" ht="13.8">
      <c r="A113" s="106" t="s">
        <v>266</v>
      </c>
      <c r="B113" s="631" t="s">
        <v>818</v>
      </c>
      <c r="C113" s="477">
        <f>IFERROR('Energy balance'!C11*#REF!,0)</f>
        <v>0</v>
      </c>
      <c r="D113" s="477">
        <f>IFERROR('Energy balance'!D11*#REF!,0)</f>
        <v>0</v>
      </c>
      <c r="E113" s="477">
        <f>IFERROR('Energy balance'!E11*#REF!,0)</f>
        <v>0</v>
      </c>
      <c r="F113" s="475">
        <f>IFERROR(#REF!,0)</f>
        <v>0</v>
      </c>
      <c r="G113" s="475">
        <f t="shared" ref="G113:O113" si="71">G137*$P113</f>
        <v>0</v>
      </c>
      <c r="H113" s="475">
        <f t="shared" si="71"/>
        <v>0</v>
      </c>
      <c r="I113" s="475">
        <f t="shared" si="71"/>
        <v>0</v>
      </c>
      <c r="J113" s="475">
        <f t="shared" si="71"/>
        <v>0</v>
      </c>
      <c r="K113" s="475">
        <f t="shared" si="71"/>
        <v>0</v>
      </c>
      <c r="L113" s="475">
        <f t="shared" si="71"/>
        <v>0</v>
      </c>
      <c r="M113" s="475">
        <f t="shared" si="71"/>
        <v>0</v>
      </c>
      <c r="N113" s="475">
        <f t="shared" si="71"/>
        <v>0</v>
      </c>
      <c r="O113" s="475">
        <f t="shared" si="71"/>
        <v>0</v>
      </c>
      <c r="P113">
        <v>0</v>
      </c>
      <c r="Q113" s="106"/>
    </row>
    <row r="114" spans="1:17" ht="13.8">
      <c r="A114" s="106" t="s">
        <v>266</v>
      </c>
      <c r="B114" s="631" t="s">
        <v>817</v>
      </c>
      <c r="C114" s="477">
        <f>IFERROR('Energy balance'!C12*#REF!,0)</f>
        <v>0</v>
      </c>
      <c r="D114" s="477">
        <f>IFERROR('Energy balance'!D12*#REF!,0)</f>
        <v>0</v>
      </c>
      <c r="E114" s="477">
        <f>IFERROR('Energy balance'!E12*#REF!,0)</f>
        <v>0</v>
      </c>
      <c r="F114" s="475">
        <f>IFERROR(#REF!,0)</f>
        <v>0</v>
      </c>
      <c r="G114" s="475">
        <f t="shared" ref="G114:O114" si="72">G138*$P114</f>
        <v>0</v>
      </c>
      <c r="H114" s="475">
        <f t="shared" si="72"/>
        <v>0</v>
      </c>
      <c r="I114" s="475">
        <f t="shared" si="72"/>
        <v>0</v>
      </c>
      <c r="J114" s="475">
        <f t="shared" si="72"/>
        <v>0</v>
      </c>
      <c r="K114" s="475">
        <f t="shared" si="72"/>
        <v>0</v>
      </c>
      <c r="L114" s="475">
        <f t="shared" si="72"/>
        <v>0</v>
      </c>
      <c r="M114" s="475">
        <f t="shared" si="72"/>
        <v>0</v>
      </c>
      <c r="N114" s="475">
        <f t="shared" si="72"/>
        <v>0</v>
      </c>
      <c r="O114" s="475">
        <f t="shared" si="72"/>
        <v>0</v>
      </c>
      <c r="P114">
        <v>0</v>
      </c>
      <c r="Q114" s="106"/>
    </row>
    <row r="115" spans="1:17" ht="13.8">
      <c r="A115" s="106" t="s">
        <v>266</v>
      </c>
      <c r="B115" s="631" t="s">
        <v>816</v>
      </c>
      <c r="C115" s="476">
        <f>IFERROR('Energy balance'!C13*#REF!,0)</f>
        <v>0</v>
      </c>
      <c r="D115" s="476">
        <f>IFERROR('Energy balance'!D13*#REF!,0)</f>
        <v>0</v>
      </c>
      <c r="E115" s="476">
        <f>IFERROR('Energy balance'!E13*#REF!,0)</f>
        <v>0</v>
      </c>
      <c r="F115" s="475">
        <f>IFERROR(#REF!,0)</f>
        <v>0</v>
      </c>
      <c r="G115" s="475">
        <f t="shared" ref="G115:O115" si="73">G139*$P115</f>
        <v>0</v>
      </c>
      <c r="H115" s="475">
        <f t="shared" si="73"/>
        <v>0</v>
      </c>
      <c r="I115" s="475">
        <f t="shared" si="73"/>
        <v>0</v>
      </c>
      <c r="J115" s="475">
        <f t="shared" si="73"/>
        <v>0</v>
      </c>
      <c r="K115" s="475">
        <f t="shared" si="73"/>
        <v>0</v>
      </c>
      <c r="L115" s="475">
        <f t="shared" si="73"/>
        <v>0</v>
      </c>
      <c r="M115" s="475">
        <f t="shared" si="73"/>
        <v>0</v>
      </c>
      <c r="N115" s="475">
        <f t="shared" si="73"/>
        <v>0</v>
      </c>
      <c r="O115" s="475">
        <f t="shared" si="73"/>
        <v>0</v>
      </c>
      <c r="P115">
        <v>0</v>
      </c>
      <c r="Q115" s="106"/>
    </row>
    <row r="116" spans="1:17" ht="13.8">
      <c r="A116" s="106" t="s">
        <v>266</v>
      </c>
      <c r="B116" s="631" t="s">
        <v>815</v>
      </c>
      <c r="C116" s="476">
        <f>IFERROR('Energy balance'!C14*#REF!,0)</f>
        <v>0</v>
      </c>
      <c r="D116" s="476">
        <f>IFERROR('Energy balance'!D14*#REF!,0)</f>
        <v>0</v>
      </c>
      <c r="E116" s="476">
        <f>IFERROR('Energy balance'!E14*#REF!,0)</f>
        <v>0</v>
      </c>
      <c r="F116" s="475">
        <f>IFERROR(#REF!,0)</f>
        <v>0</v>
      </c>
      <c r="G116" s="475">
        <f t="shared" ref="G116:O116" si="74">G140*$P116</f>
        <v>0</v>
      </c>
      <c r="H116" s="475">
        <f t="shared" si="74"/>
        <v>0</v>
      </c>
      <c r="I116" s="475">
        <f t="shared" si="74"/>
        <v>0</v>
      </c>
      <c r="J116" s="475">
        <f t="shared" si="74"/>
        <v>0</v>
      </c>
      <c r="K116" s="475">
        <f t="shared" si="74"/>
        <v>0</v>
      </c>
      <c r="L116" s="475">
        <f t="shared" si="74"/>
        <v>0</v>
      </c>
      <c r="M116" s="475">
        <f t="shared" si="74"/>
        <v>0</v>
      </c>
      <c r="N116" s="475">
        <f t="shared" si="74"/>
        <v>0</v>
      </c>
      <c r="O116" s="475">
        <f t="shared" si="74"/>
        <v>0</v>
      </c>
      <c r="P116">
        <v>0</v>
      </c>
      <c r="Q116" s="106"/>
    </row>
    <row r="117" spans="1:17" ht="13.8">
      <c r="A117" s="106" t="s">
        <v>266</v>
      </c>
      <c r="B117" s="631" t="s">
        <v>73</v>
      </c>
      <c r="C117" s="476">
        <f>IFERROR('Energy balance'!C15*#REF!,0)</f>
        <v>0</v>
      </c>
      <c r="D117" s="476">
        <f>IFERROR('Energy balance'!D15*#REF!,0)</f>
        <v>0</v>
      </c>
      <c r="E117" s="476">
        <f>IFERROR('Energy balance'!E15*#REF!,0)</f>
        <v>0</v>
      </c>
      <c r="F117" s="475">
        <f>IFERROR(#REF!,0)</f>
        <v>0</v>
      </c>
      <c r="G117" s="475">
        <f t="shared" ref="G117:O117" si="75">G141*$P117</f>
        <v>4895.0503853103846</v>
      </c>
      <c r="H117" s="475">
        <f t="shared" si="75"/>
        <v>4999.3394578306061</v>
      </c>
      <c r="I117" s="475">
        <f t="shared" si="75"/>
        <v>5101.761095167959</v>
      </c>
      <c r="J117" s="475">
        <f t="shared" si="75"/>
        <v>4722.9949629810517</v>
      </c>
      <c r="K117" s="475">
        <f t="shared" si="75"/>
        <v>5054.1414980047994</v>
      </c>
      <c r="L117" s="475">
        <f t="shared" si="75"/>
        <v>5084.6309685866418</v>
      </c>
      <c r="M117" s="475">
        <f t="shared" si="75"/>
        <v>4982.9993999805029</v>
      </c>
      <c r="N117" s="475">
        <f t="shared" si="75"/>
        <v>4793.2033434139148</v>
      </c>
      <c r="O117" s="475">
        <f t="shared" si="75"/>
        <v>4667.6542395810302</v>
      </c>
      <c r="P117">
        <v>9.9756152931035572E-3</v>
      </c>
      <c r="Q117" s="106"/>
    </row>
    <row r="118" spans="1:17" ht="13.8">
      <c r="A118" s="106" t="s">
        <v>266</v>
      </c>
      <c r="B118" s="631" t="s">
        <v>198</v>
      </c>
      <c r="C118" s="476">
        <f>IFERROR('Energy balance'!C16*#REF!,0)</f>
        <v>0</v>
      </c>
      <c r="D118" s="476">
        <f>IFERROR('Energy balance'!D16*#REF!,0)</f>
        <v>0</v>
      </c>
      <c r="E118" s="476">
        <f>IFERROR('Energy balance'!E16*#REF!,0)</f>
        <v>0</v>
      </c>
      <c r="F118" s="475">
        <f>IFERROR(#REF!,0)</f>
        <v>0</v>
      </c>
      <c r="G118" s="475">
        <f t="shared" ref="G118:O118" si="76">G142*$P118</f>
        <v>0</v>
      </c>
      <c r="H118" s="475">
        <f t="shared" si="76"/>
        <v>0</v>
      </c>
      <c r="I118" s="475">
        <f t="shared" si="76"/>
        <v>0</v>
      </c>
      <c r="J118" s="475">
        <f t="shared" si="76"/>
        <v>0</v>
      </c>
      <c r="K118" s="475">
        <f t="shared" si="76"/>
        <v>0</v>
      </c>
      <c r="L118" s="475">
        <f t="shared" si="76"/>
        <v>0</v>
      </c>
      <c r="M118" s="475">
        <f t="shared" si="76"/>
        <v>0</v>
      </c>
      <c r="N118" s="475">
        <f t="shared" si="76"/>
        <v>0</v>
      </c>
      <c r="O118" s="475">
        <f t="shared" si="76"/>
        <v>0</v>
      </c>
      <c r="P118">
        <v>0</v>
      </c>
      <c r="Q118" s="360"/>
    </row>
    <row r="119" spans="1:17" ht="13.8">
      <c r="A119" s="106" t="s">
        <v>266</v>
      </c>
      <c r="B119" s="632" t="s">
        <v>842</v>
      </c>
      <c r="C119" s="476">
        <f>IFERROR('Energy balance'!C17*#REF!,0)</f>
        <v>0</v>
      </c>
      <c r="D119" s="476">
        <f>IFERROR('Energy balance'!D17*#REF!,0)</f>
        <v>0</v>
      </c>
      <c r="E119" s="476">
        <f>IFERROR('Energy balance'!E17*#REF!,0)</f>
        <v>0</v>
      </c>
      <c r="F119" s="475">
        <f>IFERROR(#REF!,0)</f>
        <v>0</v>
      </c>
      <c r="G119" s="475">
        <f t="shared" ref="G119:O119" si="77">G143*$P119</f>
        <v>0</v>
      </c>
      <c r="H119" s="475">
        <f t="shared" si="77"/>
        <v>0</v>
      </c>
      <c r="I119" s="475">
        <f t="shared" si="77"/>
        <v>0</v>
      </c>
      <c r="J119" s="475">
        <f t="shared" si="77"/>
        <v>0</v>
      </c>
      <c r="K119" s="475">
        <f t="shared" si="77"/>
        <v>0</v>
      </c>
      <c r="L119" s="475">
        <f t="shared" si="77"/>
        <v>0</v>
      </c>
      <c r="M119" s="475">
        <f t="shared" si="77"/>
        <v>0</v>
      </c>
      <c r="N119" s="475">
        <f t="shared" si="77"/>
        <v>0</v>
      </c>
      <c r="O119" s="475">
        <f t="shared" si="77"/>
        <v>0</v>
      </c>
      <c r="P119">
        <v>0</v>
      </c>
      <c r="Q119" s="106"/>
    </row>
    <row r="120" spans="1:17" ht="13.8">
      <c r="A120" s="106" t="s">
        <v>266</v>
      </c>
      <c r="B120" s="632" t="s">
        <v>843</v>
      </c>
      <c r="C120" s="476">
        <f>IFERROR('Energy balance'!C18*#REF!,0)</f>
        <v>0</v>
      </c>
      <c r="D120" s="476">
        <f>IFERROR('Energy balance'!D18*#REF!,0)</f>
        <v>0</v>
      </c>
      <c r="E120" s="477">
        <f>IFERROR('Energy balance'!E18*#REF!,0)</f>
        <v>0</v>
      </c>
      <c r="F120" s="477">
        <f>IFERROR('Energy balance'!F18*#REF!,0)</f>
        <v>0</v>
      </c>
      <c r="G120" s="475">
        <f t="shared" ref="G120:O120" si="78">G144*$P120</f>
        <v>0</v>
      </c>
      <c r="H120" s="475">
        <f t="shared" si="78"/>
        <v>0</v>
      </c>
      <c r="I120" s="475">
        <f t="shared" si="78"/>
        <v>0</v>
      </c>
      <c r="J120" s="475">
        <f t="shared" si="78"/>
        <v>0</v>
      </c>
      <c r="K120" s="475">
        <f t="shared" si="78"/>
        <v>0</v>
      </c>
      <c r="L120" s="475">
        <f t="shared" si="78"/>
        <v>0</v>
      </c>
      <c r="M120" s="475">
        <f t="shared" si="78"/>
        <v>0</v>
      </c>
      <c r="N120" s="475">
        <f t="shared" si="78"/>
        <v>0</v>
      </c>
      <c r="O120" s="475">
        <f t="shared" si="78"/>
        <v>0</v>
      </c>
      <c r="P120">
        <v>0</v>
      </c>
      <c r="Q120" s="106"/>
    </row>
    <row r="121" spans="1:17" ht="13.8">
      <c r="A121" s="106" t="s">
        <v>266</v>
      </c>
      <c r="B121" s="631" t="s">
        <v>819</v>
      </c>
      <c r="C121" s="476">
        <f>IFERROR('Energy balance'!C19*#REF!,0)</f>
        <v>0</v>
      </c>
      <c r="D121" s="476">
        <f>IFERROR('Energy balance'!D19*#REF!,0)</f>
        <v>0</v>
      </c>
      <c r="E121" s="476">
        <f>IFERROR('Energy balance'!E19*#REF!,0)</f>
        <v>0</v>
      </c>
      <c r="F121" s="476">
        <f>IFERROR('Energy balance'!F19*#REF!,0)</f>
        <v>0</v>
      </c>
      <c r="G121" s="475">
        <f t="shared" ref="G121:O121" si="79">G145*$P121</f>
        <v>0</v>
      </c>
      <c r="H121" s="475">
        <f t="shared" si="79"/>
        <v>0</v>
      </c>
      <c r="I121" s="475">
        <f t="shared" si="79"/>
        <v>0</v>
      </c>
      <c r="J121" s="475">
        <f t="shared" si="79"/>
        <v>0</v>
      </c>
      <c r="K121" s="475">
        <f t="shared" si="79"/>
        <v>0</v>
      </c>
      <c r="L121" s="475">
        <f t="shared" si="79"/>
        <v>0</v>
      </c>
      <c r="M121" s="475">
        <f t="shared" si="79"/>
        <v>0</v>
      </c>
      <c r="N121" s="475">
        <f t="shared" si="79"/>
        <v>0</v>
      </c>
      <c r="O121" s="475">
        <f t="shared" si="79"/>
        <v>0</v>
      </c>
      <c r="P121">
        <v>0</v>
      </c>
      <c r="Q121" s="106"/>
    </row>
    <row r="122" spans="1:17" ht="13.8">
      <c r="A122" s="106" t="s">
        <v>266</v>
      </c>
      <c r="B122" s="581" t="s">
        <v>891</v>
      </c>
      <c r="C122" s="478">
        <f>IFERROR('Energy balance'!C20*#REF!,0)</f>
        <v>0</v>
      </c>
      <c r="D122" s="476">
        <f>IFERROR('Energy balance'!D20*#REF!,0)</f>
        <v>0</v>
      </c>
      <c r="E122" s="476">
        <f>IFERROR('Energy balance'!E20*#REF!,0)</f>
        <v>0</v>
      </c>
      <c r="F122" s="476">
        <f>IFERROR('Energy balance'!F20*#REF!,0)</f>
        <v>0</v>
      </c>
      <c r="G122" s="475">
        <f t="shared" ref="G122:O122" si="80">G146*$P122</f>
        <v>0</v>
      </c>
      <c r="H122" s="475">
        <f t="shared" si="80"/>
        <v>0</v>
      </c>
      <c r="I122" s="475">
        <f t="shared" si="80"/>
        <v>0</v>
      </c>
      <c r="J122" s="475">
        <f t="shared" si="80"/>
        <v>0</v>
      </c>
      <c r="K122" s="475">
        <f t="shared" si="80"/>
        <v>0</v>
      </c>
      <c r="L122" s="475">
        <f t="shared" si="80"/>
        <v>0</v>
      </c>
      <c r="M122" s="475">
        <f t="shared" si="80"/>
        <v>0</v>
      </c>
      <c r="N122" s="475">
        <f t="shared" si="80"/>
        <v>0</v>
      </c>
      <c r="O122" s="475">
        <f t="shared" si="80"/>
        <v>0</v>
      </c>
      <c r="Q122" s="106"/>
    </row>
    <row r="123" spans="1:17" ht="14.4"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3.8">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81">H107+H120+H109+H112+H113+H114+H115+H117+H118+H122</f>
        <v>4999.3394578306061</v>
      </c>
      <c r="I124" s="593">
        <f t="shared" si="81"/>
        <v>5101.761095167959</v>
      </c>
      <c r="J124" s="593">
        <f t="shared" si="81"/>
        <v>4722.9949629810517</v>
      </c>
      <c r="K124" s="593">
        <f t="shared" si="81"/>
        <v>5054.1414980047994</v>
      </c>
      <c r="L124" s="593">
        <f t="shared" si="81"/>
        <v>5084.6309685866418</v>
      </c>
      <c r="M124" s="593">
        <f t="shared" si="81"/>
        <v>4982.9993999805029</v>
      </c>
      <c r="N124" s="593">
        <f t="shared" si="81"/>
        <v>4793.2033434139148</v>
      </c>
      <c r="O124" s="593">
        <f t="shared" si="81"/>
        <v>4667.6542395810302</v>
      </c>
      <c r="Q124" s="106"/>
    </row>
    <row r="125" spans="1:17">
      <c r="Q125" s="106"/>
    </row>
    <row r="126" spans="1:17">
      <c r="Q126" s="106"/>
    </row>
    <row r="127" spans="1:17">
      <c r="Q127" s="360"/>
    </row>
    <row r="128" spans="1:17">
      <c r="Q128" s="106"/>
    </row>
    <row r="129" spans="1:17" ht="16.2" thickBot="1">
      <c r="B129" s="356" t="s">
        <v>963</v>
      </c>
      <c r="Q129" s="361"/>
    </row>
    <row r="130" spans="1:17" ht="14.4"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3.8">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3.8">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3.8">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3.8">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3.8">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3.8">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3.8">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3.8">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3.8">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3.8">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3.8">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3.8">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3.8">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3.8">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3.8">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3.8">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4.4"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3.8">
      <c r="A148" s="106" t="s">
        <v>728</v>
      </c>
      <c r="B148" s="362" t="s">
        <v>92</v>
      </c>
      <c r="C148" s="363">
        <v>0</v>
      </c>
      <c r="D148" s="363">
        <v>0</v>
      </c>
      <c r="E148" s="363">
        <v>0</v>
      </c>
      <c r="F148" s="593">
        <v>0</v>
      </c>
      <c r="G148" s="593">
        <f>G131+G144+G133+G136+G137+G138+G139+G141+G142+G146+G147</f>
        <v>1286697.9579999999</v>
      </c>
      <c r="H148" s="593">
        <f t="shared" ref="H148:O148" si="82">H131+H144+H133+H136+H137+H138+H139+H141+H142+H146+H147</f>
        <v>1340940.5729999999</v>
      </c>
      <c r="I148" s="593">
        <f t="shared" si="82"/>
        <v>1404651.6409999998</v>
      </c>
      <c r="J148" s="593">
        <f t="shared" si="82"/>
        <v>1288112.3189999999</v>
      </c>
      <c r="K148" s="593">
        <f t="shared" si="82"/>
        <v>1351912.3760000002</v>
      </c>
      <c r="L148" s="593">
        <f t="shared" si="82"/>
        <v>1334145.453</v>
      </c>
      <c r="M148" s="593">
        <f t="shared" si="82"/>
        <v>1332985.048</v>
      </c>
      <c r="N148" s="593">
        <f t="shared" si="82"/>
        <v>1209684.2450000001</v>
      </c>
      <c r="O148" s="593">
        <f t="shared" si="82"/>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workbookViewId="0">
      <pane xSplit="2" ySplit="8" topLeftCell="C9" activePane="bottomRight" state="frozen"/>
      <selection pane="topRight"/>
      <selection pane="bottomLeft"/>
      <selection pane="bottomRight" activeCell="C7" sqref="C7"/>
    </sheetView>
  </sheetViews>
  <sheetFormatPr defaultColWidth="8.6640625" defaultRowHeight="11.55" customHeight="1"/>
  <cols>
    <col min="1" max="1" width="29.77734375" style="576" customWidth="1"/>
    <col min="2" max="2" width="25.44140625" style="576" customWidth="1"/>
    <col min="3" max="12" width="19.77734375" style="576" customWidth="1"/>
    <col min="13" max="13" width="9.77734375" style="576" bestFit="1" customWidth="1"/>
    <col min="14" max="16384" width="8.6640625" style="576"/>
  </cols>
  <sheetData>
    <row r="1" spans="1:13" ht="14.4">
      <c r="A1" s="577" t="s">
        <v>921</v>
      </c>
    </row>
    <row r="2" spans="1:13" ht="14.4">
      <c r="A2" s="577" t="s">
        <v>920</v>
      </c>
      <c r="B2" s="578" t="s">
        <v>919</v>
      </c>
    </row>
    <row r="3" spans="1:13" ht="14.4">
      <c r="A3" s="577" t="s">
        <v>918</v>
      </c>
      <c r="B3" s="577" t="s">
        <v>917</v>
      </c>
      <c r="C3" s="633"/>
      <c r="D3" s="633"/>
      <c r="E3" s="633"/>
      <c r="F3" s="633"/>
      <c r="G3" s="633"/>
      <c r="H3" s="633"/>
      <c r="I3" s="633"/>
      <c r="J3" s="633"/>
      <c r="K3" s="633"/>
      <c r="L3" s="633"/>
    </row>
    <row r="4" spans="1:13" ht="14.4">
      <c r="A4" s="578" t="s">
        <v>841</v>
      </c>
      <c r="C4" s="577" t="s">
        <v>840</v>
      </c>
    </row>
    <row r="5" spans="1:13" ht="14.4">
      <c r="A5" s="578" t="s">
        <v>839</v>
      </c>
      <c r="C5" s="577" t="s">
        <v>838</v>
      </c>
    </row>
    <row r="6" spans="1:13" ht="14.4">
      <c r="A6" s="669" t="s">
        <v>837</v>
      </c>
      <c r="B6" s="669" t="s">
        <v>837</v>
      </c>
      <c r="C6" s="629" t="s">
        <v>836</v>
      </c>
      <c r="D6" s="629" t="s">
        <v>835</v>
      </c>
      <c r="E6" s="629" t="s">
        <v>834</v>
      </c>
      <c r="F6" s="629" t="s">
        <v>833</v>
      </c>
      <c r="G6" s="629" t="s">
        <v>832</v>
      </c>
      <c r="H6" s="629" t="s">
        <v>831</v>
      </c>
      <c r="I6" s="629" t="s">
        <v>830</v>
      </c>
      <c r="J6" s="629" t="s">
        <v>829</v>
      </c>
      <c r="K6" s="629" t="s">
        <v>828</v>
      </c>
      <c r="L6" s="629" t="s">
        <v>916</v>
      </c>
    </row>
    <row r="7" spans="1:13" ht="14.4">
      <c r="A7" s="669" t="s">
        <v>827</v>
      </c>
      <c r="B7" s="669" t="s">
        <v>827</v>
      </c>
      <c r="C7" s="586" t="s">
        <v>915</v>
      </c>
      <c r="D7" s="586" t="s">
        <v>915</v>
      </c>
      <c r="E7" s="586" t="s">
        <v>915</v>
      </c>
      <c r="F7" s="586" t="s">
        <v>915</v>
      </c>
      <c r="G7" s="586" t="s">
        <v>915</v>
      </c>
      <c r="H7" s="586" t="s">
        <v>915</v>
      </c>
      <c r="I7" s="586" t="s">
        <v>915</v>
      </c>
      <c r="J7" s="586" t="s">
        <v>915</v>
      </c>
      <c r="K7" s="586" t="s">
        <v>915</v>
      </c>
      <c r="L7" s="586" t="s">
        <v>915</v>
      </c>
    </row>
    <row r="8" spans="1:13" ht="14.4">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4">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4">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4">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4">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4" hidden="1">
      <c r="A13" s="581" t="s">
        <v>814</v>
      </c>
      <c r="B13" s="581" t="s">
        <v>911</v>
      </c>
      <c r="C13" s="580">
        <v>0</v>
      </c>
      <c r="D13" s="580">
        <v>0</v>
      </c>
      <c r="E13" s="580">
        <v>0</v>
      </c>
      <c r="F13" s="580">
        <v>0</v>
      </c>
      <c r="G13" s="580">
        <v>0</v>
      </c>
      <c r="H13" s="580">
        <v>0</v>
      </c>
      <c r="I13" s="580">
        <v>0</v>
      </c>
      <c r="J13" s="580">
        <v>0</v>
      </c>
      <c r="K13" s="580">
        <v>0</v>
      </c>
      <c r="L13" s="580">
        <v>0</v>
      </c>
    </row>
    <row r="14" spans="1:13" ht="14.4" hidden="1">
      <c r="A14" s="581" t="s">
        <v>814</v>
      </c>
      <c r="B14" s="581" t="s">
        <v>910</v>
      </c>
      <c r="C14" s="583">
        <v>0</v>
      </c>
      <c r="D14" s="583">
        <v>0</v>
      </c>
      <c r="E14" s="583">
        <v>0</v>
      </c>
      <c r="F14" s="583">
        <v>0</v>
      </c>
      <c r="G14" s="583">
        <v>0</v>
      </c>
      <c r="H14" s="583">
        <v>0</v>
      </c>
      <c r="I14" s="583">
        <v>0</v>
      </c>
      <c r="J14" s="583">
        <v>0</v>
      </c>
      <c r="K14" s="583">
        <v>0</v>
      </c>
      <c r="L14" s="583">
        <v>0</v>
      </c>
    </row>
    <row r="15" spans="1:13" ht="14.4"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4" hidden="1">
      <c r="A16" s="581" t="s">
        <v>814</v>
      </c>
      <c r="B16" s="581" t="s">
        <v>908</v>
      </c>
      <c r="C16" s="583">
        <v>0</v>
      </c>
      <c r="D16" s="583">
        <v>0</v>
      </c>
      <c r="E16" s="583">
        <v>0</v>
      </c>
      <c r="F16" s="583">
        <v>0</v>
      </c>
      <c r="G16" s="583">
        <v>0</v>
      </c>
      <c r="H16" s="583">
        <v>0</v>
      </c>
      <c r="I16" s="583">
        <v>0</v>
      </c>
      <c r="J16" s="583">
        <v>0</v>
      </c>
      <c r="K16" s="583">
        <v>0</v>
      </c>
      <c r="L16" s="583">
        <v>0</v>
      </c>
    </row>
    <row r="17" spans="1:12" ht="14.4" hidden="1">
      <c r="A17" s="581" t="s">
        <v>814</v>
      </c>
      <c r="B17" s="581" t="s">
        <v>907</v>
      </c>
      <c r="C17" s="580">
        <v>0</v>
      </c>
      <c r="D17" s="580">
        <v>0</v>
      </c>
      <c r="E17" s="580">
        <v>0</v>
      </c>
      <c r="F17" s="580">
        <v>0</v>
      </c>
      <c r="G17" s="580">
        <v>0</v>
      </c>
      <c r="H17" s="580">
        <v>0</v>
      </c>
      <c r="I17" s="580">
        <v>0</v>
      </c>
      <c r="J17" s="580">
        <v>0</v>
      </c>
      <c r="K17" s="580">
        <v>0</v>
      </c>
      <c r="L17" s="580">
        <v>0</v>
      </c>
    </row>
    <row r="18" spans="1:12" ht="14.4"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4" hidden="1">
      <c r="A19" s="581" t="s">
        <v>814</v>
      </c>
      <c r="B19" s="581" t="s">
        <v>905</v>
      </c>
      <c r="C19" s="580">
        <v>0</v>
      </c>
      <c r="D19" s="580">
        <v>0</v>
      </c>
      <c r="E19" s="580">
        <v>0</v>
      </c>
      <c r="F19" s="580">
        <v>0</v>
      </c>
      <c r="G19" s="580">
        <v>0</v>
      </c>
      <c r="H19" s="580">
        <v>0</v>
      </c>
      <c r="I19" s="580">
        <v>0</v>
      </c>
      <c r="J19" s="580">
        <v>0</v>
      </c>
      <c r="K19" s="580">
        <v>0</v>
      </c>
      <c r="L19" s="580">
        <v>0</v>
      </c>
    </row>
    <row r="20" spans="1:12" ht="14.4" hidden="1">
      <c r="A20" s="581" t="s">
        <v>814</v>
      </c>
      <c r="B20" s="581" t="s">
        <v>904</v>
      </c>
      <c r="C20" s="583">
        <v>0</v>
      </c>
      <c r="D20" s="583">
        <v>0</v>
      </c>
      <c r="E20" s="583">
        <v>0</v>
      </c>
      <c r="F20" s="583">
        <v>0</v>
      </c>
      <c r="G20" s="583">
        <v>0</v>
      </c>
      <c r="H20" s="583">
        <v>0</v>
      </c>
      <c r="I20" s="583">
        <v>0</v>
      </c>
      <c r="J20" s="583">
        <v>0</v>
      </c>
      <c r="K20" s="583">
        <v>0</v>
      </c>
      <c r="L20" s="583">
        <v>0</v>
      </c>
    </row>
    <row r="21" spans="1:12" ht="14.4" hidden="1">
      <c r="A21" s="581" t="s">
        <v>814</v>
      </c>
      <c r="B21" s="581" t="s">
        <v>903</v>
      </c>
      <c r="C21" s="580">
        <v>0</v>
      </c>
      <c r="D21" s="580">
        <v>0</v>
      </c>
      <c r="E21" s="580">
        <v>0</v>
      </c>
      <c r="F21" s="580">
        <v>0</v>
      </c>
      <c r="G21" s="580">
        <v>0</v>
      </c>
      <c r="H21" s="580">
        <v>0</v>
      </c>
      <c r="I21" s="580">
        <v>0</v>
      </c>
      <c r="J21" s="580">
        <v>0</v>
      </c>
      <c r="K21" s="580">
        <v>0</v>
      </c>
      <c r="L21" s="580">
        <v>0</v>
      </c>
    </row>
    <row r="22" spans="1:12" ht="14.4" hidden="1">
      <c r="A22" s="581" t="s">
        <v>814</v>
      </c>
      <c r="B22" s="581" t="s">
        <v>902</v>
      </c>
      <c r="C22" s="583">
        <v>0</v>
      </c>
      <c r="D22" s="583">
        <v>0</v>
      </c>
      <c r="E22" s="583">
        <v>0</v>
      </c>
      <c r="F22" s="583">
        <v>0</v>
      </c>
      <c r="G22" s="583">
        <v>0</v>
      </c>
      <c r="H22" s="583">
        <v>0</v>
      </c>
      <c r="I22" s="583">
        <v>0</v>
      </c>
      <c r="J22" s="583">
        <v>0</v>
      </c>
      <c r="K22" s="583">
        <v>0</v>
      </c>
      <c r="L22" s="583">
        <v>0</v>
      </c>
    </row>
    <row r="23" spans="1:12" ht="14.4" hidden="1">
      <c r="A23" s="581" t="s">
        <v>814</v>
      </c>
      <c r="B23" s="581" t="s">
        <v>901</v>
      </c>
      <c r="C23" s="580">
        <v>0</v>
      </c>
      <c r="D23" s="580">
        <v>0</v>
      </c>
      <c r="E23" s="580">
        <v>0</v>
      </c>
      <c r="F23" s="580">
        <v>0</v>
      </c>
      <c r="G23" s="580">
        <v>0</v>
      </c>
      <c r="H23" s="580">
        <v>0</v>
      </c>
      <c r="I23" s="580">
        <v>0</v>
      </c>
      <c r="J23" s="580">
        <v>0</v>
      </c>
      <c r="K23" s="580">
        <v>0</v>
      </c>
      <c r="L23" s="580">
        <v>0</v>
      </c>
    </row>
    <row r="24" spans="1:12" ht="14.4" hidden="1">
      <c r="A24" s="581" t="s">
        <v>814</v>
      </c>
      <c r="B24" s="581" t="s">
        <v>900</v>
      </c>
      <c r="C24" s="583">
        <v>0</v>
      </c>
      <c r="D24" s="583">
        <v>0</v>
      </c>
      <c r="E24" s="583">
        <v>0</v>
      </c>
      <c r="F24" s="583">
        <v>0</v>
      </c>
      <c r="G24" s="583">
        <v>0</v>
      </c>
      <c r="H24" s="583">
        <v>0</v>
      </c>
      <c r="I24" s="583">
        <v>0</v>
      </c>
      <c r="J24" s="583">
        <v>0</v>
      </c>
      <c r="K24" s="583">
        <v>0</v>
      </c>
      <c r="L24" s="583">
        <v>0</v>
      </c>
    </row>
    <row r="25" spans="1:12" ht="14.4" hidden="1">
      <c r="A25" s="581" t="s">
        <v>814</v>
      </c>
      <c r="B25" s="581" t="s">
        <v>899</v>
      </c>
      <c r="C25" s="580">
        <v>0</v>
      </c>
      <c r="D25" s="580">
        <v>0</v>
      </c>
      <c r="E25" s="580">
        <v>0</v>
      </c>
      <c r="F25" s="580">
        <v>0</v>
      </c>
      <c r="G25" s="580">
        <v>0</v>
      </c>
      <c r="H25" s="580">
        <v>0</v>
      </c>
      <c r="I25" s="580">
        <v>0</v>
      </c>
      <c r="J25" s="580">
        <v>0</v>
      </c>
      <c r="K25" s="580">
        <v>0</v>
      </c>
      <c r="L25" s="580">
        <v>0</v>
      </c>
    </row>
    <row r="26" spans="1:12" ht="14.4" hidden="1">
      <c r="A26" s="581" t="s">
        <v>814</v>
      </c>
      <c r="B26" s="581" t="s">
        <v>898</v>
      </c>
      <c r="C26" s="583">
        <v>0</v>
      </c>
      <c r="D26" s="583">
        <v>0</v>
      </c>
      <c r="E26" s="583">
        <v>0</v>
      </c>
      <c r="F26" s="583">
        <v>0</v>
      </c>
      <c r="G26" s="583">
        <v>0</v>
      </c>
      <c r="H26" s="583">
        <v>0</v>
      </c>
      <c r="I26" s="583">
        <v>0</v>
      </c>
      <c r="J26" s="583">
        <v>0</v>
      </c>
      <c r="K26" s="583">
        <v>0</v>
      </c>
      <c r="L26" s="583">
        <v>0</v>
      </c>
    </row>
    <row r="27" spans="1:12" ht="14.4" hidden="1">
      <c r="A27" s="581" t="s">
        <v>814</v>
      </c>
      <c r="B27" s="581" t="s">
        <v>897</v>
      </c>
      <c r="C27" s="580">
        <v>0</v>
      </c>
      <c r="D27" s="580">
        <v>0</v>
      </c>
      <c r="E27" s="580">
        <v>0</v>
      </c>
      <c r="F27" s="580">
        <v>0</v>
      </c>
      <c r="G27" s="580">
        <v>0</v>
      </c>
      <c r="H27" s="580">
        <v>0</v>
      </c>
      <c r="I27" s="580">
        <v>0</v>
      </c>
      <c r="J27" s="580">
        <v>0</v>
      </c>
      <c r="K27" s="580">
        <v>0</v>
      </c>
      <c r="L27" s="580">
        <v>0</v>
      </c>
    </row>
    <row r="28" spans="1:12" ht="14.4" hidden="1">
      <c r="A28" s="581" t="s">
        <v>814</v>
      </c>
      <c r="B28" s="581" t="s">
        <v>896</v>
      </c>
      <c r="C28" s="583">
        <v>0</v>
      </c>
      <c r="D28" s="583">
        <v>0</v>
      </c>
      <c r="E28" s="583">
        <v>0</v>
      </c>
      <c r="F28" s="583">
        <v>0</v>
      </c>
      <c r="G28" s="583">
        <v>0</v>
      </c>
      <c r="H28" s="583">
        <v>0</v>
      </c>
      <c r="I28" s="583">
        <v>0</v>
      </c>
      <c r="J28" s="583">
        <v>0</v>
      </c>
      <c r="K28" s="583">
        <v>0</v>
      </c>
      <c r="L28" s="583">
        <v>0</v>
      </c>
    </row>
    <row r="29" spans="1:12" ht="14.4">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4">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4">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4">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4">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4">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4">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4">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4">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4">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4">
      <c r="A39" s="591" t="s">
        <v>814</v>
      </c>
      <c r="B39" s="591" t="s">
        <v>890</v>
      </c>
      <c r="C39" s="583">
        <v>384</v>
      </c>
      <c r="D39" s="583">
        <v>416</v>
      </c>
      <c r="E39" s="583">
        <v>384</v>
      </c>
      <c r="F39" s="583">
        <v>384</v>
      </c>
      <c r="G39" s="583">
        <v>384</v>
      </c>
      <c r="H39" s="583">
        <v>352</v>
      </c>
      <c r="I39" s="583">
        <v>352</v>
      </c>
      <c r="J39" s="583">
        <v>384</v>
      </c>
      <c r="K39" s="583">
        <v>352</v>
      </c>
      <c r="L39" s="583">
        <v>256</v>
      </c>
    </row>
    <row r="40" spans="1:13" ht="14.4">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4">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4">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4" hidden="1">
      <c r="A43" s="581" t="s">
        <v>814</v>
      </c>
      <c r="B43" s="581" t="s">
        <v>887</v>
      </c>
      <c r="C43" s="583">
        <v>70</v>
      </c>
      <c r="D43" s="583">
        <v>0</v>
      </c>
      <c r="E43" s="583">
        <v>0</v>
      </c>
      <c r="F43" s="583">
        <v>0</v>
      </c>
      <c r="G43" s="583">
        <v>0</v>
      </c>
      <c r="H43" s="583">
        <v>0</v>
      </c>
      <c r="I43" s="583">
        <v>0</v>
      </c>
      <c r="J43" s="583">
        <v>0</v>
      </c>
      <c r="K43" s="583">
        <v>0</v>
      </c>
      <c r="L43" s="583">
        <v>0</v>
      </c>
    </row>
    <row r="44" spans="1:13" ht="14.4" hidden="1">
      <c r="A44" s="581" t="s">
        <v>814</v>
      </c>
      <c r="B44" s="581" t="s">
        <v>886</v>
      </c>
      <c r="C44" s="580">
        <v>70</v>
      </c>
      <c r="D44" s="580">
        <v>0</v>
      </c>
      <c r="E44" s="580">
        <v>0</v>
      </c>
      <c r="F44" s="580">
        <v>0</v>
      </c>
      <c r="G44" s="580">
        <v>0</v>
      </c>
      <c r="H44" s="580">
        <v>0</v>
      </c>
      <c r="I44" s="580">
        <v>0</v>
      </c>
      <c r="J44" s="580">
        <v>0</v>
      </c>
      <c r="K44" s="580">
        <v>0</v>
      </c>
      <c r="L44" s="580">
        <v>0</v>
      </c>
    </row>
    <row r="45" spans="1:13" ht="14.4" hidden="1">
      <c r="A45" s="581" t="s">
        <v>814</v>
      </c>
      <c r="B45" s="581" t="s">
        <v>885</v>
      </c>
      <c r="C45" s="583">
        <v>70</v>
      </c>
      <c r="D45" s="583">
        <v>0</v>
      </c>
      <c r="E45" s="583">
        <v>0</v>
      </c>
      <c r="F45" s="583">
        <v>0</v>
      </c>
      <c r="G45" s="583">
        <v>0</v>
      </c>
      <c r="H45" s="583">
        <v>0</v>
      </c>
      <c r="I45" s="583">
        <v>0</v>
      </c>
      <c r="J45" s="583">
        <v>0</v>
      </c>
      <c r="K45" s="583">
        <v>0</v>
      </c>
      <c r="L45" s="583">
        <v>0</v>
      </c>
    </row>
    <row r="46" spans="1:13" ht="14.4">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4">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4">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4">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4">
      <c r="A51" s="578" t="s">
        <v>813</v>
      </c>
      <c r="C51" s="633"/>
      <c r="D51" s="633"/>
      <c r="E51" s="633"/>
      <c r="F51" s="633"/>
      <c r="G51" s="633"/>
      <c r="H51" s="633"/>
      <c r="I51" s="633"/>
      <c r="J51" s="633"/>
      <c r="K51" s="633"/>
      <c r="L51" s="633"/>
    </row>
    <row r="52" spans="1:12" ht="14.4">
      <c r="A52" s="578" t="s">
        <v>882</v>
      </c>
      <c r="B52" s="577" t="s">
        <v>812</v>
      </c>
    </row>
    <row r="53" spans="1:12" ht="14.4">
      <c r="A53" s="578" t="s">
        <v>881</v>
      </c>
    </row>
    <row r="54" spans="1:12" ht="14.4">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topLeftCell="B1"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M14" sqref="M14"/>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982</v>
      </c>
    </row>
    <row r="4" spans="2:22">
      <c r="B4" t="s">
        <v>202</v>
      </c>
      <c r="C4" t="s">
        <v>204</v>
      </c>
      <c r="D4" t="s">
        <v>205</v>
      </c>
      <c r="E4" t="s">
        <v>203</v>
      </c>
      <c r="S4" s="132" t="s">
        <v>755</v>
      </c>
    </row>
    <row r="5" spans="2:22" ht="28.8" customHeight="1">
      <c r="B5" s="331" t="s">
        <v>201</v>
      </c>
      <c r="C5" s="331" t="s">
        <v>207</v>
      </c>
      <c r="D5" s="332">
        <v>0.3</v>
      </c>
      <c r="E5" s="682" t="s">
        <v>983</v>
      </c>
    </row>
    <row r="6" spans="2:22" ht="28.8" customHeight="1">
      <c r="B6" s="331" t="s">
        <v>201</v>
      </c>
      <c r="C6" s="331" t="s">
        <v>206</v>
      </c>
      <c r="D6" s="333">
        <v>0.7</v>
      </c>
      <c r="E6" s="682"/>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3.8">
      <c r="B35" s="300"/>
      <c r="C35" s="300"/>
      <c r="D35" s="300"/>
      <c r="E35" s="300"/>
      <c r="F35" s="300"/>
      <c r="G35" s="300"/>
      <c r="H35" s="300"/>
    </row>
    <row r="36" spans="2:8" ht="13.8">
      <c r="B36" t="s">
        <v>213</v>
      </c>
      <c r="G36" s="300"/>
      <c r="H36" s="300"/>
    </row>
    <row r="37" spans="2:8" ht="13.8">
      <c r="C37" s="300"/>
      <c r="D37" s="300"/>
      <c r="E37" s="300"/>
      <c r="F37" s="300"/>
      <c r="G37" s="300"/>
      <c r="H37" s="300"/>
    </row>
    <row r="38" spans="2:8" ht="13.8">
      <c r="B38" s="689" t="s">
        <v>219</v>
      </c>
      <c r="C38" s="689"/>
      <c r="D38" s="689"/>
      <c r="E38" s="689"/>
      <c r="F38" s="300"/>
      <c r="G38" s="300"/>
      <c r="H38" s="300"/>
    </row>
    <row r="39" spans="2:8" ht="14.4" thickBot="1">
      <c r="B39" s="336"/>
      <c r="C39" s="336"/>
      <c r="D39" s="336"/>
      <c r="E39" s="336"/>
      <c r="F39" s="300"/>
      <c r="G39" s="300"/>
      <c r="H39" s="300"/>
    </row>
    <row r="40" spans="2:8" ht="13.8">
      <c r="B40" s="687"/>
      <c r="C40" s="690" t="s">
        <v>220</v>
      </c>
      <c r="D40" s="677" t="s">
        <v>221</v>
      </c>
      <c r="E40" s="678"/>
      <c r="F40" s="300"/>
      <c r="G40" s="300"/>
      <c r="H40" s="300"/>
    </row>
    <row r="41" spans="2:8" ht="14.4" thickBot="1">
      <c r="B41" s="688"/>
      <c r="C41" s="691"/>
      <c r="D41" s="337" t="s">
        <v>222</v>
      </c>
      <c r="E41" s="338" t="s">
        <v>223</v>
      </c>
      <c r="F41" s="300"/>
      <c r="G41" s="300"/>
      <c r="H41" s="300"/>
    </row>
    <row r="42" spans="2:8" ht="16.8">
      <c r="B42" s="339" t="s">
        <v>224</v>
      </c>
      <c r="C42" s="340">
        <v>22.1</v>
      </c>
      <c r="D42" s="340">
        <v>19.600000000000001</v>
      </c>
      <c r="E42" s="341">
        <v>25</v>
      </c>
      <c r="F42" s="300"/>
      <c r="G42" s="300"/>
      <c r="H42" s="300"/>
    </row>
    <row r="43" spans="2:8" ht="16.8">
      <c r="B43" s="342" t="s">
        <v>225</v>
      </c>
      <c r="C43" s="343">
        <v>15.5</v>
      </c>
      <c r="D43" s="343">
        <v>14</v>
      </c>
      <c r="E43" s="344">
        <v>17.2</v>
      </c>
      <c r="F43" s="300"/>
      <c r="G43" s="300"/>
      <c r="H43" s="300"/>
    </row>
    <row r="44" spans="2:8" ht="13.8">
      <c r="B44" s="679" t="s">
        <v>226</v>
      </c>
      <c r="C44" s="680"/>
      <c r="D44" s="680"/>
      <c r="E44" s="681"/>
      <c r="F44" s="300"/>
      <c r="G44" s="300"/>
      <c r="H44" s="300"/>
    </row>
    <row r="45" spans="2:8" ht="13.8">
      <c r="B45" s="345" t="s">
        <v>92</v>
      </c>
      <c r="C45" s="346">
        <v>100</v>
      </c>
      <c r="D45" s="346">
        <v>100</v>
      </c>
      <c r="E45" s="347">
        <v>100</v>
      </c>
      <c r="F45" s="300"/>
      <c r="G45" s="300"/>
      <c r="H45" s="300"/>
    </row>
    <row r="46" spans="2:8" ht="16.8">
      <c r="B46" s="348" t="s">
        <v>227</v>
      </c>
      <c r="C46" s="349">
        <v>7.4</v>
      </c>
      <c r="D46" s="349">
        <v>10.5</v>
      </c>
      <c r="E46" s="350">
        <v>3.5</v>
      </c>
      <c r="F46" s="300"/>
      <c r="G46" s="300"/>
      <c r="H46" s="300"/>
    </row>
    <row r="47" spans="2:8" ht="16.8">
      <c r="B47" s="348" t="s">
        <v>228</v>
      </c>
      <c r="C47" s="349">
        <v>40.299999999999997</v>
      </c>
      <c r="D47" s="349">
        <v>46.1</v>
      </c>
      <c r="E47" s="350">
        <v>33.1</v>
      </c>
      <c r="F47" s="300"/>
      <c r="G47" s="300"/>
      <c r="H47" s="300"/>
    </row>
    <row r="48" spans="2:8" ht="16.8">
      <c r="B48" s="348" t="s">
        <v>229</v>
      </c>
      <c r="C48" s="349">
        <v>27.6</v>
      </c>
      <c r="D48" s="349">
        <v>24.3</v>
      </c>
      <c r="E48" s="350">
        <v>31.8</v>
      </c>
      <c r="F48" s="300"/>
      <c r="G48" s="300"/>
      <c r="H48" s="300"/>
    </row>
    <row r="49" spans="2:8" ht="16.8">
      <c r="B49" s="348" t="s">
        <v>230</v>
      </c>
      <c r="C49" s="349">
        <v>24.6</v>
      </c>
      <c r="D49" s="349">
        <v>19.100000000000001</v>
      </c>
      <c r="E49" s="350">
        <v>31.6</v>
      </c>
      <c r="F49" s="300"/>
      <c r="G49" s="300"/>
      <c r="H49" s="300"/>
    </row>
    <row r="50" spans="2:8" ht="13.8">
      <c r="B50" s="679" t="s">
        <v>231</v>
      </c>
      <c r="C50" s="680"/>
      <c r="D50" s="680"/>
      <c r="E50" s="681"/>
      <c r="F50" s="300"/>
      <c r="G50" s="300"/>
      <c r="H50" s="300"/>
    </row>
    <row r="51" spans="2:8" ht="13.8">
      <c r="B51" s="345" t="s">
        <v>92</v>
      </c>
      <c r="C51" s="346">
        <v>100</v>
      </c>
      <c r="D51" s="346">
        <v>100</v>
      </c>
      <c r="E51" s="347">
        <v>100</v>
      </c>
      <c r="F51" s="300"/>
      <c r="G51" s="300"/>
      <c r="H51" s="300"/>
    </row>
    <row r="52" spans="2:8" ht="16.8">
      <c r="B52" s="348" t="s">
        <v>227</v>
      </c>
      <c r="C52" s="349">
        <v>26.4</v>
      </c>
      <c r="D52" s="349">
        <v>32.700000000000003</v>
      </c>
      <c r="E52" s="350">
        <v>18.5</v>
      </c>
      <c r="F52" s="300"/>
      <c r="G52" s="300"/>
      <c r="H52" s="300"/>
    </row>
    <row r="53" spans="2:8" ht="16.8">
      <c r="B53" s="348" t="s">
        <v>228</v>
      </c>
      <c r="C53" s="349">
        <v>46.2</v>
      </c>
      <c r="D53" s="349">
        <v>44.7</v>
      </c>
      <c r="E53" s="350">
        <v>48.1</v>
      </c>
      <c r="F53" s="300"/>
      <c r="G53" s="300"/>
      <c r="H53" s="300"/>
    </row>
    <row r="54" spans="2:8" ht="16.8">
      <c r="B54" s="348" t="s">
        <v>229</v>
      </c>
      <c r="C54" s="349">
        <v>16.600000000000001</v>
      </c>
      <c r="D54" s="349">
        <v>13.8</v>
      </c>
      <c r="E54" s="350">
        <v>20.2</v>
      </c>
      <c r="F54" s="300"/>
      <c r="G54" s="300"/>
      <c r="H54" s="300"/>
    </row>
    <row r="55" spans="2:8" ht="16.8">
      <c r="B55" s="348" t="s">
        <v>230</v>
      </c>
      <c r="C55" s="349">
        <v>10.7</v>
      </c>
      <c r="D55" s="349">
        <v>8.8000000000000007</v>
      </c>
      <c r="E55" s="350">
        <v>13.2</v>
      </c>
      <c r="F55" s="300"/>
      <c r="G55" s="300"/>
      <c r="H55" s="300"/>
    </row>
    <row r="56" spans="2:8" ht="13.8">
      <c r="B56" s="684" t="s">
        <v>232</v>
      </c>
      <c r="C56" s="685"/>
      <c r="D56" s="685"/>
      <c r="E56" s="686"/>
      <c r="F56" s="300"/>
      <c r="G56" s="300"/>
      <c r="H56" s="300"/>
    </row>
    <row r="57" spans="2:8" ht="13.8">
      <c r="B57" s="345" t="s">
        <v>92</v>
      </c>
      <c r="C57" s="346">
        <v>100</v>
      </c>
      <c r="D57" s="346">
        <v>100</v>
      </c>
      <c r="E57" s="347">
        <v>100</v>
      </c>
      <c r="F57" s="300"/>
      <c r="G57" s="300"/>
      <c r="H57" s="300"/>
    </row>
    <row r="58" spans="2:8" ht="13.8">
      <c r="B58" s="348" t="s">
        <v>233</v>
      </c>
      <c r="C58" s="351">
        <v>3.6</v>
      </c>
      <c r="D58" s="351">
        <v>5.6</v>
      </c>
      <c r="E58" s="352">
        <v>1.1000000000000001</v>
      </c>
      <c r="F58" s="300"/>
      <c r="G58" s="300"/>
      <c r="H58" s="300"/>
    </row>
    <row r="59" spans="2:8" ht="13.8">
      <c r="B59" s="348" t="s">
        <v>234</v>
      </c>
      <c r="C59" s="351">
        <v>25</v>
      </c>
      <c r="D59" s="351">
        <v>30.4</v>
      </c>
      <c r="E59" s="352">
        <v>18.2</v>
      </c>
      <c r="F59" s="300"/>
      <c r="G59" s="300"/>
      <c r="H59" s="300"/>
    </row>
    <row r="60" spans="2:8" ht="13.8">
      <c r="B60" s="348" t="s">
        <v>235</v>
      </c>
      <c r="C60" s="351">
        <v>40.6</v>
      </c>
      <c r="D60" s="351">
        <v>39.5</v>
      </c>
      <c r="E60" s="352">
        <v>41.9</v>
      </c>
      <c r="F60" s="300"/>
      <c r="G60" s="300"/>
      <c r="H60" s="300"/>
    </row>
    <row r="61" spans="2:8" ht="13.8">
      <c r="B61" s="348" t="s">
        <v>236</v>
      </c>
      <c r="C61" s="351">
        <v>21.3</v>
      </c>
      <c r="D61" s="351">
        <v>17.8</v>
      </c>
      <c r="E61" s="352">
        <v>25.7</v>
      </c>
      <c r="F61" s="300"/>
      <c r="G61" s="300"/>
      <c r="H61" s="300"/>
    </row>
    <row r="62" spans="2:8" ht="13.8">
      <c r="B62" s="348" t="s">
        <v>237</v>
      </c>
      <c r="C62" s="351">
        <v>9.5</v>
      </c>
      <c r="D62" s="351">
        <v>6.7</v>
      </c>
      <c r="E62" s="352">
        <v>13</v>
      </c>
      <c r="F62" s="300"/>
      <c r="G62" s="300"/>
      <c r="H62" s="300"/>
    </row>
    <row r="63" spans="2:8" ht="13.8">
      <c r="B63" s="684" t="s">
        <v>238</v>
      </c>
      <c r="C63" s="685"/>
      <c r="D63" s="685"/>
      <c r="E63" s="686"/>
      <c r="F63" s="300"/>
      <c r="G63" s="300"/>
      <c r="H63" s="300"/>
    </row>
    <row r="64" spans="2:8" ht="13.8">
      <c r="B64" s="345" t="s">
        <v>92</v>
      </c>
      <c r="C64" s="346">
        <v>100</v>
      </c>
      <c r="D64" s="346">
        <v>100</v>
      </c>
      <c r="E64" s="347">
        <v>100</v>
      </c>
      <c r="F64" s="300"/>
    </row>
    <row r="65" spans="2:8" ht="13.8">
      <c r="B65" s="348" t="s">
        <v>239</v>
      </c>
      <c r="C65" s="349">
        <v>65.8</v>
      </c>
      <c r="D65" s="349">
        <v>43.1</v>
      </c>
      <c r="E65" s="350">
        <v>94.2</v>
      </c>
      <c r="F65" s="300"/>
    </row>
    <row r="66" spans="2:8" ht="13.8">
      <c r="B66" s="348" t="s">
        <v>240</v>
      </c>
      <c r="C66" s="349">
        <v>1.4</v>
      </c>
      <c r="D66" s="349">
        <v>1.8</v>
      </c>
      <c r="E66" s="350">
        <v>0.9</v>
      </c>
      <c r="F66" s="300"/>
    </row>
    <row r="67" spans="2:8" ht="13.8">
      <c r="B67" s="348" t="s">
        <v>241</v>
      </c>
      <c r="C67" s="349">
        <v>31.1</v>
      </c>
      <c r="D67" s="349">
        <v>53.9</v>
      </c>
      <c r="E67" s="350">
        <v>2.6</v>
      </c>
      <c r="F67" s="300"/>
    </row>
    <row r="68" spans="2:8" ht="13.8">
      <c r="B68" s="348" t="s">
        <v>242</v>
      </c>
      <c r="C68" s="349">
        <v>1.4</v>
      </c>
      <c r="D68" s="349">
        <v>1.1000000000000001</v>
      </c>
      <c r="E68" s="350">
        <v>1.7</v>
      </c>
      <c r="F68" s="300"/>
      <c r="G68" s="300"/>
      <c r="H68" s="300"/>
    </row>
    <row r="69" spans="2:8" ht="13.8">
      <c r="B69" s="348" t="s">
        <v>243</v>
      </c>
      <c r="C69" s="349">
        <v>0.3</v>
      </c>
      <c r="D69" s="349">
        <v>0.1</v>
      </c>
      <c r="E69" s="350">
        <v>0.6</v>
      </c>
      <c r="F69" s="300"/>
      <c r="G69" s="300"/>
      <c r="H69" s="300"/>
    </row>
    <row r="70" spans="2:8" ht="13.8">
      <c r="B70" s="684" t="s">
        <v>244</v>
      </c>
      <c r="C70" s="685"/>
      <c r="D70" s="685"/>
      <c r="E70" s="686"/>
      <c r="F70" s="300"/>
      <c r="G70" s="300"/>
      <c r="H70" s="300"/>
    </row>
    <row r="71" spans="2:8" ht="13.8">
      <c r="B71" s="345" t="s">
        <v>92</v>
      </c>
      <c r="C71" s="346">
        <v>100</v>
      </c>
      <c r="D71" s="346">
        <v>100</v>
      </c>
      <c r="E71" s="347">
        <v>100</v>
      </c>
      <c r="F71" s="300"/>
      <c r="G71" s="300"/>
      <c r="H71" s="300"/>
    </row>
    <row r="72" spans="2:8" ht="13.8">
      <c r="B72" s="348" t="s">
        <v>245</v>
      </c>
      <c r="C72" s="351">
        <v>93.9</v>
      </c>
      <c r="D72" s="351">
        <v>94.2</v>
      </c>
      <c r="E72" s="352">
        <v>93.4</v>
      </c>
      <c r="F72" s="300"/>
      <c r="G72" s="300"/>
      <c r="H72" s="300"/>
    </row>
    <row r="73" spans="2:8" ht="13.8">
      <c r="B73" s="348" t="s">
        <v>246</v>
      </c>
      <c r="C73" s="351">
        <v>3.7</v>
      </c>
      <c r="D73" s="351">
        <v>2.8</v>
      </c>
      <c r="E73" s="352">
        <v>4.9000000000000004</v>
      </c>
      <c r="F73" s="300"/>
      <c r="G73" s="300"/>
      <c r="H73" s="300"/>
    </row>
    <row r="74" spans="2:8" ht="13.8">
      <c r="B74" s="348" t="s">
        <v>247</v>
      </c>
      <c r="C74" s="351">
        <v>0.6</v>
      </c>
      <c r="D74" s="351">
        <v>0.7</v>
      </c>
      <c r="E74" s="352">
        <v>0.6</v>
      </c>
      <c r="F74" s="300"/>
      <c r="G74" s="300"/>
      <c r="H74" s="300"/>
    </row>
    <row r="75" spans="2:8" ht="13.8">
      <c r="B75" s="348" t="s">
        <v>248</v>
      </c>
      <c r="C75" s="351">
        <v>0.8</v>
      </c>
      <c r="D75" s="351">
        <v>1.4</v>
      </c>
      <c r="E75" s="352">
        <v>0</v>
      </c>
      <c r="F75" s="300"/>
      <c r="G75" s="300"/>
      <c r="H75" s="300"/>
    </row>
    <row r="76" spans="2:8" ht="14.4"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6">
      <c r="B129" s="683" t="s">
        <v>268</v>
      </c>
      <c r="C129" s="683"/>
      <c r="D129" s="683"/>
      <c r="E129" s="683"/>
      <c r="F129" s="683"/>
      <c r="G129" s="683"/>
      <c r="H129" s="683"/>
      <c r="I129" s="683"/>
      <c r="J129" s="683"/>
      <c r="K129" s="683"/>
    </row>
    <row r="130" spans="1:11" ht="15.6">
      <c r="B130" s="670" t="s">
        <v>269</v>
      </c>
      <c r="C130" s="670"/>
      <c r="D130" s="670"/>
      <c r="E130" s="670"/>
      <c r="F130" s="670"/>
      <c r="G130" s="670"/>
      <c r="H130" s="670"/>
      <c r="I130" s="670"/>
      <c r="J130" s="670"/>
      <c r="K130" s="670"/>
    </row>
    <row r="131" spans="1:11" ht="16.2" thickBot="1">
      <c r="B131" s="364"/>
      <c r="C131" s="365"/>
      <c r="D131" s="365"/>
      <c r="E131" s="365"/>
      <c r="F131" s="365"/>
      <c r="G131" s="365"/>
      <c r="H131" s="365"/>
      <c r="I131" s="365"/>
      <c r="J131" s="365"/>
      <c r="K131" s="365"/>
    </row>
    <row r="132" spans="1:11" ht="16.2">
      <c r="B132" s="671" t="s">
        <v>270</v>
      </c>
      <c r="C132" s="673" t="s">
        <v>92</v>
      </c>
      <c r="D132" s="675" t="s">
        <v>271</v>
      </c>
      <c r="E132" s="675"/>
      <c r="F132" s="673" t="s">
        <v>272</v>
      </c>
      <c r="G132" s="675" t="s">
        <v>271</v>
      </c>
      <c r="H132" s="675"/>
      <c r="I132" s="673" t="s">
        <v>273</v>
      </c>
      <c r="J132" s="675" t="s">
        <v>271</v>
      </c>
      <c r="K132" s="676"/>
    </row>
    <row r="133" spans="1:11" ht="16.2" thickBot="1">
      <c r="B133" s="672"/>
      <c r="C133" s="674"/>
      <c r="D133" s="366" t="s">
        <v>274</v>
      </c>
      <c r="E133" s="366" t="s">
        <v>275</v>
      </c>
      <c r="F133" s="674"/>
      <c r="G133" s="366" t="s">
        <v>274</v>
      </c>
      <c r="H133" s="366" t="s">
        <v>275</v>
      </c>
      <c r="I133" s="674"/>
      <c r="J133" s="366" t="s">
        <v>274</v>
      </c>
      <c r="K133" s="367" t="s">
        <v>275</v>
      </c>
    </row>
    <row r="134" spans="1:11" ht="15.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6">
      <c r="B135" s="371"/>
      <c r="C135" s="372"/>
      <c r="D135" s="372"/>
      <c r="E135" s="372"/>
      <c r="F135" s="372"/>
      <c r="G135" s="372"/>
      <c r="H135" s="372"/>
      <c r="I135" s="373"/>
      <c r="J135" s="373"/>
      <c r="K135" s="374"/>
    </row>
    <row r="136" spans="1:11" ht="15.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6">
      <c r="B137" s="377" t="s">
        <v>271</v>
      </c>
      <c r="C137" s="372"/>
      <c r="D137" s="372"/>
      <c r="E137" s="372"/>
      <c r="F137" s="372"/>
      <c r="G137" s="372"/>
      <c r="H137" s="372"/>
      <c r="I137" s="372"/>
      <c r="J137" s="372"/>
      <c r="K137" s="378"/>
    </row>
    <row r="138" spans="1:11" ht="15.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6">
      <c r="B139" s="379" t="s">
        <v>279</v>
      </c>
      <c r="C139" s="372">
        <v>3.6</v>
      </c>
      <c r="D139" s="372">
        <v>1.9</v>
      </c>
      <c r="E139" s="372">
        <v>1.7000000000000002</v>
      </c>
      <c r="F139" s="372">
        <v>3.6</v>
      </c>
      <c r="G139" s="372">
        <v>1.9</v>
      </c>
      <c r="H139" s="372">
        <v>1.7000000000000002</v>
      </c>
      <c r="I139" s="375" t="s">
        <v>185</v>
      </c>
      <c r="J139" s="375" t="s">
        <v>185</v>
      </c>
      <c r="K139" s="376" t="s">
        <v>185</v>
      </c>
    </row>
    <row r="140" spans="1:11" ht="15.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6">
      <c r="B141" s="379" t="s">
        <v>281</v>
      </c>
      <c r="C141" s="372">
        <v>50.6</v>
      </c>
      <c r="D141" s="372">
        <v>25.3</v>
      </c>
      <c r="E141" s="372">
        <v>25.3</v>
      </c>
      <c r="F141" s="372">
        <v>50.6</v>
      </c>
      <c r="G141" s="372">
        <v>25.3</v>
      </c>
      <c r="H141" s="372">
        <v>25.3</v>
      </c>
      <c r="I141" s="375" t="s">
        <v>185</v>
      </c>
      <c r="J141" s="375" t="s">
        <v>185</v>
      </c>
      <c r="K141" s="376" t="s">
        <v>185</v>
      </c>
    </row>
    <row r="142" spans="1:11" ht="15.6">
      <c r="B142" s="379" t="s">
        <v>282</v>
      </c>
      <c r="C142" s="372">
        <v>39</v>
      </c>
      <c r="D142" s="372">
        <v>19.5</v>
      </c>
      <c r="E142" s="372">
        <v>19.5</v>
      </c>
      <c r="F142" s="372">
        <v>39</v>
      </c>
      <c r="G142" s="372">
        <v>19.5</v>
      </c>
      <c r="H142" s="372">
        <v>19.5</v>
      </c>
      <c r="I142" s="375" t="s">
        <v>185</v>
      </c>
      <c r="J142" s="375" t="s">
        <v>185</v>
      </c>
      <c r="K142" s="376" t="s">
        <v>185</v>
      </c>
    </row>
    <row r="143" spans="1:11" ht="15.6">
      <c r="B143" s="379" t="s">
        <v>283</v>
      </c>
      <c r="C143" s="372">
        <v>7</v>
      </c>
      <c r="D143" s="372">
        <v>3.7</v>
      </c>
      <c r="E143" s="372">
        <v>3.3</v>
      </c>
      <c r="F143" s="372">
        <v>7</v>
      </c>
      <c r="G143" s="372">
        <v>3.7</v>
      </c>
      <c r="H143" s="372">
        <v>3.3</v>
      </c>
      <c r="I143" s="375" t="s">
        <v>185</v>
      </c>
      <c r="J143" s="375" t="s">
        <v>185</v>
      </c>
      <c r="K143" s="376" t="s">
        <v>185</v>
      </c>
    </row>
    <row r="144" spans="1:11" ht="15.6">
      <c r="B144" s="379" t="s">
        <v>284</v>
      </c>
      <c r="C144" s="372">
        <v>54.4</v>
      </c>
      <c r="D144" s="372">
        <v>27.2</v>
      </c>
      <c r="E144" s="372">
        <v>27.2</v>
      </c>
      <c r="F144" s="372">
        <v>54.4</v>
      </c>
      <c r="G144" s="372">
        <v>27.2</v>
      </c>
      <c r="H144" s="372">
        <v>27.2</v>
      </c>
      <c r="I144" s="375" t="s">
        <v>185</v>
      </c>
      <c r="J144" s="375" t="s">
        <v>185</v>
      </c>
      <c r="K144" s="376" t="s">
        <v>185</v>
      </c>
    </row>
    <row r="145" spans="2:11" ht="15.6">
      <c r="B145" s="371" t="s">
        <v>285</v>
      </c>
      <c r="C145" s="373">
        <v>125.5</v>
      </c>
      <c r="D145" s="373">
        <v>63.9</v>
      </c>
      <c r="E145" s="373">
        <v>61.6</v>
      </c>
      <c r="F145" s="373">
        <v>125.5</v>
      </c>
      <c r="G145" s="373">
        <v>63.9</v>
      </c>
      <c r="H145" s="373">
        <v>61.6</v>
      </c>
      <c r="I145" s="375" t="s">
        <v>185</v>
      </c>
      <c r="J145" s="375" t="s">
        <v>185</v>
      </c>
      <c r="K145" s="376" t="s">
        <v>185</v>
      </c>
    </row>
    <row r="146" spans="2:11" ht="15.6">
      <c r="B146" s="379" t="s">
        <v>286</v>
      </c>
      <c r="C146" s="372">
        <v>12.6</v>
      </c>
      <c r="D146" s="372">
        <v>6.5</v>
      </c>
      <c r="E146" s="372">
        <v>6.1</v>
      </c>
      <c r="F146" s="372">
        <v>12.6</v>
      </c>
      <c r="G146" s="372">
        <v>6.5</v>
      </c>
      <c r="H146" s="372">
        <v>6.1</v>
      </c>
      <c r="I146" s="375" t="s">
        <v>185</v>
      </c>
      <c r="J146" s="375" t="s">
        <v>185</v>
      </c>
      <c r="K146" s="376" t="s">
        <v>185</v>
      </c>
    </row>
    <row r="147" spans="2:11" ht="15.6">
      <c r="B147" s="379" t="s">
        <v>287</v>
      </c>
      <c r="C147" s="372">
        <v>1.5</v>
      </c>
      <c r="D147" s="372">
        <v>0.7</v>
      </c>
      <c r="E147" s="372">
        <v>0.8</v>
      </c>
      <c r="F147" s="372">
        <v>1.5</v>
      </c>
      <c r="G147" s="372">
        <v>0.7</v>
      </c>
      <c r="H147" s="372">
        <v>0.8</v>
      </c>
      <c r="I147" s="375" t="s">
        <v>185</v>
      </c>
      <c r="J147" s="375" t="s">
        <v>185</v>
      </c>
      <c r="K147" s="376" t="s">
        <v>185</v>
      </c>
    </row>
    <row r="148" spans="2:11" ht="15.6">
      <c r="B148" s="379" t="s">
        <v>288</v>
      </c>
      <c r="C148" s="372">
        <v>0.4</v>
      </c>
      <c r="D148" s="372">
        <v>0.2</v>
      </c>
      <c r="E148" s="372">
        <v>0.2</v>
      </c>
      <c r="F148" s="372">
        <v>0.4</v>
      </c>
      <c r="G148" s="372">
        <v>0.2</v>
      </c>
      <c r="H148" s="372">
        <v>0.2</v>
      </c>
      <c r="I148" s="375" t="s">
        <v>185</v>
      </c>
      <c r="J148" s="375" t="s">
        <v>185</v>
      </c>
      <c r="K148" s="376" t="s">
        <v>185</v>
      </c>
    </row>
    <row r="149" spans="2:11" ht="15.6">
      <c r="B149" s="379" t="s">
        <v>289</v>
      </c>
      <c r="C149" s="372">
        <v>0.9</v>
      </c>
      <c r="D149" s="372">
        <v>0.4</v>
      </c>
      <c r="E149" s="372">
        <v>0.5</v>
      </c>
      <c r="F149" s="372">
        <v>0.9</v>
      </c>
      <c r="G149" s="372">
        <v>0.4</v>
      </c>
      <c r="H149" s="372">
        <v>0.5</v>
      </c>
      <c r="I149" s="375" t="s">
        <v>185</v>
      </c>
      <c r="J149" s="375" t="s">
        <v>185</v>
      </c>
      <c r="K149" s="376" t="s">
        <v>185</v>
      </c>
    </row>
    <row r="150" spans="2:11" ht="15.6">
      <c r="B150" s="379" t="s">
        <v>290</v>
      </c>
      <c r="C150" s="372" t="s">
        <v>185</v>
      </c>
      <c r="D150" s="372" t="s">
        <v>185</v>
      </c>
      <c r="E150" s="372" t="s">
        <v>185</v>
      </c>
      <c r="F150" s="372" t="s">
        <v>185</v>
      </c>
      <c r="G150" s="372" t="s">
        <v>185</v>
      </c>
      <c r="H150" s="372" t="s">
        <v>185</v>
      </c>
      <c r="I150" s="375" t="s">
        <v>185</v>
      </c>
      <c r="J150" s="375" t="s">
        <v>185</v>
      </c>
      <c r="K150" s="376" t="s">
        <v>185</v>
      </c>
    </row>
    <row r="151" spans="2:11" ht="15.6">
      <c r="B151" s="379" t="s">
        <v>291</v>
      </c>
      <c r="C151" s="372" t="s">
        <v>185</v>
      </c>
      <c r="D151" s="372" t="s">
        <v>185</v>
      </c>
      <c r="E151" s="372" t="s">
        <v>185</v>
      </c>
      <c r="F151" s="372" t="s">
        <v>185</v>
      </c>
      <c r="G151" s="372" t="s">
        <v>185</v>
      </c>
      <c r="H151" s="372" t="s">
        <v>185</v>
      </c>
      <c r="I151" s="375" t="s">
        <v>185</v>
      </c>
      <c r="J151" s="375" t="s">
        <v>185</v>
      </c>
      <c r="K151" s="376" t="s">
        <v>185</v>
      </c>
    </row>
    <row r="152" spans="2:11" ht="15.6">
      <c r="B152" s="379" t="s">
        <v>292</v>
      </c>
      <c r="C152" s="372" t="s">
        <v>185</v>
      </c>
      <c r="D152" s="372" t="s">
        <v>185</v>
      </c>
      <c r="E152" s="372" t="s">
        <v>185</v>
      </c>
      <c r="F152" s="372" t="s">
        <v>185</v>
      </c>
      <c r="G152" s="372" t="s">
        <v>185</v>
      </c>
      <c r="H152" s="372" t="s">
        <v>185</v>
      </c>
      <c r="I152" s="375" t="s">
        <v>185</v>
      </c>
      <c r="J152" s="375" t="s">
        <v>185</v>
      </c>
      <c r="K152" s="376" t="s">
        <v>185</v>
      </c>
    </row>
    <row r="153" spans="2:11" ht="15.6">
      <c r="B153" s="379" t="s">
        <v>293</v>
      </c>
      <c r="C153" s="372">
        <v>5</v>
      </c>
      <c r="D153" s="372">
        <v>2.6</v>
      </c>
      <c r="E153" s="372">
        <v>2.4</v>
      </c>
      <c r="F153" s="372">
        <v>5</v>
      </c>
      <c r="G153" s="372">
        <v>2.6</v>
      </c>
      <c r="H153" s="372">
        <v>2.4</v>
      </c>
      <c r="I153" s="375" t="s">
        <v>185</v>
      </c>
      <c r="J153" s="375" t="s">
        <v>185</v>
      </c>
      <c r="K153" s="376" t="s">
        <v>185</v>
      </c>
    </row>
    <row r="154" spans="2:11" ht="15.6">
      <c r="B154" s="379" t="s">
        <v>294</v>
      </c>
      <c r="C154" s="372">
        <v>0.9</v>
      </c>
      <c r="D154" s="372">
        <v>0.5</v>
      </c>
      <c r="E154" s="372">
        <v>0.4</v>
      </c>
      <c r="F154" s="372">
        <v>0.9</v>
      </c>
      <c r="G154" s="372">
        <v>0.5</v>
      </c>
      <c r="H154" s="372">
        <v>0.4</v>
      </c>
      <c r="I154" s="375" t="s">
        <v>185</v>
      </c>
      <c r="J154" s="375" t="s">
        <v>185</v>
      </c>
      <c r="K154" s="376" t="s">
        <v>185</v>
      </c>
    </row>
    <row r="155" spans="2:11" ht="15.6">
      <c r="B155" s="379" t="s">
        <v>295</v>
      </c>
      <c r="C155" s="372">
        <v>26</v>
      </c>
      <c r="D155" s="372">
        <v>13</v>
      </c>
      <c r="E155" s="372">
        <v>13</v>
      </c>
      <c r="F155" s="372">
        <v>26</v>
      </c>
      <c r="G155" s="372">
        <v>13</v>
      </c>
      <c r="H155" s="372">
        <v>13</v>
      </c>
      <c r="I155" s="375" t="s">
        <v>185</v>
      </c>
      <c r="J155" s="375" t="s">
        <v>185</v>
      </c>
      <c r="K155" s="376" t="s">
        <v>185</v>
      </c>
    </row>
    <row r="156" spans="2:11" ht="15.6">
      <c r="B156" s="379" t="s">
        <v>296</v>
      </c>
      <c r="C156" s="372">
        <v>0.1</v>
      </c>
      <c r="D156" s="372">
        <v>0.1</v>
      </c>
      <c r="E156" s="372">
        <v>0</v>
      </c>
      <c r="F156" s="372">
        <v>0.1</v>
      </c>
      <c r="G156" s="372">
        <v>0.1</v>
      </c>
      <c r="H156" s="372">
        <v>0</v>
      </c>
      <c r="I156" s="375" t="s">
        <v>185</v>
      </c>
      <c r="J156" s="375" t="s">
        <v>185</v>
      </c>
      <c r="K156" s="376" t="s">
        <v>185</v>
      </c>
    </row>
    <row r="157" spans="2:11" ht="15.6">
      <c r="B157" s="379" t="s">
        <v>297</v>
      </c>
      <c r="C157" s="372">
        <v>39.4</v>
      </c>
      <c r="D157" s="372">
        <v>20.2</v>
      </c>
      <c r="E157" s="372">
        <v>19.2</v>
      </c>
      <c r="F157" s="372">
        <v>39.4</v>
      </c>
      <c r="G157" s="372">
        <v>20.2</v>
      </c>
      <c r="H157" s="372">
        <v>19.2</v>
      </c>
      <c r="I157" s="375" t="s">
        <v>185</v>
      </c>
      <c r="J157" s="375" t="s">
        <v>185</v>
      </c>
      <c r="K157" s="376" t="s">
        <v>185</v>
      </c>
    </row>
    <row r="158" spans="2:11" ht="15.6">
      <c r="B158" s="379" t="s">
        <v>298</v>
      </c>
      <c r="C158" s="372">
        <v>0.1</v>
      </c>
      <c r="D158" s="372">
        <v>0.1</v>
      </c>
      <c r="E158" s="372">
        <v>0</v>
      </c>
      <c r="F158" s="372">
        <v>0.1</v>
      </c>
      <c r="G158" s="372">
        <v>0.1</v>
      </c>
      <c r="H158" s="372">
        <v>0</v>
      </c>
      <c r="I158" s="375" t="s">
        <v>185</v>
      </c>
      <c r="J158" s="375" t="s">
        <v>185</v>
      </c>
      <c r="K158" s="376" t="s">
        <v>185</v>
      </c>
    </row>
    <row r="159" spans="2:11" ht="15.6">
      <c r="B159" s="379" t="s">
        <v>299</v>
      </c>
      <c r="C159" s="372" t="s">
        <v>185</v>
      </c>
      <c r="D159" s="372" t="s">
        <v>185</v>
      </c>
      <c r="E159" s="372" t="s">
        <v>185</v>
      </c>
      <c r="F159" s="372" t="s">
        <v>185</v>
      </c>
      <c r="G159" s="372" t="s">
        <v>185</v>
      </c>
      <c r="H159" s="372" t="s">
        <v>185</v>
      </c>
      <c r="I159" s="375" t="s">
        <v>185</v>
      </c>
      <c r="J159" s="375" t="s">
        <v>185</v>
      </c>
      <c r="K159" s="376" t="s">
        <v>185</v>
      </c>
    </row>
    <row r="160" spans="2:11" ht="15.6">
      <c r="B160" s="379" t="s">
        <v>300</v>
      </c>
      <c r="C160" s="372">
        <v>1.3</v>
      </c>
      <c r="D160" s="372">
        <v>0.6</v>
      </c>
      <c r="E160" s="372">
        <v>0.70000000000000007</v>
      </c>
      <c r="F160" s="372">
        <v>1.3</v>
      </c>
      <c r="G160" s="372">
        <v>0.6</v>
      </c>
      <c r="H160" s="372">
        <v>0.70000000000000007</v>
      </c>
      <c r="I160" s="375" t="s">
        <v>185</v>
      </c>
      <c r="J160" s="375" t="s">
        <v>185</v>
      </c>
      <c r="K160" s="376" t="s">
        <v>185</v>
      </c>
    </row>
    <row r="161" spans="2:11" ht="15.6">
      <c r="B161" s="379" t="s">
        <v>301</v>
      </c>
      <c r="C161" s="372">
        <v>2.5</v>
      </c>
      <c r="D161" s="372">
        <v>1.2</v>
      </c>
      <c r="E161" s="372">
        <v>1.3</v>
      </c>
      <c r="F161" s="372">
        <v>2.5</v>
      </c>
      <c r="G161" s="372">
        <v>1.2</v>
      </c>
      <c r="H161" s="372">
        <v>1.3</v>
      </c>
      <c r="I161" s="375" t="s">
        <v>185</v>
      </c>
      <c r="J161" s="375" t="s">
        <v>185</v>
      </c>
      <c r="K161" s="376" t="s">
        <v>185</v>
      </c>
    </row>
    <row r="162" spans="2:11" ht="15.6">
      <c r="B162" s="379" t="s">
        <v>302</v>
      </c>
      <c r="C162" s="372">
        <v>17.7</v>
      </c>
      <c r="D162" s="372">
        <v>9.1</v>
      </c>
      <c r="E162" s="372">
        <v>8.6</v>
      </c>
      <c r="F162" s="372">
        <v>17.7</v>
      </c>
      <c r="G162" s="372">
        <v>9.1</v>
      </c>
      <c r="H162" s="372">
        <v>8.6</v>
      </c>
      <c r="I162" s="375" t="s">
        <v>185</v>
      </c>
      <c r="J162" s="375" t="s">
        <v>185</v>
      </c>
      <c r="K162" s="376" t="s">
        <v>185</v>
      </c>
    </row>
    <row r="163" spans="2:11" ht="15.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6">
      <c r="B164" s="379" t="s">
        <v>304</v>
      </c>
      <c r="C164" s="372">
        <v>1.5</v>
      </c>
      <c r="D164" s="372">
        <v>0.8</v>
      </c>
      <c r="E164" s="372">
        <v>0.7</v>
      </c>
      <c r="F164" s="372">
        <v>1.5</v>
      </c>
      <c r="G164" s="372">
        <v>0.8</v>
      </c>
      <c r="H164" s="372">
        <v>0.7</v>
      </c>
      <c r="I164" s="375" t="s">
        <v>185</v>
      </c>
      <c r="J164" s="375" t="s">
        <v>185</v>
      </c>
      <c r="K164" s="376" t="s">
        <v>185</v>
      </c>
    </row>
    <row r="165" spans="2:11" ht="15.6">
      <c r="B165" s="379" t="s">
        <v>305</v>
      </c>
      <c r="C165" s="372">
        <v>4.8</v>
      </c>
      <c r="D165" s="372">
        <v>2.4</v>
      </c>
      <c r="E165" s="372">
        <v>2.4</v>
      </c>
      <c r="F165" s="372">
        <v>4.8</v>
      </c>
      <c r="G165" s="372">
        <v>2.4</v>
      </c>
      <c r="H165" s="372">
        <v>2.4</v>
      </c>
      <c r="I165" s="375" t="s">
        <v>185</v>
      </c>
      <c r="J165" s="375" t="s">
        <v>185</v>
      </c>
      <c r="K165" s="376" t="s">
        <v>185</v>
      </c>
    </row>
    <row r="166" spans="2:11" ht="15.6">
      <c r="B166" s="379" t="s">
        <v>306</v>
      </c>
      <c r="C166" s="372">
        <v>0.8</v>
      </c>
      <c r="D166" s="372">
        <v>0.4</v>
      </c>
      <c r="E166" s="372">
        <v>0.4</v>
      </c>
      <c r="F166" s="372">
        <v>0.8</v>
      </c>
      <c r="G166" s="372">
        <v>0.4</v>
      </c>
      <c r="H166" s="372">
        <v>0.4</v>
      </c>
      <c r="I166" s="375" t="s">
        <v>185</v>
      </c>
      <c r="J166" s="375" t="s">
        <v>185</v>
      </c>
      <c r="K166" s="376" t="s">
        <v>185</v>
      </c>
    </row>
    <row r="167" spans="2:11" ht="15.6">
      <c r="B167" s="371" t="s">
        <v>307</v>
      </c>
      <c r="C167" s="373">
        <v>166.5</v>
      </c>
      <c r="D167" s="373">
        <v>84.9</v>
      </c>
      <c r="E167" s="373">
        <v>81.599999999999994</v>
      </c>
      <c r="F167" s="373">
        <v>166.5</v>
      </c>
      <c r="G167" s="373">
        <v>84.9</v>
      </c>
      <c r="H167" s="373">
        <v>81.599999999999994</v>
      </c>
      <c r="I167" s="375" t="s">
        <v>185</v>
      </c>
      <c r="J167" s="375" t="s">
        <v>185</v>
      </c>
      <c r="K167" s="376" t="s">
        <v>185</v>
      </c>
    </row>
    <row r="168" spans="2:11" ht="15.6">
      <c r="B168" s="379" t="s">
        <v>308</v>
      </c>
      <c r="C168" s="372">
        <v>57</v>
      </c>
      <c r="D168" s="372">
        <v>28.8</v>
      </c>
      <c r="E168" s="372">
        <v>28.2</v>
      </c>
      <c r="F168" s="372">
        <v>57</v>
      </c>
      <c r="G168" s="372">
        <v>28.8</v>
      </c>
      <c r="H168" s="372">
        <v>28.2</v>
      </c>
      <c r="I168" s="375" t="s">
        <v>185</v>
      </c>
      <c r="J168" s="375" t="s">
        <v>185</v>
      </c>
      <c r="K168" s="376" t="s">
        <v>185</v>
      </c>
    </row>
    <row r="169" spans="2:11" ht="15.6">
      <c r="B169" s="379" t="s">
        <v>309</v>
      </c>
      <c r="C169" s="372">
        <v>31.5</v>
      </c>
      <c r="D169" s="372">
        <v>16</v>
      </c>
      <c r="E169" s="372">
        <v>15.5</v>
      </c>
      <c r="F169" s="372">
        <v>31.5</v>
      </c>
      <c r="G169" s="372">
        <v>16</v>
      </c>
      <c r="H169" s="372">
        <v>15.5</v>
      </c>
      <c r="I169" s="375" t="s">
        <v>185</v>
      </c>
      <c r="J169" s="375" t="s">
        <v>185</v>
      </c>
      <c r="K169" s="376" t="s">
        <v>185</v>
      </c>
    </row>
    <row r="170" spans="2:11" ht="15.6">
      <c r="B170" s="379" t="s">
        <v>310</v>
      </c>
      <c r="C170" s="372">
        <v>5</v>
      </c>
      <c r="D170" s="372">
        <v>2.6</v>
      </c>
      <c r="E170" s="372">
        <v>2.4</v>
      </c>
      <c r="F170" s="372">
        <v>5</v>
      </c>
      <c r="G170" s="372">
        <v>2.6</v>
      </c>
      <c r="H170" s="372">
        <v>2.4</v>
      </c>
      <c r="I170" s="375" t="s">
        <v>185</v>
      </c>
      <c r="J170" s="375" t="s">
        <v>185</v>
      </c>
      <c r="K170" s="376" t="s">
        <v>185</v>
      </c>
    </row>
    <row r="171" spans="2:11" ht="15.6">
      <c r="B171" s="379" t="s">
        <v>311</v>
      </c>
      <c r="C171" s="372">
        <v>25.1</v>
      </c>
      <c r="D171" s="372">
        <v>13.5</v>
      </c>
      <c r="E171" s="372">
        <v>11.600000000000001</v>
      </c>
      <c r="F171" s="372">
        <v>25.1</v>
      </c>
      <c r="G171" s="372">
        <v>13.5</v>
      </c>
      <c r="H171" s="372">
        <v>11.600000000000001</v>
      </c>
      <c r="I171" s="375" t="s">
        <v>185</v>
      </c>
      <c r="J171" s="375" t="s">
        <v>185</v>
      </c>
      <c r="K171" s="376" t="s">
        <v>185</v>
      </c>
    </row>
    <row r="172" spans="2:11" ht="15.6">
      <c r="B172" s="379" t="s">
        <v>312</v>
      </c>
      <c r="C172" s="372">
        <v>3.6</v>
      </c>
      <c r="D172" s="372">
        <v>1.8</v>
      </c>
      <c r="E172" s="372">
        <v>1.8</v>
      </c>
      <c r="F172" s="372">
        <v>3.6</v>
      </c>
      <c r="G172" s="372">
        <v>1.8</v>
      </c>
      <c r="H172" s="372">
        <v>1.8</v>
      </c>
      <c r="I172" s="375" t="s">
        <v>185</v>
      </c>
      <c r="J172" s="375" t="s">
        <v>185</v>
      </c>
      <c r="K172" s="376" t="s">
        <v>185</v>
      </c>
    </row>
    <row r="173" spans="2:11" ht="15.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6">
      <c r="B174" s="379" t="s">
        <v>314</v>
      </c>
      <c r="C174" s="372">
        <v>12.5</v>
      </c>
      <c r="D174" s="372">
        <v>6.3</v>
      </c>
      <c r="E174" s="372">
        <v>6.2</v>
      </c>
      <c r="F174" s="372">
        <v>12.5</v>
      </c>
      <c r="G174" s="372">
        <v>6.3</v>
      </c>
      <c r="H174" s="372">
        <v>6.2</v>
      </c>
      <c r="I174" s="375" t="s">
        <v>185</v>
      </c>
      <c r="J174" s="375" t="s">
        <v>185</v>
      </c>
      <c r="K174" s="376" t="s">
        <v>185</v>
      </c>
    </row>
    <row r="175" spans="2:11" ht="15.6">
      <c r="B175" s="379" t="s">
        <v>315</v>
      </c>
      <c r="C175" s="372">
        <v>12.4</v>
      </c>
      <c r="D175" s="372">
        <v>6.2</v>
      </c>
      <c r="E175" s="372">
        <v>6.2</v>
      </c>
      <c r="F175" s="372">
        <v>12.4</v>
      </c>
      <c r="G175" s="372">
        <v>6.2</v>
      </c>
      <c r="H175" s="372">
        <v>6.2</v>
      </c>
      <c r="I175" s="375" t="s">
        <v>185</v>
      </c>
      <c r="J175" s="375" t="s">
        <v>185</v>
      </c>
      <c r="K175" s="376" t="s">
        <v>185</v>
      </c>
    </row>
    <row r="176" spans="2:11" ht="15.6">
      <c r="B176" s="371" t="s">
        <v>316</v>
      </c>
      <c r="C176" s="373">
        <v>101.8</v>
      </c>
      <c r="D176" s="373">
        <v>48.9</v>
      </c>
      <c r="E176" s="373">
        <v>52.9</v>
      </c>
      <c r="F176" s="373">
        <v>101.8</v>
      </c>
      <c r="G176" s="373">
        <v>48.9</v>
      </c>
      <c r="H176" s="373">
        <v>52.9</v>
      </c>
      <c r="I176" s="375" t="s">
        <v>185</v>
      </c>
      <c r="J176" s="375" t="s">
        <v>185</v>
      </c>
      <c r="K176" s="376" t="s">
        <v>185</v>
      </c>
    </row>
    <row r="177" spans="2:11" ht="15.6">
      <c r="B177" s="379" t="s">
        <v>317</v>
      </c>
      <c r="C177" s="372">
        <v>22.3</v>
      </c>
      <c r="D177" s="372">
        <v>11.2</v>
      </c>
      <c r="E177" s="372">
        <v>11.100000000000001</v>
      </c>
      <c r="F177" s="372">
        <v>22.3</v>
      </c>
      <c r="G177" s="372">
        <v>11.2</v>
      </c>
      <c r="H177" s="372">
        <v>11.100000000000001</v>
      </c>
      <c r="I177" s="375" t="s">
        <v>185</v>
      </c>
      <c r="J177" s="375" t="s">
        <v>185</v>
      </c>
      <c r="K177" s="376" t="s">
        <v>185</v>
      </c>
    </row>
    <row r="178" spans="2:11" ht="15.6">
      <c r="B178" s="379" t="s">
        <v>318</v>
      </c>
      <c r="C178" s="372">
        <v>2.1</v>
      </c>
      <c r="D178" s="372">
        <v>1</v>
      </c>
      <c r="E178" s="372">
        <v>1.1000000000000001</v>
      </c>
      <c r="F178" s="372">
        <v>2.1</v>
      </c>
      <c r="G178" s="372">
        <v>1</v>
      </c>
      <c r="H178" s="372">
        <v>1.1000000000000001</v>
      </c>
      <c r="I178" s="375" t="s">
        <v>185</v>
      </c>
      <c r="J178" s="375" t="s">
        <v>185</v>
      </c>
      <c r="K178" s="376" t="s">
        <v>185</v>
      </c>
    </row>
    <row r="179" spans="2:11" ht="15.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6">
      <c r="B181" s="379" t="s">
        <v>321</v>
      </c>
      <c r="C181" s="381">
        <v>14.4</v>
      </c>
      <c r="D181" s="382">
        <v>7.1</v>
      </c>
      <c r="E181" s="381">
        <v>7.3000000000000007</v>
      </c>
      <c r="F181" s="381">
        <v>14.4</v>
      </c>
      <c r="G181" s="382">
        <v>7.1</v>
      </c>
      <c r="H181" s="381">
        <v>7.3000000000000007</v>
      </c>
      <c r="I181" s="375" t="s">
        <v>185</v>
      </c>
      <c r="J181" s="375" t="s">
        <v>185</v>
      </c>
      <c r="K181" s="376" t="s">
        <v>185</v>
      </c>
    </row>
    <row r="182" spans="2:11" ht="15.6">
      <c r="B182" s="379" t="s">
        <v>322</v>
      </c>
      <c r="C182" s="381">
        <v>8.6</v>
      </c>
      <c r="D182" s="382">
        <v>4.2</v>
      </c>
      <c r="E182" s="381">
        <v>4.3999999999999995</v>
      </c>
      <c r="F182" s="381">
        <v>8.6</v>
      </c>
      <c r="G182" s="382">
        <v>4.2</v>
      </c>
      <c r="H182" s="381">
        <v>4.3999999999999995</v>
      </c>
      <c r="I182" s="375" t="s">
        <v>185</v>
      </c>
      <c r="J182" s="375" t="s">
        <v>185</v>
      </c>
      <c r="K182" s="376" t="s">
        <v>185</v>
      </c>
    </row>
    <row r="183" spans="2:11" ht="15.6">
      <c r="B183" s="379" t="s">
        <v>323</v>
      </c>
      <c r="C183" s="381">
        <v>6.7</v>
      </c>
      <c r="D183" s="382">
        <v>3.3</v>
      </c>
      <c r="E183" s="381">
        <v>3.4000000000000004</v>
      </c>
      <c r="F183" s="381">
        <v>6.7</v>
      </c>
      <c r="G183" s="382">
        <v>3.3</v>
      </c>
      <c r="H183" s="381">
        <v>3.4000000000000004</v>
      </c>
      <c r="I183" s="375" t="s">
        <v>185</v>
      </c>
      <c r="J183" s="375" t="s">
        <v>185</v>
      </c>
      <c r="K183" s="376" t="s">
        <v>185</v>
      </c>
    </row>
    <row r="184" spans="2:11" ht="15.6">
      <c r="B184" s="379" t="s">
        <v>324</v>
      </c>
      <c r="C184" s="381">
        <v>46.2</v>
      </c>
      <c r="D184" s="382">
        <v>23.3</v>
      </c>
      <c r="E184" s="381">
        <v>22.900000000000002</v>
      </c>
      <c r="F184" s="381">
        <v>46.2</v>
      </c>
      <c r="G184" s="382">
        <v>23.3</v>
      </c>
      <c r="H184" s="381">
        <v>22.900000000000002</v>
      </c>
      <c r="I184" s="375" t="s">
        <v>185</v>
      </c>
      <c r="J184" s="375" t="s">
        <v>185</v>
      </c>
      <c r="K184" s="376" t="s">
        <v>185</v>
      </c>
    </row>
    <row r="185" spans="2:11" ht="15.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6">
      <c r="B186" s="379" t="s">
        <v>326</v>
      </c>
      <c r="C186" s="381">
        <v>7</v>
      </c>
      <c r="D186" s="382">
        <v>3.6</v>
      </c>
      <c r="E186" s="381">
        <v>3.4</v>
      </c>
      <c r="F186" s="381">
        <v>7</v>
      </c>
      <c r="G186" s="382">
        <v>3.6</v>
      </c>
      <c r="H186" s="381">
        <v>3.4</v>
      </c>
      <c r="I186" s="375" t="s">
        <v>185</v>
      </c>
      <c r="J186" s="375" t="s">
        <v>185</v>
      </c>
      <c r="K186" s="376" t="s">
        <v>185</v>
      </c>
    </row>
    <row r="187" spans="2:11" ht="15.6">
      <c r="B187" s="379" t="s">
        <v>327</v>
      </c>
      <c r="C187" s="381">
        <v>12.9</v>
      </c>
      <c r="D187" s="382">
        <v>6.4</v>
      </c>
      <c r="E187" s="381">
        <v>6.5</v>
      </c>
      <c r="F187" s="381">
        <v>12.9</v>
      </c>
      <c r="G187" s="382">
        <v>6.4</v>
      </c>
      <c r="H187" s="381">
        <v>6.5</v>
      </c>
      <c r="I187" s="375" t="s">
        <v>185</v>
      </c>
      <c r="J187" s="375" t="s">
        <v>185</v>
      </c>
      <c r="K187" s="376" t="s">
        <v>185</v>
      </c>
    </row>
    <row r="188" spans="2:11" ht="15.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6">
      <c r="B189" s="379" t="s">
        <v>329</v>
      </c>
      <c r="C189" s="381">
        <v>29.5</v>
      </c>
      <c r="D189" s="382">
        <v>14.5</v>
      </c>
      <c r="E189" s="381">
        <v>15</v>
      </c>
      <c r="F189" s="381">
        <v>29.5</v>
      </c>
      <c r="G189" s="382">
        <v>14.5</v>
      </c>
      <c r="H189" s="381">
        <v>15</v>
      </c>
      <c r="I189" s="375" t="s">
        <v>185</v>
      </c>
      <c r="J189" s="375" t="s">
        <v>185</v>
      </c>
      <c r="K189" s="376" t="s">
        <v>185</v>
      </c>
    </row>
    <row r="190" spans="2:11" ht="15.6">
      <c r="B190" s="371" t="s">
        <v>330</v>
      </c>
      <c r="C190" s="380">
        <v>219.5</v>
      </c>
      <c r="D190" s="380">
        <v>108.3</v>
      </c>
      <c r="E190" s="380">
        <v>111.2</v>
      </c>
      <c r="F190" s="380">
        <v>219.5</v>
      </c>
      <c r="G190" s="380">
        <v>108.3</v>
      </c>
      <c r="H190" s="380">
        <v>111.2</v>
      </c>
      <c r="I190" s="375" t="s">
        <v>185</v>
      </c>
      <c r="J190" s="375" t="s">
        <v>185</v>
      </c>
      <c r="K190" s="376" t="s">
        <v>185</v>
      </c>
    </row>
    <row r="191" spans="2:11" ht="15.6">
      <c r="B191" s="379" t="s">
        <v>331</v>
      </c>
      <c r="C191" s="381">
        <v>25.3</v>
      </c>
      <c r="D191" s="382">
        <v>12.4</v>
      </c>
      <c r="E191" s="381">
        <v>12.9</v>
      </c>
      <c r="F191" s="381">
        <v>25.3</v>
      </c>
      <c r="G191" s="382">
        <v>12.4</v>
      </c>
      <c r="H191" s="381">
        <v>12.9</v>
      </c>
      <c r="I191" s="375" t="s">
        <v>185</v>
      </c>
      <c r="J191" s="375" t="s">
        <v>185</v>
      </c>
      <c r="K191" s="376" t="s">
        <v>185</v>
      </c>
    </row>
    <row r="192" spans="2:11" ht="15.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6">
      <c r="B193" s="379" t="s">
        <v>333</v>
      </c>
      <c r="C193" s="381">
        <v>42.3</v>
      </c>
      <c r="D193" s="382">
        <v>20.9</v>
      </c>
      <c r="E193" s="381">
        <v>21.4</v>
      </c>
      <c r="F193" s="381">
        <v>42.3</v>
      </c>
      <c r="G193" s="382">
        <v>20.9</v>
      </c>
      <c r="H193" s="381">
        <v>21.4</v>
      </c>
      <c r="I193" s="375" t="s">
        <v>185</v>
      </c>
      <c r="J193" s="375" t="s">
        <v>185</v>
      </c>
      <c r="K193" s="376" t="s">
        <v>185</v>
      </c>
    </row>
    <row r="194" spans="2:11" ht="15.6">
      <c r="B194" s="379" t="s">
        <v>334</v>
      </c>
      <c r="C194" s="381">
        <v>87.3</v>
      </c>
      <c r="D194" s="382">
        <v>43.5</v>
      </c>
      <c r="E194" s="381">
        <v>43.8</v>
      </c>
      <c r="F194" s="381">
        <v>87.3</v>
      </c>
      <c r="G194" s="382">
        <v>43.5</v>
      </c>
      <c r="H194" s="381">
        <v>43.8</v>
      </c>
      <c r="I194" s="375" t="s">
        <v>185</v>
      </c>
      <c r="J194" s="375" t="s">
        <v>185</v>
      </c>
      <c r="K194" s="376" t="s">
        <v>185</v>
      </c>
    </row>
    <row r="195" spans="2:11" ht="15.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6">
      <c r="B196" s="379" t="s">
        <v>336</v>
      </c>
      <c r="C196" s="381">
        <v>14.2</v>
      </c>
      <c r="D196" s="382">
        <v>7</v>
      </c>
      <c r="E196" s="381">
        <v>7.1999999999999993</v>
      </c>
      <c r="F196" s="381">
        <v>14.2</v>
      </c>
      <c r="G196" s="382">
        <v>7</v>
      </c>
      <c r="H196" s="381">
        <v>7.1999999999999993</v>
      </c>
      <c r="I196" s="375" t="s">
        <v>185</v>
      </c>
      <c r="J196" s="375" t="s">
        <v>185</v>
      </c>
      <c r="K196" s="376" t="s">
        <v>185</v>
      </c>
    </row>
    <row r="197" spans="2:11" ht="15.6">
      <c r="B197" s="371" t="s">
        <v>337</v>
      </c>
      <c r="C197" s="380">
        <v>178.3</v>
      </c>
      <c r="D197" s="380">
        <v>88.2</v>
      </c>
      <c r="E197" s="380">
        <v>90.100000000000009</v>
      </c>
      <c r="F197" s="380">
        <v>178.3</v>
      </c>
      <c r="G197" s="380">
        <v>88.2</v>
      </c>
      <c r="H197" s="380">
        <v>90.100000000000009</v>
      </c>
      <c r="I197" s="375" t="s">
        <v>185</v>
      </c>
      <c r="J197" s="375" t="s">
        <v>185</v>
      </c>
      <c r="K197" s="376" t="s">
        <v>185</v>
      </c>
    </row>
    <row r="198" spans="2:11" ht="15.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6">
      <c r="B199" s="371" t="s">
        <v>339</v>
      </c>
      <c r="C199" s="380">
        <v>200</v>
      </c>
      <c r="D199" s="380">
        <v>99.2</v>
      </c>
      <c r="E199" s="380">
        <v>100.8</v>
      </c>
      <c r="F199" s="380">
        <v>200</v>
      </c>
      <c r="G199" s="380">
        <v>99.2</v>
      </c>
      <c r="H199" s="380">
        <v>100.8</v>
      </c>
      <c r="I199" s="375" t="s">
        <v>185</v>
      </c>
      <c r="J199" s="375" t="s">
        <v>185</v>
      </c>
      <c r="K199" s="376" t="s">
        <v>185</v>
      </c>
    </row>
    <row r="200" spans="2:11" ht="15.6">
      <c r="B200" s="379" t="s">
        <v>340</v>
      </c>
      <c r="C200" s="381">
        <v>25.5</v>
      </c>
      <c r="D200" s="382">
        <v>12.5</v>
      </c>
      <c r="E200" s="381">
        <v>13</v>
      </c>
      <c r="F200" s="381">
        <v>25.5</v>
      </c>
      <c r="G200" s="382">
        <v>12.5</v>
      </c>
      <c r="H200" s="381">
        <v>13</v>
      </c>
      <c r="I200" s="375" t="s">
        <v>185</v>
      </c>
      <c r="J200" s="375" t="s">
        <v>185</v>
      </c>
      <c r="K200" s="376" t="s">
        <v>185</v>
      </c>
    </row>
    <row r="201" spans="2:11" ht="15.6">
      <c r="B201" s="371" t="s">
        <v>341</v>
      </c>
      <c r="C201" s="380">
        <v>20.5</v>
      </c>
      <c r="D201" s="380">
        <v>10.4</v>
      </c>
      <c r="E201" s="380">
        <v>10.1</v>
      </c>
      <c r="F201" s="380">
        <v>20.5</v>
      </c>
      <c r="G201" s="380">
        <v>10.4</v>
      </c>
      <c r="H201" s="380">
        <v>10.1</v>
      </c>
      <c r="I201" s="375" t="s">
        <v>185</v>
      </c>
      <c r="J201" s="375" t="s">
        <v>185</v>
      </c>
      <c r="K201" s="376" t="s">
        <v>185</v>
      </c>
    </row>
    <row r="202" spans="2:11" ht="15.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6">
      <c r="B204" s="379" t="s">
        <v>344</v>
      </c>
      <c r="C204" s="381">
        <v>0.4</v>
      </c>
      <c r="D204" s="382">
        <v>0.4</v>
      </c>
      <c r="E204" s="381">
        <v>0</v>
      </c>
      <c r="F204" s="381">
        <v>0.4</v>
      </c>
      <c r="G204" s="382">
        <v>0.4</v>
      </c>
      <c r="H204" s="381">
        <v>0</v>
      </c>
      <c r="I204" s="375" t="s">
        <v>185</v>
      </c>
      <c r="J204" s="375" t="s">
        <v>185</v>
      </c>
      <c r="K204" s="376" t="s">
        <v>185</v>
      </c>
    </row>
    <row r="205" spans="2:11" ht="15.6">
      <c r="B205" s="379" t="s">
        <v>345</v>
      </c>
      <c r="C205" s="381">
        <v>1.2</v>
      </c>
      <c r="D205" s="382">
        <v>0.6</v>
      </c>
      <c r="E205" s="381">
        <v>0.6</v>
      </c>
      <c r="F205" s="381">
        <v>1.2</v>
      </c>
      <c r="G205" s="382">
        <v>0.6</v>
      </c>
      <c r="H205" s="381">
        <v>0.6</v>
      </c>
      <c r="I205" s="375" t="s">
        <v>185</v>
      </c>
      <c r="J205" s="375" t="s">
        <v>185</v>
      </c>
      <c r="K205" s="376" t="s">
        <v>185</v>
      </c>
    </row>
    <row r="206" spans="2:11" ht="15.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6">
      <c r="B207" s="379" t="s">
        <v>347</v>
      </c>
      <c r="C207" s="381">
        <v>11.1</v>
      </c>
      <c r="D207" s="382">
        <v>5.7</v>
      </c>
      <c r="E207" s="381">
        <v>5.3999999999999995</v>
      </c>
      <c r="F207" s="381">
        <v>11.1</v>
      </c>
      <c r="G207" s="382">
        <v>5.7</v>
      </c>
      <c r="H207" s="381">
        <v>5.3999999999999995</v>
      </c>
      <c r="I207" s="375" t="s">
        <v>185</v>
      </c>
      <c r="J207" s="375" t="s">
        <v>185</v>
      </c>
      <c r="K207" s="376" t="s">
        <v>185</v>
      </c>
    </row>
    <row r="208" spans="2:11" ht="15.6">
      <c r="B208" s="371" t="s">
        <v>348</v>
      </c>
      <c r="C208" s="380">
        <v>247.6</v>
      </c>
      <c r="D208" s="380">
        <v>120.5</v>
      </c>
      <c r="E208" s="380">
        <v>127.1</v>
      </c>
      <c r="F208" s="380">
        <v>247.6</v>
      </c>
      <c r="G208" s="380">
        <v>120.5</v>
      </c>
      <c r="H208" s="380">
        <v>127.1</v>
      </c>
      <c r="I208" s="375" t="s">
        <v>185</v>
      </c>
      <c r="J208" s="375" t="s">
        <v>185</v>
      </c>
      <c r="K208" s="376" t="s">
        <v>185</v>
      </c>
    </row>
    <row r="209" spans="1:11" ht="15.6">
      <c r="B209" s="371"/>
      <c r="C209" s="383"/>
      <c r="D209" s="384"/>
      <c r="E209" s="384"/>
      <c r="F209" s="385"/>
      <c r="G209" s="385"/>
      <c r="H209" s="385"/>
      <c r="I209" s="385"/>
      <c r="J209" s="385"/>
      <c r="K209" s="386"/>
    </row>
    <row r="210" spans="1:11" ht="15.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6">
      <c r="B211" s="377" t="s">
        <v>271</v>
      </c>
      <c r="C211" s="381"/>
      <c r="D211" s="381"/>
      <c r="E211" s="381"/>
      <c r="F211" s="381"/>
      <c r="G211" s="381"/>
      <c r="H211" s="381"/>
      <c r="I211" s="381"/>
      <c r="J211" s="381"/>
      <c r="K211" s="388"/>
    </row>
    <row r="212" spans="1:11" ht="15.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6">
      <c r="B213" s="379" t="s">
        <v>351</v>
      </c>
      <c r="C213" s="381">
        <v>1.6</v>
      </c>
      <c r="D213" s="382">
        <v>0.8</v>
      </c>
      <c r="E213" s="381">
        <v>0.8</v>
      </c>
      <c r="F213" s="381">
        <v>1.6</v>
      </c>
      <c r="G213" s="382">
        <v>0.8</v>
      </c>
      <c r="H213" s="381">
        <v>0.8</v>
      </c>
      <c r="I213" s="375" t="s">
        <v>185</v>
      </c>
      <c r="J213" s="375" t="s">
        <v>185</v>
      </c>
      <c r="K213" s="376" t="s">
        <v>185</v>
      </c>
    </row>
    <row r="214" spans="1:11" ht="15.6">
      <c r="B214" s="379" t="s">
        <v>352</v>
      </c>
      <c r="C214" s="381">
        <v>1.4</v>
      </c>
      <c r="D214" s="382">
        <v>0.7</v>
      </c>
      <c r="E214" s="381">
        <v>0.7</v>
      </c>
      <c r="F214" s="381">
        <v>1.4</v>
      </c>
      <c r="G214" s="382">
        <v>0.7</v>
      </c>
      <c r="H214" s="381">
        <v>0.7</v>
      </c>
      <c r="I214" s="375" t="s">
        <v>185</v>
      </c>
      <c r="J214" s="375" t="s">
        <v>185</v>
      </c>
      <c r="K214" s="376" t="s">
        <v>185</v>
      </c>
    </row>
    <row r="215" spans="1:11" ht="15.6">
      <c r="B215" s="379" t="s">
        <v>353</v>
      </c>
      <c r="C215" s="381">
        <v>3.7</v>
      </c>
      <c r="D215" s="382">
        <v>1.8</v>
      </c>
      <c r="E215" s="381">
        <v>1.9000000000000001</v>
      </c>
      <c r="F215" s="381">
        <v>3.7</v>
      </c>
      <c r="G215" s="382">
        <v>1.8</v>
      </c>
      <c r="H215" s="381">
        <v>1.9000000000000001</v>
      </c>
      <c r="I215" s="375" t="s">
        <v>185</v>
      </c>
      <c r="J215" s="375" t="s">
        <v>185</v>
      </c>
      <c r="K215" s="376" t="s">
        <v>185</v>
      </c>
    </row>
    <row r="216" spans="1:11" ht="15.6">
      <c r="B216" s="379" t="s">
        <v>354</v>
      </c>
      <c r="C216" s="381">
        <v>2.1</v>
      </c>
      <c r="D216" s="382">
        <v>1</v>
      </c>
      <c r="E216" s="381">
        <v>1.1000000000000001</v>
      </c>
      <c r="F216" s="381">
        <v>2.1</v>
      </c>
      <c r="G216" s="382">
        <v>1</v>
      </c>
      <c r="H216" s="381">
        <v>1.1000000000000001</v>
      </c>
      <c r="I216" s="375" t="s">
        <v>185</v>
      </c>
      <c r="J216" s="375" t="s">
        <v>185</v>
      </c>
      <c r="K216" s="376" t="s">
        <v>185</v>
      </c>
    </row>
    <row r="217" spans="1:11" ht="15.6">
      <c r="B217" s="379"/>
      <c r="C217" s="391"/>
      <c r="D217" s="391"/>
      <c r="E217" s="391"/>
      <c r="F217" s="391"/>
      <c r="G217" s="391"/>
      <c r="H217" s="391"/>
      <c r="I217" s="391"/>
      <c r="J217" s="391"/>
      <c r="K217" s="392"/>
    </row>
    <row r="218" spans="1:11" ht="15.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6">
      <c r="B219" s="379" t="s">
        <v>356</v>
      </c>
      <c r="C219" s="381">
        <v>100.2</v>
      </c>
      <c r="D219" s="382">
        <v>49.5</v>
      </c>
      <c r="E219" s="381">
        <v>50.7</v>
      </c>
      <c r="F219" s="381">
        <v>100.2</v>
      </c>
      <c r="G219" s="382">
        <v>49.5</v>
      </c>
      <c r="H219" s="381">
        <v>50.7</v>
      </c>
      <c r="I219" s="375" t="s">
        <v>185</v>
      </c>
      <c r="J219" s="375" t="s">
        <v>185</v>
      </c>
      <c r="K219" s="376" t="s">
        <v>185</v>
      </c>
    </row>
    <row r="220" spans="1:11" ht="15.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6">
      <c r="B222" s="379" t="s">
        <v>359</v>
      </c>
      <c r="C222" s="381">
        <v>5</v>
      </c>
      <c r="D222" s="382">
        <v>2.6</v>
      </c>
      <c r="E222" s="381">
        <v>2.4</v>
      </c>
      <c r="F222" s="381">
        <v>5</v>
      </c>
      <c r="G222" s="382">
        <v>2.6</v>
      </c>
      <c r="H222" s="381">
        <v>2.4</v>
      </c>
      <c r="I222" s="375" t="s">
        <v>185</v>
      </c>
      <c r="J222" s="375" t="s">
        <v>185</v>
      </c>
      <c r="K222" s="376" t="s">
        <v>185</v>
      </c>
    </row>
    <row r="223" spans="1:11" ht="15.6">
      <c r="B223" s="379" t="s">
        <v>360</v>
      </c>
      <c r="C223" s="381">
        <v>2.9</v>
      </c>
      <c r="D223" s="382">
        <v>1.5</v>
      </c>
      <c r="E223" s="381">
        <v>1.4</v>
      </c>
      <c r="F223" s="381">
        <v>2.9</v>
      </c>
      <c r="G223" s="382">
        <v>1.5</v>
      </c>
      <c r="H223" s="381">
        <v>1.4</v>
      </c>
      <c r="I223" s="375" t="s">
        <v>185</v>
      </c>
      <c r="J223" s="375" t="s">
        <v>185</v>
      </c>
      <c r="K223" s="376" t="s">
        <v>185</v>
      </c>
    </row>
    <row r="224" spans="1:11" ht="15.6">
      <c r="B224" s="379" t="s">
        <v>361</v>
      </c>
      <c r="C224" s="381">
        <v>9.9</v>
      </c>
      <c r="D224" s="382">
        <v>5</v>
      </c>
      <c r="E224" s="381">
        <v>4.9000000000000004</v>
      </c>
      <c r="F224" s="381">
        <v>9.9</v>
      </c>
      <c r="G224" s="382">
        <v>5</v>
      </c>
      <c r="H224" s="381">
        <v>4.9000000000000004</v>
      </c>
      <c r="I224" s="375" t="s">
        <v>185</v>
      </c>
      <c r="J224" s="375" t="s">
        <v>185</v>
      </c>
      <c r="K224" s="376" t="s">
        <v>185</v>
      </c>
    </row>
    <row r="225" spans="1:11" ht="15.6">
      <c r="B225" s="379" t="s">
        <v>362</v>
      </c>
      <c r="C225" s="381">
        <v>10.5</v>
      </c>
      <c r="D225" s="382">
        <v>5.0999999999999996</v>
      </c>
      <c r="E225" s="381">
        <v>5.4</v>
      </c>
      <c r="F225" s="381">
        <v>10.5</v>
      </c>
      <c r="G225" s="382">
        <v>5.0999999999999996</v>
      </c>
      <c r="H225" s="381">
        <v>5.4</v>
      </c>
      <c r="I225" s="375" t="s">
        <v>185</v>
      </c>
      <c r="J225" s="375" t="s">
        <v>185</v>
      </c>
      <c r="K225" s="376" t="s">
        <v>185</v>
      </c>
    </row>
    <row r="226" spans="1:11" ht="15.6">
      <c r="B226" s="379" t="s">
        <v>363</v>
      </c>
      <c r="C226" s="381">
        <v>12.7</v>
      </c>
      <c r="D226" s="382">
        <v>6.5</v>
      </c>
      <c r="E226" s="381">
        <v>6.1999999999999993</v>
      </c>
      <c r="F226" s="381">
        <v>12.7</v>
      </c>
      <c r="G226" s="382">
        <v>6.5</v>
      </c>
      <c r="H226" s="381">
        <v>6.1999999999999993</v>
      </c>
      <c r="I226" s="375" t="s">
        <v>185</v>
      </c>
      <c r="J226" s="375" t="s">
        <v>185</v>
      </c>
      <c r="K226" s="376" t="s">
        <v>185</v>
      </c>
    </row>
    <row r="227" spans="1:11" ht="15.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6">
      <c r="B228" s="379"/>
      <c r="C228" s="384"/>
      <c r="D228" s="384"/>
      <c r="E228" s="384"/>
      <c r="F228" s="384"/>
      <c r="G228" s="384"/>
      <c r="H228" s="384"/>
      <c r="I228" s="384"/>
      <c r="J228" s="384"/>
      <c r="K228" s="393"/>
    </row>
    <row r="229" spans="1:11" ht="15.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6">
      <c r="B231" s="379" t="s">
        <v>366</v>
      </c>
      <c r="C231" s="381">
        <v>13.6</v>
      </c>
      <c r="D231" s="382">
        <v>6.7</v>
      </c>
      <c r="E231" s="381">
        <v>6.8999999999999995</v>
      </c>
      <c r="F231" s="381">
        <v>13.6</v>
      </c>
      <c r="G231" s="382">
        <v>6.7</v>
      </c>
      <c r="H231" s="381">
        <v>6.8999999999999995</v>
      </c>
      <c r="I231" s="375" t="s">
        <v>185</v>
      </c>
      <c r="J231" s="375" t="s">
        <v>185</v>
      </c>
      <c r="K231" s="376" t="s">
        <v>185</v>
      </c>
    </row>
    <row r="232" spans="1:11" ht="15.6">
      <c r="B232" s="379" t="s">
        <v>367</v>
      </c>
      <c r="C232" s="381">
        <v>23.4</v>
      </c>
      <c r="D232" s="382">
        <v>11.7</v>
      </c>
      <c r="E232" s="381">
        <v>11.7</v>
      </c>
      <c r="F232" s="381">
        <v>23.4</v>
      </c>
      <c r="G232" s="382">
        <v>11.7</v>
      </c>
      <c r="H232" s="381">
        <v>11.7</v>
      </c>
      <c r="I232" s="375" t="s">
        <v>185</v>
      </c>
      <c r="J232" s="375" t="s">
        <v>185</v>
      </c>
      <c r="K232" s="376" t="s">
        <v>185</v>
      </c>
    </row>
    <row r="233" spans="1:11" ht="15.6">
      <c r="B233" s="379"/>
      <c r="C233" s="394"/>
      <c r="D233" s="394"/>
      <c r="E233" s="394"/>
      <c r="F233" s="395"/>
      <c r="G233" s="396"/>
      <c r="H233" s="396"/>
      <c r="I233" s="396"/>
      <c r="J233" s="396"/>
      <c r="K233" s="397"/>
    </row>
    <row r="234" spans="1:11" ht="15.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6">
      <c r="B235" s="377" t="s">
        <v>271</v>
      </c>
      <c r="C235" s="372"/>
      <c r="D235" s="372"/>
      <c r="E235" s="372"/>
      <c r="F235" s="372"/>
      <c r="G235" s="372"/>
      <c r="H235" s="372"/>
      <c r="I235" s="372"/>
      <c r="J235" s="372"/>
      <c r="K235" s="378"/>
    </row>
    <row r="236" spans="1:11" ht="15.6">
      <c r="B236" s="371" t="s">
        <v>369</v>
      </c>
      <c r="C236" s="380">
        <v>334</v>
      </c>
      <c r="D236" s="380">
        <v>163.1</v>
      </c>
      <c r="E236" s="380">
        <v>170.9</v>
      </c>
      <c r="F236" s="380">
        <v>334</v>
      </c>
      <c r="G236" s="380">
        <v>163.1</v>
      </c>
      <c r="H236" s="380">
        <v>170.9</v>
      </c>
      <c r="I236" s="375" t="s">
        <v>185</v>
      </c>
      <c r="J236" s="375" t="s">
        <v>185</v>
      </c>
      <c r="K236" s="376" t="s">
        <v>185</v>
      </c>
    </row>
    <row r="237" spans="1:11" ht="15.6">
      <c r="B237" s="399" t="s">
        <v>370</v>
      </c>
      <c r="C237" s="372"/>
      <c r="D237" s="372"/>
      <c r="E237" s="372"/>
      <c r="F237" s="372"/>
      <c r="G237" s="372"/>
      <c r="H237" s="372"/>
      <c r="I237" s="400"/>
      <c r="J237" s="400"/>
      <c r="K237" s="401"/>
    </row>
    <row r="238" spans="1:11" ht="15.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6">
      <c r="B239" s="402" t="s">
        <v>371</v>
      </c>
      <c r="C239" s="381">
        <v>181.5</v>
      </c>
      <c r="D239" s="381">
        <v>88.7</v>
      </c>
      <c r="E239" s="381">
        <v>92.8</v>
      </c>
      <c r="F239" s="381">
        <v>181.5</v>
      </c>
      <c r="G239" s="381">
        <v>88.7</v>
      </c>
      <c r="H239" s="381">
        <v>92.8</v>
      </c>
      <c r="I239" s="375" t="s">
        <v>185</v>
      </c>
      <c r="J239" s="375" t="s">
        <v>185</v>
      </c>
      <c r="K239" s="376" t="s">
        <v>185</v>
      </c>
    </row>
    <row r="240" spans="1:11" ht="15.6">
      <c r="B240" s="379" t="s">
        <v>372</v>
      </c>
      <c r="C240" s="381">
        <v>0.4</v>
      </c>
      <c r="D240" s="382">
        <v>0.2</v>
      </c>
      <c r="E240" s="381">
        <v>0.2</v>
      </c>
      <c r="F240" s="381">
        <v>0.4</v>
      </c>
      <c r="G240" s="382">
        <v>0.2</v>
      </c>
      <c r="H240" s="381">
        <v>0.2</v>
      </c>
      <c r="I240" s="375" t="s">
        <v>185</v>
      </c>
      <c r="J240" s="375" t="s">
        <v>185</v>
      </c>
      <c r="K240" s="376" t="s">
        <v>185</v>
      </c>
    </row>
    <row r="241" spans="2:11" ht="15.6">
      <c r="B241" s="379" t="s">
        <v>373</v>
      </c>
      <c r="C241" s="381" t="s">
        <v>185</v>
      </c>
      <c r="D241" s="381" t="s">
        <v>185</v>
      </c>
      <c r="E241" s="381" t="s">
        <v>185</v>
      </c>
      <c r="F241" s="381" t="s">
        <v>185</v>
      </c>
      <c r="G241" s="381" t="s">
        <v>185</v>
      </c>
      <c r="H241" s="381" t="s">
        <v>185</v>
      </c>
      <c r="I241" s="375" t="s">
        <v>185</v>
      </c>
      <c r="J241" s="375" t="s">
        <v>185</v>
      </c>
      <c r="K241" s="376" t="s">
        <v>185</v>
      </c>
    </row>
    <row r="242" spans="2:11" ht="15.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6">
      <c r="B243" s="379" t="s">
        <v>375</v>
      </c>
      <c r="C243" s="381">
        <v>14.3</v>
      </c>
      <c r="D243" s="382">
        <v>7</v>
      </c>
      <c r="E243" s="381">
        <v>7.3000000000000007</v>
      </c>
      <c r="F243" s="381">
        <v>14.3</v>
      </c>
      <c r="G243" s="382">
        <v>7</v>
      </c>
      <c r="H243" s="381">
        <v>7.3000000000000007</v>
      </c>
      <c r="I243" s="375" t="s">
        <v>185</v>
      </c>
      <c r="J243" s="375" t="s">
        <v>185</v>
      </c>
      <c r="K243" s="376" t="s">
        <v>185</v>
      </c>
    </row>
    <row r="244" spans="2:11" ht="15.6">
      <c r="B244" s="379" t="s">
        <v>376</v>
      </c>
      <c r="C244" s="381">
        <v>4.8</v>
      </c>
      <c r="D244" s="382">
        <v>2.2999999999999998</v>
      </c>
      <c r="E244" s="381">
        <v>2.5</v>
      </c>
      <c r="F244" s="381">
        <v>4.8</v>
      </c>
      <c r="G244" s="382">
        <v>2.2999999999999998</v>
      </c>
      <c r="H244" s="381">
        <v>2.5</v>
      </c>
      <c r="I244" s="375" t="s">
        <v>185</v>
      </c>
      <c r="J244" s="375" t="s">
        <v>185</v>
      </c>
      <c r="K244" s="376" t="s">
        <v>185</v>
      </c>
    </row>
    <row r="245" spans="2:11" ht="15.6">
      <c r="B245" s="379" t="s">
        <v>377</v>
      </c>
      <c r="C245" s="381">
        <v>11.2</v>
      </c>
      <c r="D245" s="382">
        <v>5.5</v>
      </c>
      <c r="E245" s="381">
        <v>5.6999999999999993</v>
      </c>
      <c r="F245" s="381">
        <v>11.2</v>
      </c>
      <c r="G245" s="382">
        <v>5.5</v>
      </c>
      <c r="H245" s="381">
        <v>5.6999999999999993</v>
      </c>
      <c r="I245" s="375" t="s">
        <v>185</v>
      </c>
      <c r="J245" s="375" t="s">
        <v>185</v>
      </c>
      <c r="K245" s="376" t="s">
        <v>185</v>
      </c>
    </row>
    <row r="246" spans="2:11" ht="15.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6">
      <c r="B247" s="379"/>
      <c r="C247" s="384"/>
      <c r="D247" s="384"/>
      <c r="E247" s="384"/>
      <c r="F247" s="384"/>
      <c r="G247" s="384"/>
      <c r="H247" s="384"/>
      <c r="I247" s="384"/>
      <c r="J247" s="384"/>
      <c r="K247" s="393"/>
    </row>
    <row r="248" spans="2:11" ht="15.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6">
      <c r="B249" s="379" t="s">
        <v>380</v>
      </c>
      <c r="C249" s="381">
        <v>21.9</v>
      </c>
      <c r="D249" s="382">
        <v>10.6</v>
      </c>
      <c r="E249" s="381">
        <v>11.299999999999999</v>
      </c>
      <c r="F249" s="381">
        <v>21.9</v>
      </c>
      <c r="G249" s="382">
        <v>10.6</v>
      </c>
      <c r="H249" s="381">
        <v>11.299999999999999</v>
      </c>
      <c r="I249" s="375" t="s">
        <v>185</v>
      </c>
      <c r="J249" s="375" t="s">
        <v>185</v>
      </c>
      <c r="K249" s="376" t="s">
        <v>185</v>
      </c>
    </row>
    <row r="250" spans="2:11" ht="15.6">
      <c r="B250" s="379"/>
      <c r="C250" s="391"/>
      <c r="D250" s="391"/>
      <c r="E250" s="391"/>
      <c r="F250" s="391"/>
      <c r="G250" s="391"/>
      <c r="H250" s="391"/>
      <c r="I250" s="391"/>
      <c r="J250" s="391"/>
      <c r="K250" s="392"/>
    </row>
    <row r="251" spans="2:11" ht="15.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6">
      <c r="B252" s="379" t="s">
        <v>382</v>
      </c>
      <c r="C252" s="381">
        <v>12.8</v>
      </c>
      <c r="D252" s="382">
        <v>6.4</v>
      </c>
      <c r="E252" s="381">
        <v>6.4</v>
      </c>
      <c r="F252" s="381">
        <v>12.8</v>
      </c>
      <c r="G252" s="382">
        <v>6.4</v>
      </c>
      <c r="H252" s="381">
        <v>6.4</v>
      </c>
      <c r="I252" s="375" t="s">
        <v>185</v>
      </c>
      <c r="J252" s="375" t="s">
        <v>185</v>
      </c>
      <c r="K252" s="376" t="s">
        <v>185</v>
      </c>
    </row>
    <row r="253" spans="2:11" ht="15.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6">
      <c r="B254" s="379" t="s">
        <v>384</v>
      </c>
      <c r="C254" s="381">
        <v>0</v>
      </c>
      <c r="D254" s="382">
        <v>0</v>
      </c>
      <c r="E254" s="381">
        <v>0</v>
      </c>
      <c r="F254" s="381">
        <v>0</v>
      </c>
      <c r="G254" s="382">
        <v>0</v>
      </c>
      <c r="H254" s="381">
        <v>0</v>
      </c>
      <c r="I254" s="375" t="s">
        <v>185</v>
      </c>
      <c r="J254" s="375" t="s">
        <v>185</v>
      </c>
      <c r="K254" s="376" t="s">
        <v>185</v>
      </c>
    </row>
    <row r="255" spans="2:11" ht="15.6">
      <c r="B255" s="379" t="s">
        <v>385</v>
      </c>
      <c r="C255" s="381">
        <v>0.6</v>
      </c>
      <c r="D255" s="382">
        <v>0.3</v>
      </c>
      <c r="E255" s="381">
        <v>0.3</v>
      </c>
      <c r="F255" s="381">
        <v>0.6</v>
      </c>
      <c r="G255" s="382">
        <v>0.3</v>
      </c>
      <c r="H255" s="381">
        <v>0.3</v>
      </c>
      <c r="I255" s="375" t="s">
        <v>185</v>
      </c>
      <c r="J255" s="375" t="s">
        <v>185</v>
      </c>
      <c r="K255" s="376" t="s">
        <v>185</v>
      </c>
    </row>
    <row r="256" spans="2:11" ht="15.6">
      <c r="B256" s="379" t="s">
        <v>386</v>
      </c>
      <c r="C256" s="381">
        <v>0.2</v>
      </c>
      <c r="D256" s="382">
        <v>0.1</v>
      </c>
      <c r="E256" s="381">
        <v>0.1</v>
      </c>
      <c r="F256" s="381">
        <v>0.2</v>
      </c>
      <c r="G256" s="382">
        <v>0.1</v>
      </c>
      <c r="H256" s="381">
        <v>0.1</v>
      </c>
      <c r="I256" s="375" t="s">
        <v>185</v>
      </c>
      <c r="J256" s="375" t="s">
        <v>185</v>
      </c>
      <c r="K256" s="376" t="s">
        <v>185</v>
      </c>
    </row>
    <row r="257" spans="2:11" ht="15.6">
      <c r="B257" s="379" t="s">
        <v>387</v>
      </c>
      <c r="C257" s="381">
        <v>0.2</v>
      </c>
      <c r="D257" s="382">
        <v>0.1</v>
      </c>
      <c r="E257" s="381">
        <v>0.1</v>
      </c>
      <c r="F257" s="381">
        <v>0.2</v>
      </c>
      <c r="G257" s="382">
        <v>0.1</v>
      </c>
      <c r="H257" s="381">
        <v>0.1</v>
      </c>
      <c r="I257" s="375" t="s">
        <v>185</v>
      </c>
      <c r="J257" s="375" t="s">
        <v>185</v>
      </c>
      <c r="K257" s="376" t="s">
        <v>185</v>
      </c>
    </row>
    <row r="258" spans="2:11" ht="15.6">
      <c r="B258" s="379" t="s">
        <v>388</v>
      </c>
      <c r="C258" s="381">
        <v>1.7</v>
      </c>
      <c r="D258" s="382">
        <v>0.8</v>
      </c>
      <c r="E258" s="381">
        <v>0.89999999999999991</v>
      </c>
      <c r="F258" s="381">
        <v>1.7</v>
      </c>
      <c r="G258" s="382">
        <v>0.8</v>
      </c>
      <c r="H258" s="381">
        <v>0.89999999999999991</v>
      </c>
      <c r="I258" s="375" t="s">
        <v>185</v>
      </c>
      <c r="J258" s="375" t="s">
        <v>185</v>
      </c>
      <c r="K258" s="376" t="s">
        <v>185</v>
      </c>
    </row>
    <row r="259" spans="2:11" ht="15.6">
      <c r="B259" s="379" t="s">
        <v>389</v>
      </c>
      <c r="C259" s="381">
        <v>0</v>
      </c>
      <c r="D259" s="382">
        <v>0</v>
      </c>
      <c r="E259" s="381">
        <v>0</v>
      </c>
      <c r="F259" s="381">
        <v>0</v>
      </c>
      <c r="G259" s="382">
        <v>0</v>
      </c>
      <c r="H259" s="381">
        <v>0</v>
      </c>
      <c r="I259" s="375" t="s">
        <v>185</v>
      </c>
      <c r="J259" s="375" t="s">
        <v>185</v>
      </c>
      <c r="K259" s="376" t="s">
        <v>185</v>
      </c>
    </row>
    <row r="260" spans="2:11" ht="15.6">
      <c r="B260" s="379" t="s">
        <v>390</v>
      </c>
      <c r="C260" s="381">
        <v>1.8</v>
      </c>
      <c r="D260" s="382">
        <v>0.9</v>
      </c>
      <c r="E260" s="381">
        <v>0.9</v>
      </c>
      <c r="F260" s="381">
        <v>1.8</v>
      </c>
      <c r="G260" s="382">
        <v>0.9</v>
      </c>
      <c r="H260" s="381">
        <v>0.9</v>
      </c>
      <c r="I260" s="375" t="s">
        <v>185</v>
      </c>
      <c r="J260" s="375" t="s">
        <v>185</v>
      </c>
      <c r="K260" s="376" t="s">
        <v>185</v>
      </c>
    </row>
    <row r="261" spans="2:11" ht="15.6">
      <c r="B261" s="379" t="s">
        <v>391</v>
      </c>
      <c r="C261" s="381">
        <v>3</v>
      </c>
      <c r="D261" s="382">
        <v>1.4</v>
      </c>
      <c r="E261" s="381">
        <v>1.6</v>
      </c>
      <c r="F261" s="381">
        <v>3</v>
      </c>
      <c r="G261" s="382">
        <v>1.4</v>
      </c>
      <c r="H261" s="381">
        <v>1.6</v>
      </c>
      <c r="I261" s="375" t="s">
        <v>185</v>
      </c>
      <c r="J261" s="375" t="s">
        <v>185</v>
      </c>
      <c r="K261" s="376" t="s">
        <v>185</v>
      </c>
    </row>
    <row r="262" spans="2:11" ht="15.6">
      <c r="B262" s="379"/>
      <c r="C262" s="403"/>
      <c r="D262" s="403"/>
      <c r="E262" s="403"/>
      <c r="F262" s="403"/>
      <c r="G262" s="403"/>
      <c r="H262" s="403"/>
      <c r="I262" s="403"/>
      <c r="J262" s="403"/>
      <c r="K262" s="404"/>
    </row>
    <row r="263" spans="2:11" ht="15.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6">
      <c r="B264" s="379" t="s">
        <v>393</v>
      </c>
      <c r="C264" s="381">
        <v>14.1</v>
      </c>
      <c r="D264" s="382">
        <v>6.9</v>
      </c>
      <c r="E264" s="381">
        <v>7.1999999999999993</v>
      </c>
      <c r="F264" s="381">
        <v>14.1</v>
      </c>
      <c r="G264" s="382">
        <v>6.9</v>
      </c>
      <c r="H264" s="381">
        <v>7.1999999999999993</v>
      </c>
      <c r="I264" s="375" t="s">
        <v>185</v>
      </c>
      <c r="J264" s="375" t="s">
        <v>185</v>
      </c>
      <c r="K264" s="376" t="s">
        <v>185</v>
      </c>
    </row>
    <row r="265" spans="2:11" ht="15.6">
      <c r="B265" s="379" t="s">
        <v>394</v>
      </c>
      <c r="C265" s="381">
        <v>15.2</v>
      </c>
      <c r="D265" s="382">
        <v>7.7</v>
      </c>
      <c r="E265" s="381">
        <v>7.4999999999999991</v>
      </c>
      <c r="F265" s="381">
        <v>15.2</v>
      </c>
      <c r="G265" s="382">
        <v>7.7</v>
      </c>
      <c r="H265" s="381">
        <v>7.4999999999999991</v>
      </c>
      <c r="I265" s="375" t="s">
        <v>185</v>
      </c>
      <c r="J265" s="375" t="s">
        <v>185</v>
      </c>
      <c r="K265" s="376" t="s">
        <v>185</v>
      </c>
    </row>
    <row r="266" spans="2:11" ht="15.6">
      <c r="B266" s="379"/>
      <c r="C266" s="391"/>
      <c r="D266" s="391"/>
      <c r="E266" s="391"/>
      <c r="F266" s="391"/>
      <c r="G266" s="391"/>
      <c r="H266" s="391"/>
      <c r="I266" s="391"/>
      <c r="J266" s="391"/>
      <c r="K266" s="392"/>
    </row>
    <row r="267" spans="2:11" ht="15.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6">
      <c r="B268" s="379" t="s">
        <v>396</v>
      </c>
      <c r="C268" s="381">
        <v>43.4</v>
      </c>
      <c r="D268" s="382">
        <v>21.8</v>
      </c>
      <c r="E268" s="381">
        <v>21.599999999999998</v>
      </c>
      <c r="F268" s="381">
        <v>43.4</v>
      </c>
      <c r="G268" s="382">
        <v>21.8</v>
      </c>
      <c r="H268" s="381">
        <v>21.599999999999998</v>
      </c>
      <c r="I268" s="375" t="s">
        <v>185</v>
      </c>
      <c r="J268" s="375" t="s">
        <v>185</v>
      </c>
      <c r="K268" s="376" t="s">
        <v>185</v>
      </c>
    </row>
    <row r="269" spans="2:11" ht="15.6">
      <c r="B269" s="379" t="s">
        <v>397</v>
      </c>
      <c r="C269" s="381">
        <v>0.4</v>
      </c>
      <c r="D269" s="382">
        <v>0.2</v>
      </c>
      <c r="E269" s="381">
        <v>0.2</v>
      </c>
      <c r="F269" s="381">
        <v>0.4</v>
      </c>
      <c r="G269" s="382">
        <v>0.2</v>
      </c>
      <c r="H269" s="381">
        <v>0.2</v>
      </c>
      <c r="I269" s="375" t="s">
        <v>185</v>
      </c>
      <c r="J269" s="375" t="s">
        <v>185</v>
      </c>
      <c r="K269" s="376" t="s">
        <v>185</v>
      </c>
    </row>
    <row r="270" spans="2:11" ht="15.6">
      <c r="B270" s="379" t="s">
        <v>398</v>
      </c>
      <c r="C270" s="381">
        <v>0.7</v>
      </c>
      <c r="D270" s="382">
        <v>0.3</v>
      </c>
      <c r="E270" s="381">
        <v>0.39999999999999997</v>
      </c>
      <c r="F270" s="381">
        <v>0.7</v>
      </c>
      <c r="G270" s="382">
        <v>0.3</v>
      </c>
      <c r="H270" s="381">
        <v>0.39999999999999997</v>
      </c>
      <c r="I270" s="375" t="s">
        <v>185</v>
      </c>
      <c r="J270" s="375" t="s">
        <v>185</v>
      </c>
      <c r="K270" s="376" t="s">
        <v>185</v>
      </c>
    </row>
    <row r="271" spans="2:11" ht="15.6">
      <c r="B271" s="379" t="s">
        <v>399</v>
      </c>
      <c r="C271" s="381">
        <v>8.4</v>
      </c>
      <c r="D271" s="382">
        <v>4.2</v>
      </c>
      <c r="E271" s="381">
        <v>4.2</v>
      </c>
      <c r="F271" s="381">
        <v>8.4</v>
      </c>
      <c r="G271" s="382">
        <v>4.2</v>
      </c>
      <c r="H271" s="381">
        <v>4.2</v>
      </c>
      <c r="I271" s="375" t="s">
        <v>185</v>
      </c>
      <c r="J271" s="375" t="s">
        <v>185</v>
      </c>
      <c r="K271" s="376" t="s">
        <v>185</v>
      </c>
    </row>
    <row r="272" spans="2:11" ht="15.6">
      <c r="B272" s="379" t="s">
        <v>400</v>
      </c>
      <c r="C272" s="381">
        <v>1.5</v>
      </c>
      <c r="D272" s="382">
        <v>0.8</v>
      </c>
      <c r="E272" s="381">
        <v>0.7</v>
      </c>
      <c r="F272" s="381">
        <v>1.5</v>
      </c>
      <c r="G272" s="382">
        <v>0.8</v>
      </c>
      <c r="H272" s="381">
        <v>0.7</v>
      </c>
      <c r="I272" s="375" t="s">
        <v>185</v>
      </c>
      <c r="J272" s="375" t="s">
        <v>185</v>
      </c>
      <c r="K272" s="376" t="s">
        <v>185</v>
      </c>
    </row>
    <row r="273" spans="2:11" ht="15.6">
      <c r="B273" s="379" t="s">
        <v>401</v>
      </c>
      <c r="C273" s="381">
        <v>7.3</v>
      </c>
      <c r="D273" s="382">
        <v>3.6</v>
      </c>
      <c r="E273" s="381">
        <v>3.6999999999999997</v>
      </c>
      <c r="F273" s="381">
        <v>7.3</v>
      </c>
      <c r="G273" s="382">
        <v>3.6</v>
      </c>
      <c r="H273" s="381">
        <v>3.6999999999999997</v>
      </c>
      <c r="I273" s="375" t="s">
        <v>185</v>
      </c>
      <c r="J273" s="375" t="s">
        <v>185</v>
      </c>
      <c r="K273" s="376" t="s">
        <v>185</v>
      </c>
    </row>
    <row r="274" spans="2:11" ht="15.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6">
      <c r="B276" s="379"/>
      <c r="C276" s="403"/>
      <c r="D276" s="403"/>
      <c r="E276" s="403"/>
      <c r="F276" s="403"/>
      <c r="G276" s="403"/>
      <c r="H276" s="403"/>
      <c r="I276" s="403"/>
      <c r="J276" s="403"/>
      <c r="K276" s="404"/>
    </row>
    <row r="277" spans="2:11" ht="15.6">
      <c r="B277" s="371" t="s">
        <v>404</v>
      </c>
      <c r="C277" s="380">
        <v>100.4</v>
      </c>
      <c r="D277" s="380">
        <v>50.7</v>
      </c>
      <c r="E277" s="380">
        <v>49.7</v>
      </c>
      <c r="F277" s="380">
        <v>11.7</v>
      </c>
      <c r="G277" s="389">
        <v>5.7</v>
      </c>
      <c r="H277" s="380">
        <v>5.9999999999999991</v>
      </c>
      <c r="I277" s="380">
        <v>88.7</v>
      </c>
      <c r="J277" s="380">
        <v>45</v>
      </c>
      <c r="K277" s="390">
        <v>43.7</v>
      </c>
    </row>
    <row r="278" spans="2:11" ht="15.6">
      <c r="B278" s="379" t="s">
        <v>405</v>
      </c>
      <c r="C278" s="381">
        <v>11.7</v>
      </c>
      <c r="D278" s="382">
        <v>5.7</v>
      </c>
      <c r="E278" s="381">
        <v>5.9999999999999991</v>
      </c>
      <c r="F278" s="381">
        <v>11.7</v>
      </c>
      <c r="G278" s="382">
        <v>5.7</v>
      </c>
      <c r="H278" s="381">
        <v>5.9999999999999991</v>
      </c>
      <c r="I278" s="375" t="s">
        <v>185</v>
      </c>
      <c r="J278" s="375" t="s">
        <v>185</v>
      </c>
      <c r="K278" s="376" t="s">
        <v>185</v>
      </c>
    </row>
    <row r="279" spans="2:11" ht="15.6">
      <c r="B279" s="379"/>
      <c r="C279" s="391"/>
      <c r="D279" s="391"/>
      <c r="E279" s="391"/>
      <c r="F279" s="391"/>
      <c r="G279" s="391"/>
      <c r="H279" s="391"/>
      <c r="I279" s="391"/>
      <c r="J279" s="391"/>
      <c r="K279" s="392"/>
    </row>
    <row r="280" spans="2:11" ht="15.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6">
      <c r="B281" s="379" t="s">
        <v>407</v>
      </c>
      <c r="C281" s="381">
        <v>11.1</v>
      </c>
      <c r="D281" s="382">
        <v>5.4</v>
      </c>
      <c r="E281" s="381">
        <v>5.6999999999999993</v>
      </c>
      <c r="F281" s="381">
        <v>11.1</v>
      </c>
      <c r="G281" s="382">
        <v>5.4</v>
      </c>
      <c r="H281" s="381">
        <v>5.6999999999999993</v>
      </c>
      <c r="I281" s="375" t="s">
        <v>185</v>
      </c>
      <c r="J281" s="375" t="s">
        <v>185</v>
      </c>
      <c r="K281" s="376" t="s">
        <v>185</v>
      </c>
    </row>
    <row r="282" spans="2:11" ht="15.6">
      <c r="B282" s="379" t="s">
        <v>408</v>
      </c>
      <c r="C282" s="381">
        <v>0.8</v>
      </c>
      <c r="D282" s="382">
        <v>0.4</v>
      </c>
      <c r="E282" s="381">
        <v>0.4</v>
      </c>
      <c r="F282" s="381">
        <v>0.8</v>
      </c>
      <c r="G282" s="382">
        <v>0.4</v>
      </c>
      <c r="H282" s="381">
        <v>0.4</v>
      </c>
      <c r="I282" s="375" t="s">
        <v>185</v>
      </c>
      <c r="J282" s="375" t="s">
        <v>185</v>
      </c>
      <c r="K282" s="376" t="s">
        <v>185</v>
      </c>
    </row>
    <row r="283" spans="2:11" ht="15.6">
      <c r="B283" s="379" t="s">
        <v>409</v>
      </c>
      <c r="C283" s="381">
        <v>0.4</v>
      </c>
      <c r="D283" s="382">
        <v>0.2</v>
      </c>
      <c r="E283" s="381">
        <v>0.2</v>
      </c>
      <c r="F283" s="381">
        <v>0.4</v>
      </c>
      <c r="G283" s="382">
        <v>0.2</v>
      </c>
      <c r="H283" s="381">
        <v>0.2</v>
      </c>
      <c r="I283" s="375" t="s">
        <v>185</v>
      </c>
      <c r="J283" s="375" t="s">
        <v>185</v>
      </c>
      <c r="K283" s="376" t="s">
        <v>185</v>
      </c>
    </row>
    <row r="284" spans="2:11" ht="15.6">
      <c r="B284" s="379" t="s">
        <v>410</v>
      </c>
      <c r="C284" s="381">
        <v>0.5</v>
      </c>
      <c r="D284" s="382">
        <v>0.3</v>
      </c>
      <c r="E284" s="381">
        <v>0.2</v>
      </c>
      <c r="F284" s="381">
        <v>0.5</v>
      </c>
      <c r="G284" s="382">
        <v>0.3</v>
      </c>
      <c r="H284" s="381">
        <v>0.2</v>
      </c>
      <c r="I284" s="375" t="s">
        <v>185</v>
      </c>
      <c r="J284" s="375" t="s">
        <v>185</v>
      </c>
      <c r="K284" s="376" t="s">
        <v>185</v>
      </c>
    </row>
    <row r="285" spans="2:11" ht="15.6">
      <c r="B285" s="379" t="s">
        <v>411</v>
      </c>
      <c r="C285" s="381">
        <v>0.5</v>
      </c>
      <c r="D285" s="382">
        <v>0.2</v>
      </c>
      <c r="E285" s="381">
        <v>0.3</v>
      </c>
      <c r="F285" s="381">
        <v>0.5</v>
      </c>
      <c r="G285" s="382">
        <v>0.2</v>
      </c>
      <c r="H285" s="381">
        <v>0.3</v>
      </c>
      <c r="I285" s="375" t="s">
        <v>185</v>
      </c>
      <c r="J285" s="375" t="s">
        <v>185</v>
      </c>
      <c r="K285" s="376" t="s">
        <v>185</v>
      </c>
    </row>
    <row r="286" spans="2:11" ht="15.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6">
      <c r="B287" s="379"/>
      <c r="C287" s="403"/>
      <c r="D287" s="403"/>
      <c r="E287" s="403"/>
      <c r="F287" s="403"/>
      <c r="G287" s="403"/>
      <c r="H287" s="403"/>
      <c r="I287" s="403"/>
      <c r="J287" s="403"/>
      <c r="K287" s="404"/>
    </row>
    <row r="288" spans="2:11" ht="15.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6">
      <c r="B290" s="379" t="s">
        <v>415</v>
      </c>
      <c r="C290" s="381">
        <v>1.3</v>
      </c>
      <c r="D290" s="382">
        <v>0.6</v>
      </c>
      <c r="E290" s="381">
        <v>0.70000000000000007</v>
      </c>
      <c r="F290" s="381">
        <v>1.3</v>
      </c>
      <c r="G290" s="382">
        <v>0.6</v>
      </c>
      <c r="H290" s="381">
        <v>0.70000000000000007</v>
      </c>
      <c r="I290" s="375" t="s">
        <v>185</v>
      </c>
      <c r="J290" s="375" t="s">
        <v>185</v>
      </c>
      <c r="K290" s="376" t="s">
        <v>185</v>
      </c>
    </row>
    <row r="291" spans="2:11" ht="15.6">
      <c r="B291" s="379" t="s">
        <v>416</v>
      </c>
      <c r="C291" s="381">
        <v>6.3</v>
      </c>
      <c r="D291" s="382">
        <v>3.2</v>
      </c>
      <c r="E291" s="381">
        <v>3.0999999999999996</v>
      </c>
      <c r="F291" s="381">
        <v>6.3</v>
      </c>
      <c r="G291" s="382">
        <v>3.2</v>
      </c>
      <c r="H291" s="381">
        <v>3.0999999999999996</v>
      </c>
      <c r="I291" s="375" t="s">
        <v>185</v>
      </c>
      <c r="J291" s="375" t="s">
        <v>185</v>
      </c>
      <c r="K291" s="376" t="s">
        <v>185</v>
      </c>
    </row>
    <row r="292" spans="2:11" ht="15.6">
      <c r="B292" s="379" t="s">
        <v>417</v>
      </c>
      <c r="C292" s="381">
        <v>0</v>
      </c>
      <c r="D292" s="382">
        <v>0</v>
      </c>
      <c r="E292" s="381">
        <v>0</v>
      </c>
      <c r="F292" s="381">
        <v>0</v>
      </c>
      <c r="G292" s="382">
        <v>0</v>
      </c>
      <c r="H292" s="381">
        <v>0</v>
      </c>
      <c r="I292" s="375" t="s">
        <v>185</v>
      </c>
      <c r="J292" s="375" t="s">
        <v>185</v>
      </c>
      <c r="K292" s="376" t="s">
        <v>185</v>
      </c>
    </row>
    <row r="293" spans="2:11" ht="15.6">
      <c r="B293" s="379" t="s">
        <v>418</v>
      </c>
      <c r="C293" s="381">
        <v>2</v>
      </c>
      <c r="D293" s="382">
        <v>1</v>
      </c>
      <c r="E293" s="381">
        <v>1</v>
      </c>
      <c r="F293" s="381">
        <v>2</v>
      </c>
      <c r="G293" s="382">
        <v>1</v>
      </c>
      <c r="H293" s="381">
        <v>1</v>
      </c>
      <c r="I293" s="375" t="s">
        <v>185</v>
      </c>
      <c r="J293" s="375" t="s">
        <v>185</v>
      </c>
      <c r="K293" s="376" t="s">
        <v>185</v>
      </c>
    </row>
    <row r="294" spans="2:11" ht="15.6">
      <c r="B294" s="379" t="s">
        <v>419</v>
      </c>
      <c r="C294" s="381">
        <v>1.5</v>
      </c>
      <c r="D294" s="382">
        <v>0.7</v>
      </c>
      <c r="E294" s="381">
        <v>0.8</v>
      </c>
      <c r="F294" s="381">
        <v>1.5</v>
      </c>
      <c r="G294" s="382">
        <v>0.7</v>
      </c>
      <c r="H294" s="381">
        <v>0.8</v>
      </c>
      <c r="I294" s="375" t="s">
        <v>185</v>
      </c>
      <c r="J294" s="375" t="s">
        <v>185</v>
      </c>
      <c r="K294" s="376" t="s">
        <v>185</v>
      </c>
    </row>
    <row r="295" spans="2:11" ht="15.6">
      <c r="B295" s="379" t="s">
        <v>420</v>
      </c>
      <c r="C295" s="381">
        <v>0.6</v>
      </c>
      <c r="D295" s="382">
        <v>0.3</v>
      </c>
      <c r="E295" s="381">
        <v>0.3</v>
      </c>
      <c r="F295" s="381">
        <v>0.6</v>
      </c>
      <c r="G295" s="382">
        <v>0.3</v>
      </c>
      <c r="H295" s="381">
        <v>0.3</v>
      </c>
      <c r="I295" s="375" t="s">
        <v>185</v>
      </c>
      <c r="J295" s="375" t="s">
        <v>185</v>
      </c>
      <c r="K295" s="376" t="s">
        <v>185</v>
      </c>
    </row>
    <row r="296" spans="2:11" ht="15.6">
      <c r="B296" s="379"/>
      <c r="C296" s="384"/>
      <c r="D296" s="384"/>
      <c r="E296" s="384"/>
      <c r="F296" s="384"/>
      <c r="G296" s="384"/>
      <c r="H296" s="384"/>
      <c r="I296" s="384"/>
      <c r="J296" s="384"/>
      <c r="K296" s="393"/>
    </row>
    <row r="297" spans="2:11" ht="15.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6">
      <c r="B299" s="379" t="s">
        <v>423</v>
      </c>
      <c r="C299" s="381">
        <v>0.3</v>
      </c>
      <c r="D299" s="382">
        <v>0.2</v>
      </c>
      <c r="E299" s="381">
        <v>9.9999999999999978E-2</v>
      </c>
      <c r="F299" s="381">
        <v>0.3</v>
      </c>
      <c r="G299" s="382">
        <v>0.2</v>
      </c>
      <c r="H299" s="381">
        <v>9.9999999999999978E-2</v>
      </c>
      <c r="I299" s="375" t="s">
        <v>185</v>
      </c>
      <c r="J299" s="375" t="s">
        <v>185</v>
      </c>
      <c r="K299" s="376" t="s">
        <v>185</v>
      </c>
    </row>
    <row r="300" spans="2:11" ht="15.6">
      <c r="B300" s="379" t="s">
        <v>424</v>
      </c>
      <c r="C300" s="381">
        <v>0.1</v>
      </c>
      <c r="D300" s="382">
        <v>0.1</v>
      </c>
      <c r="E300" s="381">
        <v>0</v>
      </c>
      <c r="F300" s="381">
        <v>0.1</v>
      </c>
      <c r="G300" s="382">
        <v>0.1</v>
      </c>
      <c r="H300" s="381">
        <v>0</v>
      </c>
      <c r="I300" s="375" t="s">
        <v>185</v>
      </c>
      <c r="J300" s="375" t="s">
        <v>185</v>
      </c>
      <c r="K300" s="376" t="s">
        <v>185</v>
      </c>
    </row>
    <row r="301" spans="2:11" ht="15.6">
      <c r="B301" s="379" t="s">
        <v>425</v>
      </c>
      <c r="C301" s="381">
        <v>0.4</v>
      </c>
      <c r="D301" s="382">
        <v>0.2</v>
      </c>
      <c r="E301" s="381">
        <v>0.2</v>
      </c>
      <c r="F301" s="381">
        <v>0.4</v>
      </c>
      <c r="G301" s="382">
        <v>0.2</v>
      </c>
      <c r="H301" s="381">
        <v>0.2</v>
      </c>
      <c r="I301" s="375" t="s">
        <v>185</v>
      </c>
      <c r="J301" s="375" t="s">
        <v>185</v>
      </c>
      <c r="K301" s="376" t="s">
        <v>185</v>
      </c>
    </row>
    <row r="302" spans="2:11" ht="15.6">
      <c r="B302" s="379" t="s">
        <v>426</v>
      </c>
      <c r="C302" s="381">
        <v>4.3</v>
      </c>
      <c r="D302" s="382">
        <v>2.1</v>
      </c>
      <c r="E302" s="381">
        <v>2.1999999999999997</v>
      </c>
      <c r="F302" s="381">
        <v>4.3</v>
      </c>
      <c r="G302" s="382">
        <v>2.1</v>
      </c>
      <c r="H302" s="381">
        <v>2.1999999999999997</v>
      </c>
      <c r="I302" s="375" t="s">
        <v>185</v>
      </c>
      <c r="J302" s="375" t="s">
        <v>185</v>
      </c>
      <c r="K302" s="376" t="s">
        <v>185</v>
      </c>
    </row>
    <row r="303" spans="2:11" ht="15.6">
      <c r="B303" s="379" t="s">
        <v>427</v>
      </c>
      <c r="C303" s="381">
        <v>0.4</v>
      </c>
      <c r="D303" s="382">
        <v>0.2</v>
      </c>
      <c r="E303" s="381">
        <v>0.2</v>
      </c>
      <c r="F303" s="381">
        <v>0.4</v>
      </c>
      <c r="G303" s="382">
        <v>0.2</v>
      </c>
      <c r="H303" s="381">
        <v>0.2</v>
      </c>
      <c r="I303" s="375" t="s">
        <v>185</v>
      </c>
      <c r="J303" s="375" t="s">
        <v>185</v>
      </c>
      <c r="K303" s="376" t="s">
        <v>185</v>
      </c>
    </row>
    <row r="304" spans="2:11" ht="15.6">
      <c r="B304" s="379" t="s">
        <v>428</v>
      </c>
      <c r="C304" s="381">
        <v>1</v>
      </c>
      <c r="D304" s="382">
        <v>0.5</v>
      </c>
      <c r="E304" s="381">
        <v>0.5</v>
      </c>
      <c r="F304" s="381">
        <v>1</v>
      </c>
      <c r="G304" s="382">
        <v>0.5</v>
      </c>
      <c r="H304" s="381">
        <v>0.5</v>
      </c>
      <c r="I304" s="375" t="s">
        <v>185</v>
      </c>
      <c r="J304" s="375" t="s">
        <v>185</v>
      </c>
      <c r="K304" s="376" t="s">
        <v>185</v>
      </c>
    </row>
    <row r="305" spans="1:11" ht="15.6">
      <c r="B305" s="379"/>
      <c r="C305" s="391"/>
      <c r="D305" s="391"/>
      <c r="E305" s="391"/>
      <c r="F305" s="391"/>
      <c r="G305" s="391"/>
      <c r="H305" s="391"/>
      <c r="I305" s="391"/>
      <c r="J305" s="391"/>
      <c r="K305" s="392"/>
    </row>
    <row r="306" spans="1:11" ht="15.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6">
      <c r="B307" s="379" t="s">
        <v>430</v>
      </c>
      <c r="C307" s="381">
        <v>7.4</v>
      </c>
      <c r="D307" s="382">
        <v>3.7</v>
      </c>
      <c r="E307" s="381">
        <v>3.7</v>
      </c>
      <c r="F307" s="381">
        <v>7.4</v>
      </c>
      <c r="G307" s="382">
        <v>3.7</v>
      </c>
      <c r="H307" s="381">
        <v>3.7</v>
      </c>
      <c r="I307" s="375" t="s">
        <v>185</v>
      </c>
      <c r="J307" s="375" t="s">
        <v>185</v>
      </c>
      <c r="K307" s="376" t="s">
        <v>185</v>
      </c>
    </row>
    <row r="308" spans="1:11" ht="15.6">
      <c r="B308" s="379" t="s">
        <v>431</v>
      </c>
      <c r="C308" s="381">
        <v>5.6</v>
      </c>
      <c r="D308" s="382">
        <v>2.8</v>
      </c>
      <c r="E308" s="381">
        <v>2.8</v>
      </c>
      <c r="F308" s="381">
        <v>5.6</v>
      </c>
      <c r="G308" s="382">
        <v>2.8</v>
      </c>
      <c r="H308" s="381">
        <v>2.8</v>
      </c>
      <c r="I308" s="375" t="s">
        <v>185</v>
      </c>
      <c r="J308" s="375" t="s">
        <v>185</v>
      </c>
      <c r="K308" s="376" t="s">
        <v>185</v>
      </c>
    </row>
    <row r="309" spans="1:11" ht="15.6">
      <c r="B309" s="379" t="s">
        <v>432</v>
      </c>
      <c r="C309" s="381">
        <v>0</v>
      </c>
      <c r="D309" s="382">
        <v>0</v>
      </c>
      <c r="E309" s="381">
        <v>0</v>
      </c>
      <c r="F309" s="381">
        <v>0</v>
      </c>
      <c r="G309" s="382">
        <v>0</v>
      </c>
      <c r="H309" s="381">
        <v>0</v>
      </c>
      <c r="I309" s="375" t="s">
        <v>185</v>
      </c>
      <c r="J309" s="375" t="s">
        <v>185</v>
      </c>
      <c r="K309" s="376" t="s">
        <v>185</v>
      </c>
    </row>
    <row r="310" spans="1:11" ht="15.6">
      <c r="B310" s="379" t="s">
        <v>433</v>
      </c>
      <c r="C310" s="381">
        <v>7.1</v>
      </c>
      <c r="D310" s="382">
        <v>3.6</v>
      </c>
      <c r="E310" s="381">
        <v>3.4999999999999996</v>
      </c>
      <c r="F310" s="381">
        <v>7.1</v>
      </c>
      <c r="G310" s="382">
        <v>3.6</v>
      </c>
      <c r="H310" s="381">
        <v>3.4999999999999996</v>
      </c>
      <c r="I310" s="375" t="s">
        <v>185</v>
      </c>
      <c r="J310" s="375" t="s">
        <v>185</v>
      </c>
      <c r="K310" s="376" t="s">
        <v>185</v>
      </c>
    </row>
    <row r="311" spans="1:11" ht="15.6">
      <c r="B311" s="379" t="s">
        <v>434</v>
      </c>
      <c r="C311" s="381">
        <v>0.3</v>
      </c>
      <c r="D311" s="382">
        <v>0.1</v>
      </c>
      <c r="E311" s="381">
        <v>0.19999999999999998</v>
      </c>
      <c r="F311" s="381">
        <v>0.3</v>
      </c>
      <c r="G311" s="382">
        <v>0.1</v>
      </c>
      <c r="H311" s="381">
        <v>0.19999999999999998</v>
      </c>
      <c r="I311" s="375" t="s">
        <v>185</v>
      </c>
      <c r="J311" s="375" t="s">
        <v>185</v>
      </c>
      <c r="K311" s="376" t="s">
        <v>185</v>
      </c>
    </row>
    <row r="312" spans="1:11" ht="15.6">
      <c r="B312" s="379" t="s">
        <v>435</v>
      </c>
      <c r="C312" s="381">
        <v>0.8</v>
      </c>
      <c r="D312" s="382">
        <v>0.4</v>
      </c>
      <c r="E312" s="381">
        <v>0.4</v>
      </c>
      <c r="F312" s="381">
        <v>0.8</v>
      </c>
      <c r="G312" s="382">
        <v>0.4</v>
      </c>
      <c r="H312" s="381">
        <v>0.4</v>
      </c>
      <c r="I312" s="375" t="s">
        <v>185</v>
      </c>
      <c r="J312" s="375" t="s">
        <v>185</v>
      </c>
      <c r="K312" s="376" t="s">
        <v>185</v>
      </c>
    </row>
    <row r="313" spans="1:11" ht="15.6">
      <c r="B313" s="379" t="s">
        <v>436</v>
      </c>
      <c r="C313" s="381">
        <v>0.8</v>
      </c>
      <c r="D313" s="382">
        <v>0.4</v>
      </c>
      <c r="E313" s="381">
        <v>0.4</v>
      </c>
      <c r="F313" s="381">
        <v>0.8</v>
      </c>
      <c r="G313" s="382">
        <v>0.4</v>
      </c>
      <c r="H313" s="381">
        <v>0.4</v>
      </c>
      <c r="I313" s="375" t="s">
        <v>185</v>
      </c>
      <c r="J313" s="375" t="s">
        <v>185</v>
      </c>
      <c r="K313" s="376" t="s">
        <v>185</v>
      </c>
    </row>
    <row r="314" spans="1:11" ht="15.6">
      <c r="B314" s="379" t="s">
        <v>437</v>
      </c>
      <c r="C314" s="381">
        <v>0.2</v>
      </c>
      <c r="D314" s="382">
        <v>0.1</v>
      </c>
      <c r="E314" s="381">
        <v>0.1</v>
      </c>
      <c r="F314" s="381">
        <v>0.2</v>
      </c>
      <c r="G314" s="382">
        <v>0.1</v>
      </c>
      <c r="H314" s="381">
        <v>0.1</v>
      </c>
      <c r="I314" s="375" t="s">
        <v>185</v>
      </c>
      <c r="J314" s="375" t="s">
        <v>185</v>
      </c>
      <c r="K314" s="376" t="s">
        <v>185</v>
      </c>
    </row>
    <row r="315" spans="1:11" ht="15.6">
      <c r="B315" s="379"/>
      <c r="C315" s="391"/>
      <c r="D315" s="391"/>
      <c r="E315" s="391"/>
      <c r="F315" s="391"/>
      <c r="G315" s="391"/>
      <c r="H315" s="391"/>
      <c r="I315" s="391"/>
      <c r="J315" s="391"/>
      <c r="K315" s="392"/>
    </row>
    <row r="316" spans="1:11" ht="15.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6">
      <c r="B317" s="371"/>
      <c r="C317" s="405"/>
      <c r="D317" s="405"/>
      <c r="E317" s="405"/>
      <c r="F317" s="405"/>
      <c r="G317" s="405"/>
      <c r="H317" s="405"/>
      <c r="I317" s="405"/>
      <c r="J317" s="405"/>
      <c r="K317" s="406"/>
    </row>
    <row r="318" spans="1:11" ht="15.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6">
      <c r="B319" s="377" t="s">
        <v>271</v>
      </c>
      <c r="C319" s="372"/>
      <c r="D319" s="372"/>
      <c r="E319" s="372"/>
      <c r="F319" s="372"/>
      <c r="G319" s="372"/>
      <c r="H319" s="372"/>
      <c r="I319" s="372"/>
      <c r="J319" s="372"/>
      <c r="K319" s="378"/>
    </row>
    <row r="320" spans="1:11" ht="15.6">
      <c r="B320" s="371" t="s">
        <v>440</v>
      </c>
      <c r="C320" s="380">
        <v>98.3</v>
      </c>
      <c r="D320" s="380">
        <v>48.8</v>
      </c>
      <c r="E320" s="380">
        <v>49.5</v>
      </c>
      <c r="F320" s="380">
        <v>15</v>
      </c>
      <c r="G320" s="380">
        <v>7</v>
      </c>
      <c r="H320" s="380">
        <v>8</v>
      </c>
      <c r="I320" s="380">
        <v>83.3</v>
      </c>
      <c r="J320" s="380">
        <v>41.8</v>
      </c>
      <c r="K320" s="387">
        <v>41.5</v>
      </c>
    </row>
    <row r="321" spans="2:11" ht="15.6">
      <c r="B321" s="379" t="s">
        <v>441</v>
      </c>
      <c r="C321" s="381">
        <v>14</v>
      </c>
      <c r="D321" s="382">
        <v>6.5</v>
      </c>
      <c r="E321" s="381">
        <v>7.5</v>
      </c>
      <c r="F321" s="381">
        <v>14</v>
      </c>
      <c r="G321" s="382">
        <v>6.5</v>
      </c>
      <c r="H321" s="381">
        <v>7.5</v>
      </c>
      <c r="I321" s="375" t="s">
        <v>185</v>
      </c>
      <c r="J321" s="375" t="s">
        <v>185</v>
      </c>
      <c r="K321" s="376" t="s">
        <v>185</v>
      </c>
    </row>
    <row r="322" spans="2:11" ht="15.6">
      <c r="B322" s="379" t="s">
        <v>442</v>
      </c>
      <c r="C322" s="381">
        <v>1</v>
      </c>
      <c r="D322" s="382">
        <v>0.5</v>
      </c>
      <c r="E322" s="381">
        <v>0.5</v>
      </c>
      <c r="F322" s="381">
        <v>1</v>
      </c>
      <c r="G322" s="382">
        <v>0.5</v>
      </c>
      <c r="H322" s="381">
        <v>0.5</v>
      </c>
      <c r="I322" s="375" t="s">
        <v>185</v>
      </c>
      <c r="J322" s="375" t="s">
        <v>185</v>
      </c>
      <c r="K322" s="376" t="s">
        <v>185</v>
      </c>
    </row>
    <row r="323" spans="2:11" ht="15.6">
      <c r="B323" s="379"/>
      <c r="C323" s="391"/>
      <c r="D323" s="391"/>
      <c r="E323" s="391"/>
      <c r="F323" s="391"/>
      <c r="G323" s="391"/>
      <c r="H323" s="391"/>
      <c r="I323" s="391"/>
      <c r="J323" s="391"/>
      <c r="K323" s="392"/>
    </row>
    <row r="324" spans="2:11" ht="15.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6">
      <c r="B325" s="379" t="s">
        <v>444</v>
      </c>
      <c r="C325" s="381">
        <v>21.7</v>
      </c>
      <c r="D325" s="382">
        <v>10.4</v>
      </c>
      <c r="E325" s="381">
        <v>11.299999999999999</v>
      </c>
      <c r="F325" s="381">
        <v>21.7</v>
      </c>
      <c r="G325" s="382">
        <v>10.4</v>
      </c>
      <c r="H325" s="381">
        <v>11.299999999999999</v>
      </c>
      <c r="I325" s="375" t="s">
        <v>185</v>
      </c>
      <c r="J325" s="375" t="s">
        <v>185</v>
      </c>
      <c r="K325" s="376" t="s">
        <v>185</v>
      </c>
    </row>
    <row r="326" spans="2:11" ht="15.6">
      <c r="B326" s="379" t="s">
        <v>445</v>
      </c>
      <c r="C326" s="381">
        <v>11.1</v>
      </c>
      <c r="D326" s="382">
        <v>5.5</v>
      </c>
      <c r="E326" s="381">
        <v>5.6</v>
      </c>
      <c r="F326" s="381">
        <v>11.1</v>
      </c>
      <c r="G326" s="382">
        <v>5.5</v>
      </c>
      <c r="H326" s="381">
        <v>5.6</v>
      </c>
      <c r="I326" s="375" t="s">
        <v>185</v>
      </c>
      <c r="J326" s="375" t="s">
        <v>185</v>
      </c>
      <c r="K326" s="376" t="s">
        <v>185</v>
      </c>
    </row>
    <row r="327" spans="2:11" ht="15.6">
      <c r="B327" s="379"/>
      <c r="C327" s="391"/>
      <c r="D327" s="391"/>
      <c r="E327" s="391"/>
      <c r="F327" s="391"/>
      <c r="G327" s="391"/>
      <c r="H327" s="391"/>
      <c r="I327" s="391"/>
      <c r="J327" s="391"/>
      <c r="K327" s="392"/>
    </row>
    <row r="328" spans="2:11" ht="15.6">
      <c r="B328" s="371" t="s">
        <v>446</v>
      </c>
      <c r="C328" s="380">
        <v>56.9</v>
      </c>
      <c r="D328" s="380">
        <v>27.7</v>
      </c>
      <c r="E328" s="380">
        <v>29.2</v>
      </c>
      <c r="F328" s="380">
        <v>14.4</v>
      </c>
      <c r="G328" s="380">
        <v>6.8</v>
      </c>
      <c r="H328" s="380">
        <v>7.6000000000000005</v>
      </c>
      <c r="I328" s="380">
        <v>42.5</v>
      </c>
      <c r="J328" s="380">
        <v>20.9</v>
      </c>
      <c r="K328" s="387">
        <v>21.6</v>
      </c>
    </row>
    <row r="329" spans="2:11" ht="15.6">
      <c r="B329" s="379" t="s">
        <v>447</v>
      </c>
      <c r="C329" s="381">
        <v>14.4</v>
      </c>
      <c r="D329" s="382">
        <v>6.8</v>
      </c>
      <c r="E329" s="381">
        <v>7.6000000000000005</v>
      </c>
      <c r="F329" s="381">
        <v>14.4</v>
      </c>
      <c r="G329" s="382">
        <v>6.8</v>
      </c>
      <c r="H329" s="381">
        <v>7.6000000000000005</v>
      </c>
      <c r="I329" s="375" t="s">
        <v>185</v>
      </c>
      <c r="J329" s="375" t="s">
        <v>185</v>
      </c>
      <c r="K329" s="376" t="s">
        <v>185</v>
      </c>
    </row>
    <row r="330" spans="2:11" ht="15.6">
      <c r="B330" s="379"/>
      <c r="C330" s="391"/>
      <c r="D330" s="391"/>
      <c r="E330" s="391"/>
      <c r="F330" s="391"/>
      <c r="G330" s="391"/>
      <c r="H330" s="391"/>
      <c r="I330" s="391"/>
      <c r="J330" s="391"/>
      <c r="K330" s="407" t="s">
        <v>185</v>
      </c>
    </row>
    <row r="331" spans="2:11" ht="15.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6">
      <c r="B332" s="379" t="s">
        <v>448</v>
      </c>
      <c r="C332" s="381">
        <v>65.3</v>
      </c>
      <c r="D332" s="382">
        <v>31.8</v>
      </c>
      <c r="E332" s="381">
        <v>33.5</v>
      </c>
      <c r="F332" s="381">
        <v>65.3</v>
      </c>
      <c r="G332" s="382">
        <v>31.8</v>
      </c>
      <c r="H332" s="381">
        <v>33.5</v>
      </c>
      <c r="I332" s="375" t="s">
        <v>185</v>
      </c>
      <c r="J332" s="375" t="s">
        <v>185</v>
      </c>
      <c r="K332" s="376" t="s">
        <v>185</v>
      </c>
    </row>
    <row r="333" spans="2:11" ht="15.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6">
      <c r="B334" s="379" t="s">
        <v>450</v>
      </c>
      <c r="C334" s="381">
        <v>0.3</v>
      </c>
      <c r="D334" s="382">
        <v>0.2</v>
      </c>
      <c r="E334" s="381">
        <v>9.9999999999999978E-2</v>
      </c>
      <c r="F334" s="381">
        <v>0.3</v>
      </c>
      <c r="G334" s="382">
        <v>0.2</v>
      </c>
      <c r="H334" s="381">
        <v>9.9999999999999978E-2</v>
      </c>
      <c r="I334" s="375" t="s">
        <v>185</v>
      </c>
      <c r="J334" s="375" t="s">
        <v>185</v>
      </c>
      <c r="K334" s="376" t="s">
        <v>185</v>
      </c>
    </row>
    <row r="335" spans="2:11" ht="15.6">
      <c r="B335" s="379"/>
      <c r="C335" s="384"/>
      <c r="D335" s="384"/>
      <c r="E335" s="384"/>
      <c r="F335" s="384"/>
      <c r="G335" s="384"/>
      <c r="H335" s="384"/>
      <c r="I335" s="384"/>
      <c r="J335" s="384"/>
      <c r="K335" s="393"/>
    </row>
    <row r="336" spans="2:11" ht="15.6">
      <c r="B336" s="371" t="s">
        <v>451</v>
      </c>
      <c r="C336" s="380">
        <v>44.3</v>
      </c>
      <c r="D336" s="380">
        <v>22.4</v>
      </c>
      <c r="E336" s="380">
        <v>21.9</v>
      </c>
      <c r="F336" s="380">
        <v>7.4</v>
      </c>
      <c r="G336" s="380">
        <v>3.7</v>
      </c>
      <c r="H336" s="380">
        <v>3.7</v>
      </c>
      <c r="I336" s="380">
        <v>36.9</v>
      </c>
      <c r="J336" s="380">
        <v>18.7</v>
      </c>
      <c r="K336" s="387">
        <v>18.2</v>
      </c>
    </row>
    <row r="337" spans="1:11" ht="15.6">
      <c r="B337" s="379" t="s">
        <v>452</v>
      </c>
      <c r="C337" s="381">
        <v>7.4</v>
      </c>
      <c r="D337" s="382">
        <v>3.7</v>
      </c>
      <c r="E337" s="381">
        <v>3.7</v>
      </c>
      <c r="F337" s="381">
        <v>7.4</v>
      </c>
      <c r="G337" s="382">
        <v>3.7</v>
      </c>
      <c r="H337" s="381">
        <v>3.7</v>
      </c>
      <c r="I337" s="375" t="s">
        <v>185</v>
      </c>
      <c r="J337" s="375" t="s">
        <v>185</v>
      </c>
      <c r="K337" s="376" t="s">
        <v>185</v>
      </c>
    </row>
    <row r="338" spans="1:11" ht="15.6">
      <c r="B338" s="379"/>
      <c r="C338" s="408"/>
      <c r="D338" s="408"/>
      <c r="E338" s="408"/>
      <c r="F338" s="408"/>
      <c r="G338" s="408"/>
      <c r="H338" s="408"/>
      <c r="I338" s="408"/>
      <c r="J338" s="408"/>
      <c r="K338" s="409"/>
    </row>
    <row r="339" spans="1:11" ht="15.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6">
      <c r="B340" s="379" t="s">
        <v>454</v>
      </c>
      <c r="C340" s="381">
        <v>14</v>
      </c>
      <c r="D340" s="382">
        <v>6.9</v>
      </c>
      <c r="E340" s="381">
        <v>7.1</v>
      </c>
      <c r="F340" s="381">
        <v>14</v>
      </c>
      <c r="G340" s="382">
        <v>6.9</v>
      </c>
      <c r="H340" s="381">
        <v>7.1</v>
      </c>
      <c r="I340" s="375" t="s">
        <v>185</v>
      </c>
      <c r="J340" s="375" t="s">
        <v>185</v>
      </c>
      <c r="K340" s="376" t="s">
        <v>185</v>
      </c>
    </row>
    <row r="341" spans="1:11" ht="15.6">
      <c r="B341" s="379" t="s">
        <v>455</v>
      </c>
      <c r="C341" s="381">
        <v>5.8</v>
      </c>
      <c r="D341" s="382">
        <v>3.1</v>
      </c>
      <c r="E341" s="381">
        <v>2.6999999999999997</v>
      </c>
      <c r="F341" s="381">
        <v>5.8</v>
      </c>
      <c r="G341" s="382">
        <v>3.1</v>
      </c>
      <c r="H341" s="381">
        <v>2.6999999999999997</v>
      </c>
      <c r="I341" s="375" t="s">
        <v>185</v>
      </c>
      <c r="J341" s="375" t="s">
        <v>185</v>
      </c>
      <c r="K341" s="376" t="s">
        <v>185</v>
      </c>
    </row>
    <row r="342" spans="1:11" ht="15.6">
      <c r="B342" s="379" t="s">
        <v>456</v>
      </c>
      <c r="C342" s="381">
        <v>6.2</v>
      </c>
      <c r="D342" s="382">
        <v>3.1</v>
      </c>
      <c r="E342" s="381">
        <v>3.1</v>
      </c>
      <c r="F342" s="381">
        <v>6.2</v>
      </c>
      <c r="G342" s="382">
        <v>3.1</v>
      </c>
      <c r="H342" s="381">
        <v>3.1</v>
      </c>
      <c r="I342" s="375" t="s">
        <v>185</v>
      </c>
      <c r="J342" s="375" t="s">
        <v>185</v>
      </c>
      <c r="K342" s="376" t="s">
        <v>185</v>
      </c>
    </row>
    <row r="343" spans="1:11" ht="15.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6">
      <c r="B344" s="379"/>
      <c r="C344" s="384"/>
      <c r="D344" s="384"/>
      <c r="E344" s="384"/>
      <c r="F344" s="384"/>
      <c r="G344" s="384"/>
      <c r="H344" s="384"/>
      <c r="I344" s="384"/>
      <c r="J344" s="384"/>
      <c r="K344" s="393"/>
    </row>
    <row r="345" spans="1:11" ht="15.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6">
      <c r="B346" s="377" t="s">
        <v>271</v>
      </c>
      <c r="C346" s="381"/>
      <c r="D346" s="381"/>
      <c r="E346" s="381"/>
      <c r="F346" s="381"/>
      <c r="G346" s="381"/>
      <c r="H346" s="381"/>
      <c r="I346" s="381"/>
      <c r="J346" s="381"/>
      <c r="K346" s="388"/>
    </row>
    <row r="347" spans="1:11" ht="15.6">
      <c r="B347" s="371" t="s">
        <v>459</v>
      </c>
      <c r="C347" s="380">
        <v>108.6</v>
      </c>
      <c r="D347" s="380">
        <v>54.6</v>
      </c>
      <c r="E347" s="380">
        <v>53.999999999999993</v>
      </c>
      <c r="F347" s="380">
        <v>33.6</v>
      </c>
      <c r="G347" s="380">
        <v>16.600000000000001</v>
      </c>
      <c r="H347" s="380">
        <v>17</v>
      </c>
      <c r="I347" s="380">
        <v>75</v>
      </c>
      <c r="J347" s="380">
        <v>38</v>
      </c>
      <c r="K347" s="387">
        <v>37</v>
      </c>
    </row>
    <row r="348" spans="1:11" ht="15.6">
      <c r="B348" s="379" t="s">
        <v>460</v>
      </c>
      <c r="C348" s="381">
        <v>17.5</v>
      </c>
      <c r="D348" s="382">
        <v>8.6</v>
      </c>
      <c r="E348" s="381">
        <v>8.9</v>
      </c>
      <c r="F348" s="381">
        <v>17.5</v>
      </c>
      <c r="G348" s="382">
        <v>8.6</v>
      </c>
      <c r="H348" s="381">
        <v>8.9</v>
      </c>
      <c r="I348" s="375" t="s">
        <v>185</v>
      </c>
      <c r="J348" s="375" t="s">
        <v>185</v>
      </c>
      <c r="K348" s="376" t="s">
        <v>185</v>
      </c>
    </row>
    <row r="349" spans="1:11" ht="15.6">
      <c r="B349" s="379" t="s">
        <v>461</v>
      </c>
      <c r="C349" s="381">
        <v>6.4</v>
      </c>
      <c r="D349" s="382">
        <v>3.1</v>
      </c>
      <c r="E349" s="381">
        <v>3.3000000000000003</v>
      </c>
      <c r="F349" s="381">
        <v>6.4</v>
      </c>
      <c r="G349" s="382">
        <v>3.1</v>
      </c>
      <c r="H349" s="381">
        <v>3.3000000000000003</v>
      </c>
      <c r="I349" s="375" t="s">
        <v>185</v>
      </c>
      <c r="J349" s="375" t="s">
        <v>185</v>
      </c>
      <c r="K349" s="376" t="s">
        <v>185</v>
      </c>
    </row>
    <row r="350" spans="1:11" ht="15.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6">
      <c r="B351" s="379"/>
      <c r="C351" s="403"/>
      <c r="D351" s="403"/>
      <c r="E351" s="403"/>
      <c r="F351" s="403"/>
      <c r="G351" s="403"/>
      <c r="H351" s="403"/>
      <c r="I351" s="403"/>
      <c r="J351" s="403"/>
      <c r="K351" s="404"/>
    </row>
    <row r="352" spans="1:11" ht="15.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6">
      <c r="B353" s="379" t="s">
        <v>463</v>
      </c>
      <c r="C353" s="381">
        <v>52.6</v>
      </c>
      <c r="D353" s="382">
        <v>25.7</v>
      </c>
      <c r="E353" s="381">
        <v>26.900000000000002</v>
      </c>
      <c r="F353" s="381">
        <v>52.6</v>
      </c>
      <c r="G353" s="382">
        <v>25.7</v>
      </c>
      <c r="H353" s="381">
        <v>26.900000000000002</v>
      </c>
      <c r="I353" s="375" t="s">
        <v>185</v>
      </c>
      <c r="J353" s="375" t="s">
        <v>185</v>
      </c>
      <c r="K353" s="376" t="s">
        <v>185</v>
      </c>
    </row>
    <row r="354" spans="2:11" ht="15.6">
      <c r="B354" s="379" t="s">
        <v>464</v>
      </c>
      <c r="C354" s="381">
        <v>11.5</v>
      </c>
      <c r="D354" s="382">
        <v>5.7</v>
      </c>
      <c r="E354" s="381">
        <v>5.8</v>
      </c>
      <c r="F354" s="381">
        <v>11.5</v>
      </c>
      <c r="G354" s="382">
        <v>5.7</v>
      </c>
      <c r="H354" s="381">
        <v>5.8</v>
      </c>
      <c r="I354" s="375" t="s">
        <v>185</v>
      </c>
      <c r="J354" s="375" t="s">
        <v>185</v>
      </c>
      <c r="K354" s="376" t="s">
        <v>185</v>
      </c>
    </row>
    <row r="355" spans="2:11" ht="15.6">
      <c r="B355" s="379" t="s">
        <v>465</v>
      </c>
      <c r="C355" s="381">
        <v>1.9</v>
      </c>
      <c r="D355" s="382">
        <v>0.9</v>
      </c>
      <c r="E355" s="381">
        <v>0.99999999999999989</v>
      </c>
      <c r="F355" s="381">
        <v>1.9</v>
      </c>
      <c r="G355" s="382">
        <v>0.9</v>
      </c>
      <c r="H355" s="381">
        <v>0.99999999999999989</v>
      </c>
      <c r="I355" s="375" t="s">
        <v>185</v>
      </c>
      <c r="J355" s="375" t="s">
        <v>185</v>
      </c>
      <c r="K355" s="376" t="s">
        <v>185</v>
      </c>
    </row>
    <row r="356" spans="2:11" ht="15.6">
      <c r="B356" s="379" t="s">
        <v>466</v>
      </c>
      <c r="C356" s="381">
        <v>3.2</v>
      </c>
      <c r="D356" s="382">
        <v>1.6</v>
      </c>
      <c r="E356" s="381">
        <v>1.6</v>
      </c>
      <c r="F356" s="381">
        <v>3.2</v>
      </c>
      <c r="G356" s="382">
        <v>1.6</v>
      </c>
      <c r="H356" s="381">
        <v>1.6</v>
      </c>
      <c r="I356" s="375" t="s">
        <v>185</v>
      </c>
      <c r="J356" s="375" t="s">
        <v>185</v>
      </c>
      <c r="K356" s="376" t="s">
        <v>185</v>
      </c>
    </row>
    <row r="357" spans="2:11" ht="15.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6">
      <c r="B360" s="379" t="s">
        <v>470</v>
      </c>
      <c r="C360" s="381">
        <v>2.5</v>
      </c>
      <c r="D360" s="382">
        <v>1.3</v>
      </c>
      <c r="E360" s="381">
        <v>1.2</v>
      </c>
      <c r="F360" s="381">
        <v>2.5</v>
      </c>
      <c r="G360" s="382">
        <v>1.3</v>
      </c>
      <c r="H360" s="381">
        <v>1.2</v>
      </c>
      <c r="I360" s="375" t="s">
        <v>185</v>
      </c>
      <c r="J360" s="375" t="s">
        <v>185</v>
      </c>
      <c r="K360" s="376" t="s">
        <v>185</v>
      </c>
    </row>
    <row r="361" spans="2:11" ht="15.6">
      <c r="B361" s="379" t="s">
        <v>471</v>
      </c>
      <c r="C361" s="381">
        <v>1.3</v>
      </c>
      <c r="D361" s="382">
        <v>0.7</v>
      </c>
      <c r="E361" s="381">
        <v>0.60000000000000009</v>
      </c>
      <c r="F361" s="381">
        <v>1.3</v>
      </c>
      <c r="G361" s="382">
        <v>0.7</v>
      </c>
      <c r="H361" s="381">
        <v>0.60000000000000009</v>
      </c>
      <c r="I361" s="375" t="s">
        <v>185</v>
      </c>
      <c r="J361" s="375" t="s">
        <v>185</v>
      </c>
      <c r="K361" s="376" t="s">
        <v>185</v>
      </c>
    </row>
    <row r="362" spans="2:11" ht="15.6">
      <c r="B362" s="379" t="s">
        <v>472</v>
      </c>
      <c r="C362" s="381">
        <v>3.7</v>
      </c>
      <c r="D362" s="382">
        <v>1.8</v>
      </c>
      <c r="E362" s="381">
        <v>1.9000000000000001</v>
      </c>
      <c r="F362" s="381">
        <v>3.7</v>
      </c>
      <c r="G362" s="382">
        <v>1.8</v>
      </c>
      <c r="H362" s="381">
        <v>1.9000000000000001</v>
      </c>
      <c r="I362" s="375" t="s">
        <v>185</v>
      </c>
      <c r="J362" s="375" t="s">
        <v>185</v>
      </c>
      <c r="K362" s="376" t="s">
        <v>185</v>
      </c>
    </row>
    <row r="363" spans="2:11" ht="15.6">
      <c r="B363" s="379"/>
      <c r="C363" s="403"/>
      <c r="D363" s="403"/>
      <c r="E363" s="403"/>
      <c r="F363" s="403"/>
      <c r="G363" s="403"/>
      <c r="H363" s="403"/>
      <c r="I363" s="403"/>
      <c r="J363" s="403"/>
      <c r="K363" s="404"/>
    </row>
    <row r="364" spans="2:11" ht="15.6">
      <c r="B364" s="371" t="s">
        <v>473</v>
      </c>
      <c r="C364" s="380">
        <v>84.7</v>
      </c>
      <c r="D364" s="380">
        <v>42.9</v>
      </c>
      <c r="E364" s="380">
        <v>41.800000000000004</v>
      </c>
      <c r="F364" s="380">
        <v>8.5</v>
      </c>
      <c r="G364" s="380">
        <v>4.3</v>
      </c>
      <c r="H364" s="380">
        <v>4.2</v>
      </c>
      <c r="I364" s="380">
        <v>76.2</v>
      </c>
      <c r="J364" s="380">
        <v>38.6</v>
      </c>
      <c r="K364" s="387">
        <v>37.6</v>
      </c>
    </row>
    <row r="365" spans="2:11" ht="15.6">
      <c r="B365" s="379" t="s">
        <v>474</v>
      </c>
      <c r="C365" s="381">
        <v>8.5</v>
      </c>
      <c r="D365" s="382">
        <v>4.3</v>
      </c>
      <c r="E365" s="381">
        <v>4.2</v>
      </c>
      <c r="F365" s="381">
        <v>8.5</v>
      </c>
      <c r="G365" s="382">
        <v>4.3</v>
      </c>
      <c r="H365" s="381">
        <v>4.2</v>
      </c>
      <c r="I365" s="375" t="s">
        <v>185</v>
      </c>
      <c r="J365" s="375" t="s">
        <v>185</v>
      </c>
      <c r="K365" s="376" t="s">
        <v>185</v>
      </c>
    </row>
    <row r="366" spans="2:11" ht="15.6">
      <c r="B366" s="379"/>
      <c r="C366" s="391"/>
      <c r="D366" s="391"/>
      <c r="E366" s="391"/>
      <c r="F366" s="391"/>
      <c r="G366" s="391"/>
      <c r="H366" s="391"/>
      <c r="I366" s="391"/>
      <c r="J366" s="391"/>
      <c r="K366" s="392"/>
    </row>
    <row r="367" spans="2:11" ht="15.6">
      <c r="B367" s="371" t="s">
        <v>475</v>
      </c>
      <c r="C367" s="380">
        <v>67</v>
      </c>
      <c r="D367" s="380">
        <v>34.299999999999997</v>
      </c>
      <c r="E367" s="380">
        <v>32.700000000000003</v>
      </c>
      <c r="F367" s="380">
        <v>7.5</v>
      </c>
      <c r="G367" s="380">
        <v>3.9</v>
      </c>
      <c r="H367" s="380">
        <v>3.6</v>
      </c>
      <c r="I367" s="380">
        <v>59.5</v>
      </c>
      <c r="J367" s="380">
        <v>30.4</v>
      </c>
      <c r="K367" s="387">
        <v>29.1</v>
      </c>
    </row>
    <row r="368" spans="2:11" ht="15.6">
      <c r="B368" s="379" t="s">
        <v>476</v>
      </c>
      <c r="C368" s="381">
        <v>7.5</v>
      </c>
      <c r="D368" s="382">
        <v>3.9</v>
      </c>
      <c r="E368" s="381">
        <v>3.6</v>
      </c>
      <c r="F368" s="381">
        <v>7.5</v>
      </c>
      <c r="G368" s="382">
        <v>3.9</v>
      </c>
      <c r="H368" s="381">
        <v>3.6</v>
      </c>
      <c r="I368" s="375" t="s">
        <v>185</v>
      </c>
      <c r="J368" s="375" t="s">
        <v>185</v>
      </c>
      <c r="K368" s="376" t="s">
        <v>185</v>
      </c>
    </row>
    <row r="369" spans="1:11" ht="15.6">
      <c r="B369" s="379"/>
      <c r="C369" s="391"/>
      <c r="D369" s="391"/>
      <c r="E369" s="391"/>
      <c r="F369" s="391"/>
      <c r="G369" s="391"/>
      <c r="H369" s="391"/>
      <c r="I369" s="391"/>
      <c r="J369" s="391"/>
      <c r="K369" s="392"/>
    </row>
    <row r="370" spans="1:11" ht="15.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6">
      <c r="B371" s="379" t="s">
        <v>478</v>
      </c>
      <c r="C371" s="381">
        <v>26.3</v>
      </c>
      <c r="D371" s="382">
        <v>13.4</v>
      </c>
      <c r="E371" s="381">
        <v>12.9</v>
      </c>
      <c r="F371" s="381">
        <v>26.3</v>
      </c>
      <c r="G371" s="382">
        <v>13.4</v>
      </c>
      <c r="H371" s="381">
        <v>12.9</v>
      </c>
      <c r="I371" s="375" t="s">
        <v>185</v>
      </c>
      <c r="J371" s="375" t="s">
        <v>185</v>
      </c>
      <c r="K371" s="376" t="s">
        <v>185</v>
      </c>
    </row>
    <row r="372" spans="1:11" ht="15.6">
      <c r="B372" s="379" t="s">
        <v>479</v>
      </c>
      <c r="C372" s="381">
        <v>7</v>
      </c>
      <c r="D372" s="382">
        <v>3.6</v>
      </c>
      <c r="E372" s="381">
        <v>3.4</v>
      </c>
      <c r="F372" s="381">
        <v>7</v>
      </c>
      <c r="G372" s="382">
        <v>3.6</v>
      </c>
      <c r="H372" s="381">
        <v>3.4</v>
      </c>
      <c r="I372" s="375" t="s">
        <v>185</v>
      </c>
      <c r="J372" s="375" t="s">
        <v>185</v>
      </c>
      <c r="K372" s="376" t="s">
        <v>185</v>
      </c>
    </row>
    <row r="373" spans="1:11" ht="15.6">
      <c r="B373" s="379" t="s">
        <v>480</v>
      </c>
      <c r="C373" s="381">
        <v>17.8</v>
      </c>
      <c r="D373" s="382">
        <v>9.3000000000000007</v>
      </c>
      <c r="E373" s="381">
        <v>8.5</v>
      </c>
      <c r="F373" s="381">
        <v>17.8</v>
      </c>
      <c r="G373" s="382">
        <v>9.3000000000000007</v>
      </c>
      <c r="H373" s="381">
        <v>8.5</v>
      </c>
      <c r="I373" s="375" t="s">
        <v>185</v>
      </c>
      <c r="J373" s="375" t="s">
        <v>185</v>
      </c>
      <c r="K373" s="376" t="s">
        <v>185</v>
      </c>
    </row>
    <row r="374" spans="1:11" ht="15.6">
      <c r="B374" s="379"/>
      <c r="C374" s="384"/>
      <c r="D374" s="384"/>
      <c r="E374" s="384"/>
      <c r="F374" s="384"/>
      <c r="G374" s="384"/>
      <c r="H374" s="384"/>
      <c r="I374" s="384"/>
      <c r="J374" s="384"/>
      <c r="K374" s="393"/>
    </row>
    <row r="375" spans="1:11" ht="15.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6">
      <c r="B376" s="379" t="s">
        <v>482</v>
      </c>
      <c r="C376" s="381">
        <v>46.7</v>
      </c>
      <c r="D376" s="382">
        <v>23.4</v>
      </c>
      <c r="E376" s="381">
        <v>23.300000000000004</v>
      </c>
      <c r="F376" s="381">
        <v>46.7</v>
      </c>
      <c r="G376" s="382">
        <v>23.4</v>
      </c>
      <c r="H376" s="381">
        <v>23.300000000000004</v>
      </c>
      <c r="I376" s="375" t="s">
        <v>185</v>
      </c>
      <c r="J376" s="375" t="s">
        <v>185</v>
      </c>
      <c r="K376" s="376" t="s">
        <v>185</v>
      </c>
    </row>
    <row r="377" spans="1:11" ht="15.6">
      <c r="B377" s="379" t="s">
        <v>483</v>
      </c>
      <c r="C377" s="381">
        <v>15.3</v>
      </c>
      <c r="D377" s="382">
        <v>7.7</v>
      </c>
      <c r="E377" s="381">
        <v>7.6000000000000005</v>
      </c>
      <c r="F377" s="381">
        <v>15.3</v>
      </c>
      <c r="G377" s="382">
        <v>7.7</v>
      </c>
      <c r="H377" s="381">
        <v>7.6000000000000005</v>
      </c>
      <c r="I377" s="375" t="s">
        <v>185</v>
      </c>
      <c r="J377" s="375" t="s">
        <v>185</v>
      </c>
      <c r="K377" s="376" t="s">
        <v>185</v>
      </c>
    </row>
    <row r="378" spans="1:11" ht="15.6">
      <c r="B378" s="379" t="s">
        <v>484</v>
      </c>
      <c r="C378" s="381" t="s">
        <v>185</v>
      </c>
      <c r="D378" s="381" t="s">
        <v>185</v>
      </c>
      <c r="E378" s="381" t="s">
        <v>185</v>
      </c>
      <c r="F378" s="381" t="s">
        <v>185</v>
      </c>
      <c r="G378" s="381" t="s">
        <v>185</v>
      </c>
      <c r="H378" s="381" t="s">
        <v>185</v>
      </c>
      <c r="I378" s="375" t="s">
        <v>185</v>
      </c>
      <c r="J378" s="375" t="s">
        <v>185</v>
      </c>
      <c r="K378" s="376" t="s">
        <v>185</v>
      </c>
    </row>
    <row r="379" spans="1:11" ht="15.6">
      <c r="B379" s="379"/>
      <c r="C379" s="384"/>
      <c r="D379" s="384"/>
      <c r="E379" s="384"/>
      <c r="F379" s="384"/>
      <c r="G379" s="384"/>
      <c r="H379" s="384"/>
      <c r="I379" s="384"/>
      <c r="J379" s="384"/>
      <c r="K379" s="393"/>
    </row>
    <row r="380" spans="1:11" ht="15.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6">
      <c r="B381" s="377" t="s">
        <v>271</v>
      </c>
      <c r="C381" s="405"/>
      <c r="D381" s="405"/>
      <c r="E381" s="405"/>
      <c r="F381" s="405"/>
      <c r="G381" s="405"/>
      <c r="H381" s="405"/>
      <c r="I381" s="405"/>
      <c r="J381" s="405"/>
      <c r="K381" s="406"/>
    </row>
    <row r="382" spans="1:11" ht="15.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6">
      <c r="B385" s="379"/>
      <c r="C385" s="403"/>
      <c r="D385" s="403"/>
      <c r="E385" s="403"/>
      <c r="F385" s="403"/>
      <c r="G385" s="403"/>
      <c r="H385" s="403"/>
      <c r="I385" s="403"/>
      <c r="J385" s="403"/>
      <c r="K385" s="404"/>
    </row>
    <row r="386" spans="2:11" ht="15.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6">
      <c r="B387" s="379" t="s">
        <v>490</v>
      </c>
      <c r="C387" s="381">
        <v>42.4</v>
      </c>
      <c r="D387" s="382">
        <v>20.8</v>
      </c>
      <c r="E387" s="381">
        <v>21.599999999999998</v>
      </c>
      <c r="F387" s="381">
        <v>42.4</v>
      </c>
      <c r="G387" s="382">
        <v>20.8</v>
      </c>
      <c r="H387" s="381">
        <v>21.599999999999998</v>
      </c>
      <c r="I387" s="375" t="s">
        <v>185</v>
      </c>
      <c r="J387" s="375" t="s">
        <v>185</v>
      </c>
      <c r="K387" s="376" t="s">
        <v>185</v>
      </c>
    </row>
    <row r="388" spans="2:11" ht="15.6">
      <c r="B388" s="379" t="s">
        <v>491</v>
      </c>
      <c r="C388" s="381">
        <v>16.8</v>
      </c>
      <c r="D388" s="382">
        <v>8.3000000000000007</v>
      </c>
      <c r="E388" s="381">
        <v>8.5</v>
      </c>
      <c r="F388" s="381">
        <v>16.8</v>
      </c>
      <c r="G388" s="382">
        <v>8.3000000000000007</v>
      </c>
      <c r="H388" s="381">
        <v>8.5</v>
      </c>
      <c r="I388" s="375" t="s">
        <v>185</v>
      </c>
      <c r="J388" s="375" t="s">
        <v>185</v>
      </c>
      <c r="K388" s="376" t="s">
        <v>185</v>
      </c>
    </row>
    <row r="389" spans="2:11" ht="15.6">
      <c r="B389" s="379" t="s">
        <v>492</v>
      </c>
      <c r="C389" s="381">
        <v>0.2</v>
      </c>
      <c r="D389" s="382">
        <v>0.1</v>
      </c>
      <c r="E389" s="381">
        <v>0.1</v>
      </c>
      <c r="F389" s="381">
        <v>0.2</v>
      </c>
      <c r="G389" s="382">
        <v>0.1</v>
      </c>
      <c r="H389" s="381">
        <v>0.1</v>
      </c>
      <c r="I389" s="375" t="s">
        <v>185</v>
      </c>
      <c r="J389" s="375" t="s">
        <v>185</v>
      </c>
      <c r="K389" s="376" t="s">
        <v>185</v>
      </c>
    </row>
    <row r="390" spans="2:11" ht="15.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6">
      <c r="B391" s="379" t="s">
        <v>494</v>
      </c>
      <c r="C391" s="381">
        <v>0.4</v>
      </c>
      <c r="D391" s="382">
        <v>0.2</v>
      </c>
      <c r="E391" s="381">
        <v>0.2</v>
      </c>
      <c r="F391" s="381">
        <v>0.4</v>
      </c>
      <c r="G391" s="382">
        <v>0.2</v>
      </c>
      <c r="H391" s="381">
        <v>0.2</v>
      </c>
      <c r="I391" s="375" t="s">
        <v>185</v>
      </c>
      <c r="J391" s="375" t="s">
        <v>185</v>
      </c>
      <c r="K391" s="376" t="s">
        <v>185</v>
      </c>
    </row>
    <row r="392" spans="2:11" ht="15.6">
      <c r="B392" s="379" t="s">
        <v>495</v>
      </c>
      <c r="C392" s="381">
        <v>0.4</v>
      </c>
      <c r="D392" s="382">
        <v>0.2</v>
      </c>
      <c r="E392" s="381">
        <v>0.2</v>
      </c>
      <c r="F392" s="381">
        <v>0.4</v>
      </c>
      <c r="G392" s="382">
        <v>0.2</v>
      </c>
      <c r="H392" s="381">
        <v>0.2</v>
      </c>
      <c r="I392" s="375" t="s">
        <v>185</v>
      </c>
      <c r="J392" s="375" t="s">
        <v>185</v>
      </c>
      <c r="K392" s="376" t="s">
        <v>185</v>
      </c>
    </row>
    <row r="393" spans="2:11" ht="15.6">
      <c r="B393" s="379" t="s">
        <v>496</v>
      </c>
      <c r="C393" s="381">
        <v>0.2</v>
      </c>
      <c r="D393" s="382">
        <v>0.1</v>
      </c>
      <c r="E393" s="381">
        <v>0.1</v>
      </c>
      <c r="F393" s="381">
        <v>0.2</v>
      </c>
      <c r="G393" s="382">
        <v>0.1</v>
      </c>
      <c r="H393" s="381">
        <v>0.1</v>
      </c>
      <c r="I393" s="375" t="s">
        <v>185</v>
      </c>
      <c r="J393" s="375" t="s">
        <v>185</v>
      </c>
      <c r="K393" s="376" t="s">
        <v>185</v>
      </c>
    </row>
    <row r="394" spans="2:11" ht="15.6">
      <c r="B394" s="379" t="s">
        <v>497</v>
      </c>
      <c r="C394" s="381">
        <v>0.1</v>
      </c>
      <c r="D394" s="382">
        <v>0.1</v>
      </c>
      <c r="E394" s="381">
        <v>0</v>
      </c>
      <c r="F394" s="381">
        <v>0.1</v>
      </c>
      <c r="G394" s="382">
        <v>0.1</v>
      </c>
      <c r="H394" s="381">
        <v>0</v>
      </c>
      <c r="I394" s="375" t="s">
        <v>185</v>
      </c>
      <c r="J394" s="375" t="s">
        <v>185</v>
      </c>
      <c r="K394" s="376" t="s">
        <v>185</v>
      </c>
    </row>
    <row r="395" spans="2:11" ht="15.6">
      <c r="B395" s="379" t="s">
        <v>498</v>
      </c>
      <c r="C395" s="381">
        <v>0.1</v>
      </c>
      <c r="D395" s="382">
        <v>0</v>
      </c>
      <c r="E395" s="381">
        <v>0.1</v>
      </c>
      <c r="F395" s="381">
        <v>0.1</v>
      </c>
      <c r="G395" s="382">
        <v>0</v>
      </c>
      <c r="H395" s="381">
        <v>0.1</v>
      </c>
      <c r="I395" s="375" t="s">
        <v>185</v>
      </c>
      <c r="J395" s="375" t="s">
        <v>185</v>
      </c>
      <c r="K395" s="376" t="s">
        <v>185</v>
      </c>
    </row>
    <row r="396" spans="2:11" ht="15.6">
      <c r="B396" s="379" t="s">
        <v>499</v>
      </c>
      <c r="C396" s="381">
        <v>0</v>
      </c>
      <c r="D396" s="382">
        <v>0</v>
      </c>
      <c r="E396" s="381">
        <v>0</v>
      </c>
      <c r="F396" s="381">
        <v>0</v>
      </c>
      <c r="G396" s="382">
        <v>0</v>
      </c>
      <c r="H396" s="381">
        <v>0</v>
      </c>
      <c r="I396" s="375" t="s">
        <v>185</v>
      </c>
      <c r="J396" s="375" t="s">
        <v>185</v>
      </c>
      <c r="K396" s="376" t="s">
        <v>185</v>
      </c>
    </row>
    <row r="397" spans="2:11" ht="15.6">
      <c r="B397" s="379" t="s">
        <v>500</v>
      </c>
      <c r="C397" s="381">
        <v>0</v>
      </c>
      <c r="D397" s="382">
        <v>0</v>
      </c>
      <c r="E397" s="381">
        <v>0</v>
      </c>
      <c r="F397" s="381">
        <v>0</v>
      </c>
      <c r="G397" s="382">
        <v>0</v>
      </c>
      <c r="H397" s="381">
        <v>0</v>
      </c>
      <c r="I397" s="375" t="s">
        <v>185</v>
      </c>
      <c r="J397" s="375" t="s">
        <v>185</v>
      </c>
      <c r="K397" s="376" t="s">
        <v>185</v>
      </c>
    </row>
    <row r="398" spans="2:11" ht="15.6">
      <c r="B398" s="379" t="s">
        <v>501</v>
      </c>
      <c r="C398" s="381">
        <v>0.1</v>
      </c>
      <c r="D398" s="382">
        <v>0.1</v>
      </c>
      <c r="E398" s="381">
        <v>0</v>
      </c>
      <c r="F398" s="381">
        <v>0.1</v>
      </c>
      <c r="G398" s="382">
        <v>0.1</v>
      </c>
      <c r="H398" s="381">
        <v>0</v>
      </c>
      <c r="I398" s="375" t="s">
        <v>185</v>
      </c>
      <c r="J398" s="375" t="s">
        <v>185</v>
      </c>
      <c r="K398" s="376" t="s">
        <v>185</v>
      </c>
    </row>
    <row r="399" spans="2:11" ht="15.6">
      <c r="B399" s="379" t="s">
        <v>502</v>
      </c>
      <c r="C399" s="381">
        <v>1.4</v>
      </c>
      <c r="D399" s="382">
        <v>0.7</v>
      </c>
      <c r="E399" s="381">
        <v>0.7</v>
      </c>
      <c r="F399" s="381">
        <v>1.4</v>
      </c>
      <c r="G399" s="382">
        <v>0.7</v>
      </c>
      <c r="H399" s="381">
        <v>0.7</v>
      </c>
      <c r="I399" s="375" t="s">
        <v>185</v>
      </c>
      <c r="J399" s="375" t="s">
        <v>185</v>
      </c>
      <c r="K399" s="376" t="s">
        <v>185</v>
      </c>
    </row>
    <row r="400" spans="2:11" ht="15.6">
      <c r="B400" s="379" t="s">
        <v>503</v>
      </c>
      <c r="C400" s="381">
        <v>3.9</v>
      </c>
      <c r="D400" s="382">
        <v>1.9</v>
      </c>
      <c r="E400" s="381">
        <v>2</v>
      </c>
      <c r="F400" s="381">
        <v>3.9</v>
      </c>
      <c r="G400" s="382">
        <v>1.9</v>
      </c>
      <c r="H400" s="381">
        <v>2</v>
      </c>
      <c r="I400" s="375" t="s">
        <v>185</v>
      </c>
      <c r="J400" s="375" t="s">
        <v>185</v>
      </c>
      <c r="K400" s="376" t="s">
        <v>185</v>
      </c>
    </row>
    <row r="401" spans="2:11" ht="15.6">
      <c r="B401" s="379"/>
      <c r="C401" s="403"/>
      <c r="D401" s="403"/>
      <c r="E401" s="403"/>
      <c r="F401" s="403"/>
      <c r="G401" s="403"/>
      <c r="H401" s="403"/>
      <c r="I401" s="403"/>
      <c r="J401" s="403"/>
      <c r="K401" s="404"/>
    </row>
    <row r="402" spans="2:11" ht="15.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6">
      <c r="B403" s="379" t="s">
        <v>505</v>
      </c>
      <c r="C403" s="381">
        <v>25</v>
      </c>
      <c r="D403" s="382">
        <v>12.4</v>
      </c>
      <c r="E403" s="381">
        <v>12.6</v>
      </c>
      <c r="F403" s="381">
        <v>25</v>
      </c>
      <c r="G403" s="382">
        <v>12.4</v>
      </c>
      <c r="H403" s="381">
        <v>12.6</v>
      </c>
      <c r="I403" s="375" t="s">
        <v>185</v>
      </c>
      <c r="J403" s="375" t="s">
        <v>185</v>
      </c>
      <c r="K403" s="376" t="s">
        <v>185</v>
      </c>
    </row>
    <row r="404" spans="2:11" ht="15.6">
      <c r="B404" s="379" t="s">
        <v>506</v>
      </c>
      <c r="C404" s="381">
        <v>1.8</v>
      </c>
      <c r="D404" s="382">
        <v>0.9</v>
      </c>
      <c r="E404" s="381">
        <v>0.9</v>
      </c>
      <c r="F404" s="381">
        <v>1.8</v>
      </c>
      <c r="G404" s="382">
        <v>0.9</v>
      </c>
      <c r="H404" s="381">
        <v>0.9</v>
      </c>
      <c r="I404" s="375" t="s">
        <v>185</v>
      </c>
      <c r="J404" s="375" t="s">
        <v>185</v>
      </c>
      <c r="K404" s="376" t="s">
        <v>185</v>
      </c>
    </row>
    <row r="405" spans="2:11" ht="15.6">
      <c r="B405" s="379" t="s">
        <v>507</v>
      </c>
      <c r="C405" s="381">
        <v>3.2</v>
      </c>
      <c r="D405" s="382">
        <v>1.7</v>
      </c>
      <c r="E405" s="381">
        <v>1.5000000000000002</v>
      </c>
      <c r="F405" s="381">
        <v>3.2</v>
      </c>
      <c r="G405" s="382">
        <v>1.7</v>
      </c>
      <c r="H405" s="381">
        <v>1.5000000000000002</v>
      </c>
      <c r="I405" s="375" t="s">
        <v>185</v>
      </c>
      <c r="J405" s="375" t="s">
        <v>185</v>
      </c>
      <c r="K405" s="376" t="s">
        <v>185</v>
      </c>
    </row>
    <row r="406" spans="2:11" ht="15.6">
      <c r="B406" s="379" t="s">
        <v>508</v>
      </c>
      <c r="C406" s="381">
        <v>0.5</v>
      </c>
      <c r="D406" s="382">
        <v>0.2</v>
      </c>
      <c r="E406" s="381">
        <v>0.3</v>
      </c>
      <c r="F406" s="381">
        <v>0.5</v>
      </c>
      <c r="G406" s="382">
        <v>0.2</v>
      </c>
      <c r="H406" s="381">
        <v>0.3</v>
      </c>
      <c r="I406" s="375" t="s">
        <v>185</v>
      </c>
      <c r="J406" s="375" t="s">
        <v>185</v>
      </c>
      <c r="K406" s="376" t="s">
        <v>185</v>
      </c>
    </row>
    <row r="407" spans="2:11" ht="15.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6">
      <c r="B408" s="379" t="s">
        <v>510</v>
      </c>
      <c r="C408" s="381">
        <v>1.9</v>
      </c>
      <c r="D408" s="382">
        <v>1</v>
      </c>
      <c r="E408" s="381">
        <v>0.89999999999999991</v>
      </c>
      <c r="F408" s="381">
        <v>1.9</v>
      </c>
      <c r="G408" s="382">
        <v>1</v>
      </c>
      <c r="H408" s="381">
        <v>0.89999999999999991</v>
      </c>
      <c r="I408" s="375" t="s">
        <v>185</v>
      </c>
      <c r="J408" s="375" t="s">
        <v>185</v>
      </c>
      <c r="K408" s="376" t="s">
        <v>185</v>
      </c>
    </row>
    <row r="409" spans="2:11" ht="15.6">
      <c r="B409" s="379" t="s">
        <v>511</v>
      </c>
      <c r="C409" s="381">
        <v>2</v>
      </c>
      <c r="D409" s="382">
        <v>1</v>
      </c>
      <c r="E409" s="381">
        <v>1</v>
      </c>
      <c r="F409" s="381">
        <v>2</v>
      </c>
      <c r="G409" s="382">
        <v>1</v>
      </c>
      <c r="H409" s="381">
        <v>1</v>
      </c>
      <c r="I409" s="375" t="s">
        <v>185</v>
      </c>
      <c r="J409" s="375" t="s">
        <v>185</v>
      </c>
      <c r="K409" s="376" t="s">
        <v>185</v>
      </c>
    </row>
    <row r="410" spans="2:11" ht="15.6">
      <c r="B410" s="379" t="s">
        <v>512</v>
      </c>
      <c r="C410" s="381">
        <v>1.7</v>
      </c>
      <c r="D410" s="382">
        <v>0.9</v>
      </c>
      <c r="E410" s="381">
        <v>0.79999999999999993</v>
      </c>
      <c r="F410" s="381">
        <v>1.7</v>
      </c>
      <c r="G410" s="382">
        <v>0.9</v>
      </c>
      <c r="H410" s="381">
        <v>0.79999999999999993</v>
      </c>
      <c r="I410" s="375" t="s">
        <v>185</v>
      </c>
      <c r="J410" s="375" t="s">
        <v>185</v>
      </c>
      <c r="K410" s="376" t="s">
        <v>185</v>
      </c>
    </row>
    <row r="411" spans="2:11" ht="15.6">
      <c r="B411" s="379"/>
      <c r="C411" s="403"/>
      <c r="D411" s="403"/>
      <c r="E411" s="403"/>
      <c r="F411" s="403"/>
      <c r="G411" s="403"/>
      <c r="H411" s="403"/>
      <c r="I411" s="403"/>
      <c r="J411" s="403"/>
      <c r="K411" s="404"/>
    </row>
    <row r="412" spans="2:11" ht="15.6">
      <c r="B412" s="371" t="s">
        <v>513</v>
      </c>
      <c r="C412" s="380">
        <v>59.3</v>
      </c>
      <c r="D412" s="380">
        <v>30.2</v>
      </c>
      <c r="E412" s="380">
        <v>29.099999999999998</v>
      </c>
      <c r="F412" s="380">
        <v>25.3</v>
      </c>
      <c r="G412" s="380">
        <v>13</v>
      </c>
      <c r="H412" s="380">
        <v>12.3</v>
      </c>
      <c r="I412" s="380">
        <v>34</v>
      </c>
      <c r="J412" s="380">
        <v>17.2</v>
      </c>
      <c r="K412" s="387">
        <v>16.8</v>
      </c>
    </row>
    <row r="413" spans="2:11" ht="15.6">
      <c r="B413" s="379" t="s">
        <v>514</v>
      </c>
      <c r="C413" s="381">
        <v>25.3</v>
      </c>
      <c r="D413" s="382">
        <v>13</v>
      </c>
      <c r="E413" s="381">
        <v>12.3</v>
      </c>
      <c r="F413" s="381">
        <v>25.3</v>
      </c>
      <c r="G413" s="382">
        <v>13</v>
      </c>
      <c r="H413" s="381">
        <v>12.3</v>
      </c>
      <c r="I413" s="375" t="s">
        <v>185</v>
      </c>
      <c r="J413" s="375" t="s">
        <v>185</v>
      </c>
      <c r="K413" s="376" t="s">
        <v>185</v>
      </c>
    </row>
    <row r="414" spans="2:11" ht="15.6">
      <c r="B414" s="379"/>
      <c r="C414" s="391"/>
      <c r="D414" s="391"/>
      <c r="E414" s="391"/>
      <c r="F414" s="391"/>
      <c r="G414" s="391"/>
      <c r="H414" s="391"/>
      <c r="I414" s="391"/>
      <c r="J414" s="391"/>
      <c r="K414" s="392"/>
    </row>
    <row r="415" spans="2:11" ht="15.6">
      <c r="B415" s="371" t="s">
        <v>515</v>
      </c>
      <c r="C415" s="380">
        <v>42.2</v>
      </c>
      <c r="D415" s="380">
        <v>21</v>
      </c>
      <c r="E415" s="380">
        <v>21.200000000000003</v>
      </c>
      <c r="F415" s="380">
        <v>27</v>
      </c>
      <c r="G415" s="380">
        <v>13.4</v>
      </c>
      <c r="H415" s="380">
        <v>13.6</v>
      </c>
      <c r="I415" s="380">
        <v>15.200000000000003</v>
      </c>
      <c r="J415" s="380">
        <v>7.6</v>
      </c>
      <c r="K415" s="387">
        <v>7.6000000000000032</v>
      </c>
    </row>
    <row r="416" spans="2:11" ht="15.6">
      <c r="B416" s="379" t="s">
        <v>516</v>
      </c>
      <c r="C416" s="381">
        <v>25.9</v>
      </c>
      <c r="D416" s="382">
        <v>12.8</v>
      </c>
      <c r="E416" s="381">
        <v>13.099999999999998</v>
      </c>
      <c r="F416" s="381">
        <v>25.9</v>
      </c>
      <c r="G416" s="382">
        <v>12.8</v>
      </c>
      <c r="H416" s="381">
        <v>13.099999999999998</v>
      </c>
      <c r="I416" s="375" t="s">
        <v>185</v>
      </c>
      <c r="J416" s="375" t="s">
        <v>185</v>
      </c>
      <c r="K416" s="376" t="s">
        <v>185</v>
      </c>
    </row>
    <row r="417" spans="1:11" ht="15.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6">
      <c r="B418" s="379"/>
      <c r="C418" s="384"/>
      <c r="D418" s="384"/>
      <c r="E418" s="384"/>
      <c r="F418" s="384"/>
      <c r="G418" s="384"/>
      <c r="H418" s="384"/>
      <c r="I418" s="384"/>
      <c r="J418" s="384"/>
      <c r="K418" s="393"/>
    </row>
    <row r="419" spans="1:11" ht="15.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6">
      <c r="B420" s="377" t="s">
        <v>271</v>
      </c>
      <c r="C420" s="381"/>
      <c r="D420" s="381"/>
      <c r="E420" s="381"/>
      <c r="F420" s="381"/>
      <c r="G420" s="381"/>
      <c r="H420" s="381"/>
      <c r="I420" s="381"/>
      <c r="J420" s="381"/>
      <c r="K420" s="388"/>
    </row>
    <row r="421" spans="1:11" ht="15.6">
      <c r="B421" s="371" t="s">
        <v>519</v>
      </c>
      <c r="C421" s="380">
        <v>120.6</v>
      </c>
      <c r="D421" s="380">
        <v>60.4</v>
      </c>
      <c r="E421" s="380">
        <v>60.199999999999996</v>
      </c>
      <c r="F421" s="380">
        <v>37.1</v>
      </c>
      <c r="G421" s="380">
        <v>18.2</v>
      </c>
      <c r="H421" s="380">
        <v>18.900000000000002</v>
      </c>
      <c r="I421" s="380">
        <v>83.5</v>
      </c>
      <c r="J421" s="380">
        <v>42.2</v>
      </c>
      <c r="K421" s="387">
        <v>41.3</v>
      </c>
    </row>
    <row r="422" spans="1:11" ht="15.6">
      <c r="B422" s="379" t="s">
        <v>520</v>
      </c>
      <c r="C422" s="381">
        <v>37.1</v>
      </c>
      <c r="D422" s="382">
        <v>18.2</v>
      </c>
      <c r="E422" s="381">
        <v>18.900000000000002</v>
      </c>
      <c r="F422" s="381">
        <v>37.1</v>
      </c>
      <c r="G422" s="382">
        <v>18.2</v>
      </c>
      <c r="H422" s="381">
        <v>18.900000000000002</v>
      </c>
      <c r="I422" s="375" t="s">
        <v>185</v>
      </c>
      <c r="J422" s="375" t="s">
        <v>185</v>
      </c>
      <c r="K422" s="376" t="s">
        <v>185</v>
      </c>
    </row>
    <row r="423" spans="1:11" ht="15.6">
      <c r="B423" s="379"/>
      <c r="C423" s="391"/>
      <c r="D423" s="391"/>
      <c r="E423" s="391"/>
      <c r="F423" s="391"/>
      <c r="G423" s="391"/>
      <c r="H423" s="391"/>
      <c r="I423" s="391"/>
      <c r="J423" s="391"/>
      <c r="K423" s="392"/>
    </row>
    <row r="424" spans="1:11" ht="15.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6">
      <c r="B425" s="379" t="s">
        <v>522</v>
      </c>
      <c r="C425" s="381">
        <v>16.7</v>
      </c>
      <c r="D425" s="382">
        <v>8.5</v>
      </c>
      <c r="E425" s="381">
        <v>8.1999999999999993</v>
      </c>
      <c r="F425" s="381">
        <v>16.7</v>
      </c>
      <c r="G425" s="382">
        <v>8.5</v>
      </c>
      <c r="H425" s="381">
        <v>8.1999999999999993</v>
      </c>
      <c r="I425" s="375" t="s">
        <v>185</v>
      </c>
      <c r="J425" s="375" t="s">
        <v>185</v>
      </c>
      <c r="K425" s="376" t="s">
        <v>185</v>
      </c>
    </row>
    <row r="426" spans="1:11" ht="15.6">
      <c r="B426" s="379" t="s">
        <v>523</v>
      </c>
      <c r="C426" s="381">
        <v>2</v>
      </c>
      <c r="D426" s="382">
        <v>1</v>
      </c>
      <c r="E426" s="381">
        <v>1</v>
      </c>
      <c r="F426" s="381">
        <v>2</v>
      </c>
      <c r="G426" s="382">
        <v>1</v>
      </c>
      <c r="H426" s="381">
        <v>1</v>
      </c>
      <c r="I426" s="375" t="s">
        <v>185</v>
      </c>
      <c r="J426" s="375" t="s">
        <v>185</v>
      </c>
      <c r="K426" s="376" t="s">
        <v>185</v>
      </c>
    </row>
    <row r="427" spans="1:11" ht="15.6">
      <c r="B427" s="379" t="s">
        <v>524</v>
      </c>
      <c r="C427" s="381">
        <v>1.9</v>
      </c>
      <c r="D427" s="382">
        <v>1</v>
      </c>
      <c r="E427" s="381">
        <v>0.89999999999999991</v>
      </c>
      <c r="F427" s="381">
        <v>1.9</v>
      </c>
      <c r="G427" s="382">
        <v>1</v>
      </c>
      <c r="H427" s="381">
        <v>0.89999999999999991</v>
      </c>
      <c r="I427" s="375" t="s">
        <v>185</v>
      </c>
      <c r="J427" s="375" t="s">
        <v>185</v>
      </c>
      <c r="K427" s="376" t="s">
        <v>185</v>
      </c>
    </row>
    <row r="428" spans="1:11" ht="15.6">
      <c r="B428" s="379" t="s">
        <v>525</v>
      </c>
      <c r="C428" s="381">
        <v>0.8</v>
      </c>
      <c r="D428" s="382">
        <v>0.4</v>
      </c>
      <c r="E428" s="381">
        <v>0.4</v>
      </c>
      <c r="F428" s="381">
        <v>0.8</v>
      </c>
      <c r="G428" s="382">
        <v>0.4</v>
      </c>
      <c r="H428" s="381">
        <v>0.4</v>
      </c>
      <c r="I428" s="375" t="s">
        <v>185</v>
      </c>
      <c r="J428" s="375" t="s">
        <v>185</v>
      </c>
      <c r="K428" s="376" t="s">
        <v>185</v>
      </c>
    </row>
    <row r="429" spans="1:11" ht="15.6">
      <c r="B429" s="379" t="s">
        <v>526</v>
      </c>
      <c r="C429" s="381">
        <v>2.4</v>
      </c>
      <c r="D429" s="382">
        <v>1.2</v>
      </c>
      <c r="E429" s="381">
        <v>1.2</v>
      </c>
      <c r="F429" s="381">
        <v>2.4</v>
      </c>
      <c r="G429" s="382">
        <v>1.2</v>
      </c>
      <c r="H429" s="381">
        <v>1.2</v>
      </c>
      <c r="I429" s="375" t="s">
        <v>185</v>
      </c>
      <c r="J429" s="375" t="s">
        <v>185</v>
      </c>
      <c r="K429" s="376" t="s">
        <v>185</v>
      </c>
    </row>
    <row r="430" spans="1:11" ht="15.6">
      <c r="B430" s="379" t="s">
        <v>527</v>
      </c>
      <c r="C430" s="381">
        <v>2.1</v>
      </c>
      <c r="D430" s="382">
        <v>1</v>
      </c>
      <c r="E430" s="381">
        <v>1.1000000000000001</v>
      </c>
      <c r="F430" s="381">
        <v>2.1</v>
      </c>
      <c r="G430" s="382">
        <v>1</v>
      </c>
      <c r="H430" s="381">
        <v>1.1000000000000001</v>
      </c>
      <c r="I430" s="375" t="s">
        <v>185</v>
      </c>
      <c r="J430" s="375" t="s">
        <v>185</v>
      </c>
      <c r="K430" s="376" t="s">
        <v>185</v>
      </c>
    </row>
    <row r="431" spans="1:11" ht="15.6">
      <c r="B431" s="379" t="s">
        <v>528</v>
      </c>
      <c r="C431" s="381">
        <v>1</v>
      </c>
      <c r="D431" s="382">
        <v>0.5</v>
      </c>
      <c r="E431" s="381">
        <v>0.5</v>
      </c>
      <c r="F431" s="381">
        <v>1</v>
      </c>
      <c r="G431" s="382">
        <v>0.5</v>
      </c>
      <c r="H431" s="381">
        <v>0.5</v>
      </c>
      <c r="I431" s="375" t="s">
        <v>185</v>
      </c>
      <c r="J431" s="375" t="s">
        <v>185</v>
      </c>
      <c r="K431" s="376" t="s">
        <v>185</v>
      </c>
    </row>
    <row r="432" spans="1:11" ht="15.6">
      <c r="B432" s="379" t="s">
        <v>529</v>
      </c>
      <c r="C432" s="381">
        <v>0.9</v>
      </c>
      <c r="D432" s="382">
        <v>0.5</v>
      </c>
      <c r="E432" s="381">
        <v>0.4</v>
      </c>
      <c r="F432" s="381">
        <v>0.9</v>
      </c>
      <c r="G432" s="382">
        <v>0.5</v>
      </c>
      <c r="H432" s="381">
        <v>0.4</v>
      </c>
      <c r="I432" s="375" t="s">
        <v>185</v>
      </c>
      <c r="J432" s="375" t="s">
        <v>185</v>
      </c>
      <c r="K432" s="376" t="s">
        <v>185</v>
      </c>
    </row>
    <row r="433" spans="2:11" ht="15.6">
      <c r="B433" s="379" t="s">
        <v>530</v>
      </c>
      <c r="C433" s="381">
        <v>0.9</v>
      </c>
      <c r="D433" s="382">
        <v>0.5</v>
      </c>
      <c r="E433" s="381">
        <v>0.4</v>
      </c>
      <c r="F433" s="381">
        <v>0.9</v>
      </c>
      <c r="G433" s="382">
        <v>0.5</v>
      </c>
      <c r="H433" s="381">
        <v>0.4</v>
      </c>
      <c r="I433" s="375" t="s">
        <v>185</v>
      </c>
      <c r="J433" s="375" t="s">
        <v>185</v>
      </c>
      <c r="K433" s="376" t="s">
        <v>185</v>
      </c>
    </row>
    <row r="434" spans="2:11" ht="15.6">
      <c r="B434" s="379" t="s">
        <v>531</v>
      </c>
      <c r="C434" s="381">
        <v>0.2</v>
      </c>
      <c r="D434" s="382">
        <v>0.1</v>
      </c>
      <c r="E434" s="381">
        <v>0.1</v>
      </c>
      <c r="F434" s="381">
        <v>0.2</v>
      </c>
      <c r="G434" s="382">
        <v>0.1</v>
      </c>
      <c r="H434" s="381">
        <v>0.1</v>
      </c>
      <c r="I434" s="375" t="s">
        <v>185</v>
      </c>
      <c r="J434" s="375" t="s">
        <v>185</v>
      </c>
      <c r="K434" s="376" t="s">
        <v>185</v>
      </c>
    </row>
    <row r="435" spans="2:11" ht="15.6">
      <c r="B435" s="379" t="s">
        <v>532</v>
      </c>
      <c r="C435" s="381">
        <v>1.9</v>
      </c>
      <c r="D435" s="382">
        <v>1</v>
      </c>
      <c r="E435" s="381">
        <v>0.89999999999999991</v>
      </c>
      <c r="F435" s="381">
        <v>1.9</v>
      </c>
      <c r="G435" s="382">
        <v>1</v>
      </c>
      <c r="H435" s="381">
        <v>0.89999999999999991</v>
      </c>
      <c r="I435" s="375" t="s">
        <v>185</v>
      </c>
      <c r="J435" s="375" t="s">
        <v>185</v>
      </c>
      <c r="K435" s="376" t="s">
        <v>185</v>
      </c>
    </row>
    <row r="436" spans="2:11" ht="15.6">
      <c r="B436" s="379" t="s">
        <v>533</v>
      </c>
      <c r="C436" s="381">
        <v>0.7</v>
      </c>
      <c r="D436" s="382">
        <v>0.4</v>
      </c>
      <c r="E436" s="381">
        <v>0.29999999999999993</v>
      </c>
      <c r="F436" s="381">
        <v>0.7</v>
      </c>
      <c r="G436" s="382">
        <v>0.4</v>
      </c>
      <c r="H436" s="381">
        <v>0.29999999999999993</v>
      </c>
      <c r="I436" s="375" t="s">
        <v>185</v>
      </c>
      <c r="J436" s="375" t="s">
        <v>185</v>
      </c>
      <c r="K436" s="376" t="s">
        <v>185</v>
      </c>
    </row>
    <row r="437" spans="2:11" ht="15.6">
      <c r="B437" s="379" t="s">
        <v>534</v>
      </c>
      <c r="C437" s="381">
        <v>2.4</v>
      </c>
      <c r="D437" s="382">
        <v>1.3</v>
      </c>
      <c r="E437" s="381">
        <v>1.0999999999999999</v>
      </c>
      <c r="F437" s="381">
        <v>2.4</v>
      </c>
      <c r="G437" s="382">
        <v>1.3</v>
      </c>
      <c r="H437" s="381">
        <v>1.0999999999999999</v>
      </c>
      <c r="I437" s="375" t="s">
        <v>185</v>
      </c>
      <c r="J437" s="375" t="s">
        <v>185</v>
      </c>
      <c r="K437" s="376" t="s">
        <v>185</v>
      </c>
    </row>
    <row r="438" spans="2:11" ht="15.6">
      <c r="B438" s="379" t="s">
        <v>535</v>
      </c>
      <c r="C438" s="381">
        <v>1.8</v>
      </c>
      <c r="D438" s="382">
        <v>0.9</v>
      </c>
      <c r="E438" s="381">
        <v>0.9</v>
      </c>
      <c r="F438" s="381">
        <v>1.8</v>
      </c>
      <c r="G438" s="382">
        <v>0.9</v>
      </c>
      <c r="H438" s="381">
        <v>0.9</v>
      </c>
      <c r="I438" s="375" t="s">
        <v>185</v>
      </c>
      <c r="J438" s="375" t="s">
        <v>185</v>
      </c>
      <c r="K438" s="376" t="s">
        <v>185</v>
      </c>
    </row>
    <row r="439" spans="2:11" ht="15.6">
      <c r="B439" s="379" t="s">
        <v>536</v>
      </c>
      <c r="C439" s="381">
        <v>1.3</v>
      </c>
      <c r="D439" s="382">
        <v>0.6</v>
      </c>
      <c r="E439" s="381">
        <v>0.70000000000000007</v>
      </c>
      <c r="F439" s="381">
        <v>1.3</v>
      </c>
      <c r="G439" s="382">
        <v>0.6</v>
      </c>
      <c r="H439" s="381">
        <v>0.70000000000000007</v>
      </c>
      <c r="I439" s="375" t="s">
        <v>185</v>
      </c>
      <c r="J439" s="375" t="s">
        <v>185</v>
      </c>
      <c r="K439" s="376" t="s">
        <v>185</v>
      </c>
    </row>
    <row r="440" spans="2:11" ht="15.6">
      <c r="B440" s="379" t="s">
        <v>537</v>
      </c>
      <c r="C440" s="381">
        <v>1.3</v>
      </c>
      <c r="D440" s="382">
        <v>0.6</v>
      </c>
      <c r="E440" s="381">
        <v>0.70000000000000007</v>
      </c>
      <c r="F440" s="381">
        <v>1.3</v>
      </c>
      <c r="G440" s="382">
        <v>0.6</v>
      </c>
      <c r="H440" s="381">
        <v>0.70000000000000007</v>
      </c>
      <c r="I440" s="375" t="s">
        <v>185</v>
      </c>
      <c r="J440" s="375" t="s">
        <v>185</v>
      </c>
      <c r="K440" s="376" t="s">
        <v>185</v>
      </c>
    </row>
    <row r="441" spans="2:11" ht="15.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6">
      <c r="B442" s="379"/>
      <c r="C442" s="403"/>
      <c r="D442" s="403"/>
      <c r="E442" s="403"/>
      <c r="F442" s="403"/>
      <c r="G442" s="403"/>
      <c r="H442" s="403"/>
      <c r="I442" s="403"/>
      <c r="J442" s="403"/>
      <c r="K442" s="404"/>
    </row>
    <row r="443" spans="2:11" ht="15.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6">
      <c r="B444" s="379" t="s">
        <v>540</v>
      </c>
      <c r="C444" s="381">
        <v>41.2</v>
      </c>
      <c r="D444" s="382">
        <v>21</v>
      </c>
      <c r="E444" s="381">
        <v>20.200000000000003</v>
      </c>
      <c r="F444" s="381">
        <v>41.2</v>
      </c>
      <c r="G444" s="382">
        <v>21</v>
      </c>
      <c r="H444" s="381">
        <v>20.200000000000003</v>
      </c>
      <c r="I444" s="375" t="s">
        <v>185</v>
      </c>
      <c r="J444" s="375" t="s">
        <v>185</v>
      </c>
      <c r="K444" s="376" t="s">
        <v>185</v>
      </c>
    </row>
    <row r="445" spans="2:11" ht="15.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6">
      <c r="B446" s="379"/>
      <c r="C446" s="391"/>
      <c r="D446" s="391"/>
      <c r="E446" s="391"/>
      <c r="F446" s="391"/>
      <c r="G446" s="391"/>
      <c r="H446" s="391"/>
      <c r="I446" s="391"/>
      <c r="J446" s="391"/>
      <c r="K446" s="392"/>
    </row>
    <row r="447" spans="2:11" ht="15.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6">
      <c r="B448" s="379" t="s">
        <v>543</v>
      </c>
      <c r="C448" s="381">
        <v>40</v>
      </c>
      <c r="D448" s="382">
        <v>19.8</v>
      </c>
      <c r="E448" s="381">
        <v>20.2</v>
      </c>
      <c r="F448" s="381">
        <v>40</v>
      </c>
      <c r="G448" s="382">
        <v>19.8</v>
      </c>
      <c r="H448" s="381">
        <v>20.2</v>
      </c>
      <c r="I448" s="375" t="s">
        <v>185</v>
      </c>
      <c r="J448" s="375" t="s">
        <v>185</v>
      </c>
      <c r="K448" s="376" t="s">
        <v>185</v>
      </c>
    </row>
    <row r="449" spans="2:11" ht="15.6">
      <c r="B449" s="379"/>
      <c r="C449" s="408"/>
      <c r="D449" s="408"/>
      <c r="E449" s="408"/>
      <c r="F449" s="408"/>
      <c r="G449" s="408"/>
      <c r="H449" s="408"/>
      <c r="I449" s="408"/>
      <c r="J449" s="408"/>
      <c r="K449" s="409"/>
    </row>
    <row r="450" spans="2:11" ht="15.6">
      <c r="B450" s="371" t="s">
        <v>544</v>
      </c>
      <c r="C450" s="380">
        <v>88</v>
      </c>
      <c r="D450" s="380">
        <v>43.6</v>
      </c>
      <c r="E450" s="380">
        <v>44.4</v>
      </c>
      <c r="F450" s="380">
        <v>41</v>
      </c>
      <c r="G450" s="380">
        <v>20.3</v>
      </c>
      <c r="H450" s="380">
        <v>20.7</v>
      </c>
      <c r="I450" s="380">
        <v>47</v>
      </c>
      <c r="J450" s="380">
        <v>23.3</v>
      </c>
      <c r="K450" s="390">
        <v>23.7</v>
      </c>
    </row>
    <row r="451" spans="2:11" ht="15.6">
      <c r="B451" s="379" t="s">
        <v>545</v>
      </c>
      <c r="C451" s="381">
        <v>21.9</v>
      </c>
      <c r="D451" s="382">
        <v>10.9</v>
      </c>
      <c r="E451" s="381">
        <v>10.999999999999998</v>
      </c>
      <c r="F451" s="381">
        <v>21.9</v>
      </c>
      <c r="G451" s="382">
        <v>10.9</v>
      </c>
      <c r="H451" s="381">
        <v>10.999999999999998</v>
      </c>
      <c r="I451" s="375" t="s">
        <v>185</v>
      </c>
      <c r="J451" s="375" t="s">
        <v>185</v>
      </c>
      <c r="K451" s="376" t="s">
        <v>185</v>
      </c>
    </row>
    <row r="452" spans="2:11" ht="15.6">
      <c r="B452" s="379" t="s">
        <v>546</v>
      </c>
      <c r="C452" s="381">
        <v>7.9</v>
      </c>
      <c r="D452" s="382">
        <v>3.9</v>
      </c>
      <c r="E452" s="381">
        <v>4</v>
      </c>
      <c r="F452" s="381">
        <v>7.9</v>
      </c>
      <c r="G452" s="382">
        <v>3.9</v>
      </c>
      <c r="H452" s="381">
        <v>4</v>
      </c>
      <c r="I452" s="375" t="s">
        <v>185</v>
      </c>
      <c r="J452" s="375" t="s">
        <v>185</v>
      </c>
      <c r="K452" s="376" t="s">
        <v>185</v>
      </c>
    </row>
    <row r="453" spans="2:11" ht="15.6">
      <c r="B453" s="379" t="s">
        <v>547</v>
      </c>
      <c r="C453" s="381">
        <v>6.9</v>
      </c>
      <c r="D453" s="382">
        <v>3.4</v>
      </c>
      <c r="E453" s="381">
        <v>3.5000000000000004</v>
      </c>
      <c r="F453" s="381">
        <v>6.9</v>
      </c>
      <c r="G453" s="382">
        <v>3.4</v>
      </c>
      <c r="H453" s="381">
        <v>3.5000000000000004</v>
      </c>
      <c r="I453" s="375" t="s">
        <v>185</v>
      </c>
      <c r="J453" s="375" t="s">
        <v>185</v>
      </c>
      <c r="K453" s="376" t="s">
        <v>185</v>
      </c>
    </row>
    <row r="454" spans="2:11" ht="15.6">
      <c r="B454" s="379" t="s">
        <v>548</v>
      </c>
      <c r="C454" s="381">
        <v>4.3</v>
      </c>
      <c r="D454" s="382">
        <v>2.1</v>
      </c>
      <c r="E454" s="381">
        <v>2.1999999999999997</v>
      </c>
      <c r="F454" s="381">
        <v>4.3</v>
      </c>
      <c r="G454" s="382">
        <v>2.1</v>
      </c>
      <c r="H454" s="381">
        <v>2.1999999999999997</v>
      </c>
      <c r="I454" s="375" t="s">
        <v>185</v>
      </c>
      <c r="J454" s="375" t="s">
        <v>185</v>
      </c>
      <c r="K454" s="376" t="s">
        <v>185</v>
      </c>
    </row>
    <row r="455" spans="2:11" ht="15.6">
      <c r="B455" s="379"/>
      <c r="C455" s="384"/>
      <c r="D455" s="384"/>
      <c r="E455" s="384"/>
      <c r="F455" s="384"/>
      <c r="G455" s="384"/>
      <c r="H455" s="384"/>
      <c r="I455" s="384"/>
      <c r="J455" s="384"/>
      <c r="K455" s="393"/>
    </row>
    <row r="456" spans="2:11" ht="15.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6">
      <c r="B457" s="379" t="s">
        <v>550</v>
      </c>
      <c r="C457" s="381">
        <v>23.1</v>
      </c>
      <c r="D457" s="382">
        <v>11.6</v>
      </c>
      <c r="E457" s="381">
        <v>11.500000000000002</v>
      </c>
      <c r="F457" s="381">
        <v>23.1</v>
      </c>
      <c r="G457" s="382">
        <v>11.6</v>
      </c>
      <c r="H457" s="381">
        <v>11.500000000000002</v>
      </c>
      <c r="I457" s="375" t="s">
        <v>185</v>
      </c>
      <c r="J457" s="375" t="s">
        <v>185</v>
      </c>
      <c r="K457" s="376" t="s">
        <v>185</v>
      </c>
    </row>
    <row r="458" spans="2:11" ht="15.6">
      <c r="B458" s="379"/>
      <c r="C458" s="391"/>
      <c r="D458" s="391"/>
      <c r="E458" s="391"/>
      <c r="F458" s="391"/>
      <c r="G458" s="391"/>
      <c r="H458" s="391"/>
      <c r="I458" s="391"/>
      <c r="J458" s="391"/>
      <c r="K458" s="392"/>
    </row>
    <row r="459" spans="2:11" ht="15.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6">
      <c r="B462" s="379" t="s">
        <v>554</v>
      </c>
      <c r="C462" s="381">
        <v>0.3</v>
      </c>
      <c r="D462" s="382">
        <v>0.2</v>
      </c>
      <c r="E462" s="381">
        <v>9.9999999999999978E-2</v>
      </c>
      <c r="F462" s="381">
        <v>0.3</v>
      </c>
      <c r="G462" s="382">
        <v>0.2</v>
      </c>
      <c r="H462" s="381">
        <v>9.9999999999999978E-2</v>
      </c>
      <c r="I462" s="375" t="s">
        <v>185</v>
      </c>
      <c r="J462" s="375" t="s">
        <v>185</v>
      </c>
      <c r="K462" s="376" t="s">
        <v>185</v>
      </c>
    </row>
    <row r="463" spans="2:11" ht="15.6">
      <c r="B463" s="379"/>
      <c r="C463" s="403"/>
      <c r="D463" s="403"/>
      <c r="E463" s="403"/>
      <c r="F463" s="403"/>
      <c r="G463" s="403"/>
      <c r="H463" s="403"/>
      <c r="I463" s="403"/>
      <c r="J463" s="403"/>
      <c r="K463" s="404"/>
    </row>
    <row r="464" spans="2:11" ht="15.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6">
      <c r="B465" s="379" t="s">
        <v>556</v>
      </c>
      <c r="C465" s="381">
        <v>61.7</v>
      </c>
      <c r="D465" s="382">
        <v>28.2</v>
      </c>
      <c r="E465" s="381">
        <v>33.5</v>
      </c>
      <c r="F465" s="381">
        <v>61.7</v>
      </c>
      <c r="G465" s="382">
        <v>28.2</v>
      </c>
      <c r="H465" s="381">
        <v>33.5</v>
      </c>
      <c r="I465" s="375" t="s">
        <v>185</v>
      </c>
      <c r="J465" s="375" t="s">
        <v>185</v>
      </c>
      <c r="K465" s="376" t="s">
        <v>185</v>
      </c>
    </row>
    <row r="466" spans="2:11" ht="15.6">
      <c r="B466" s="379" t="s">
        <v>557</v>
      </c>
      <c r="C466" s="381">
        <v>0.5</v>
      </c>
      <c r="D466" s="382">
        <v>0.2</v>
      </c>
      <c r="E466" s="381">
        <v>0.3</v>
      </c>
      <c r="F466" s="381">
        <v>0.5</v>
      </c>
      <c r="G466" s="382">
        <v>0.2</v>
      </c>
      <c r="H466" s="381">
        <v>0.3</v>
      </c>
      <c r="I466" s="375" t="s">
        <v>185</v>
      </c>
      <c r="J466" s="375" t="s">
        <v>185</v>
      </c>
      <c r="K466" s="376" t="s">
        <v>185</v>
      </c>
    </row>
    <row r="467" spans="2:11" ht="15.6">
      <c r="B467" s="379" t="s">
        <v>558</v>
      </c>
      <c r="C467" s="381">
        <v>0.3</v>
      </c>
      <c r="D467" s="382">
        <v>0.2</v>
      </c>
      <c r="E467" s="381">
        <v>9.9999999999999978E-2</v>
      </c>
      <c r="F467" s="381">
        <v>0.3</v>
      </c>
      <c r="G467" s="382">
        <v>0.2</v>
      </c>
      <c r="H467" s="381">
        <v>9.9999999999999978E-2</v>
      </c>
      <c r="I467" s="375" t="s">
        <v>185</v>
      </c>
      <c r="J467" s="375" t="s">
        <v>185</v>
      </c>
      <c r="K467" s="376" t="s">
        <v>185</v>
      </c>
    </row>
    <row r="468" spans="2:11" ht="15.6">
      <c r="B468" s="379" t="s">
        <v>559</v>
      </c>
      <c r="C468" s="381">
        <v>6.9</v>
      </c>
      <c r="D468" s="382">
        <v>3.4</v>
      </c>
      <c r="E468" s="381">
        <v>3.5000000000000004</v>
      </c>
      <c r="F468" s="381">
        <v>6.9</v>
      </c>
      <c r="G468" s="382">
        <v>3.4</v>
      </c>
      <c r="H468" s="381">
        <v>3.5000000000000004</v>
      </c>
      <c r="I468" s="375" t="s">
        <v>185</v>
      </c>
      <c r="J468" s="375" t="s">
        <v>185</v>
      </c>
      <c r="K468" s="376" t="s">
        <v>185</v>
      </c>
    </row>
    <row r="469" spans="2:11" ht="15.6">
      <c r="B469" s="379"/>
      <c r="C469" s="391"/>
      <c r="D469" s="391"/>
      <c r="E469" s="391"/>
      <c r="F469" s="391"/>
      <c r="G469" s="391"/>
      <c r="H469" s="391"/>
      <c r="I469" s="391"/>
      <c r="J469" s="391"/>
      <c r="K469" s="392"/>
    </row>
    <row r="470" spans="2:11" ht="15.6">
      <c r="B470" s="371" t="s">
        <v>560</v>
      </c>
      <c r="C470" s="380">
        <v>105.4</v>
      </c>
      <c r="D470" s="380">
        <v>50.7</v>
      </c>
      <c r="E470" s="380">
        <v>54.7</v>
      </c>
      <c r="F470" s="380">
        <v>105.4</v>
      </c>
      <c r="G470" s="380">
        <v>50.7</v>
      </c>
      <c r="H470" s="380">
        <v>54.7</v>
      </c>
      <c r="I470" s="375" t="s">
        <v>185</v>
      </c>
      <c r="J470" s="375" t="s">
        <v>185</v>
      </c>
      <c r="K470" s="376" t="s">
        <v>185</v>
      </c>
    </row>
    <row r="471" spans="2:11" ht="15.6">
      <c r="B471" s="371"/>
      <c r="C471" s="408"/>
      <c r="D471" s="408"/>
      <c r="E471" s="408"/>
      <c r="F471" s="408"/>
      <c r="G471" s="408"/>
      <c r="H471" s="408"/>
      <c r="I471" s="408"/>
      <c r="J471" s="408"/>
      <c r="K471" s="409"/>
    </row>
    <row r="472" spans="2:11" ht="15.6">
      <c r="B472" s="371" t="s">
        <v>561</v>
      </c>
      <c r="C472" s="380">
        <v>109.9</v>
      </c>
      <c r="D472" s="380">
        <v>54.8</v>
      </c>
      <c r="E472" s="380">
        <v>55.100000000000009</v>
      </c>
      <c r="F472" s="380">
        <v>36.4</v>
      </c>
      <c r="G472" s="389">
        <v>17.8</v>
      </c>
      <c r="H472" s="380">
        <v>18.599999999999998</v>
      </c>
      <c r="I472" s="380">
        <v>73.5</v>
      </c>
      <c r="J472" s="380">
        <v>37</v>
      </c>
      <c r="K472" s="387">
        <v>36.5</v>
      </c>
    </row>
    <row r="473" spans="2:11" ht="15.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6">
      <c r="B474" s="379" t="s">
        <v>563</v>
      </c>
      <c r="C474" s="381">
        <v>0.3</v>
      </c>
      <c r="D474" s="382">
        <v>0.2</v>
      </c>
      <c r="E474" s="381">
        <v>9.9999999999999978E-2</v>
      </c>
      <c r="F474" s="381">
        <v>0.3</v>
      </c>
      <c r="G474" s="382">
        <v>0.2</v>
      </c>
      <c r="H474" s="381">
        <v>9.9999999999999978E-2</v>
      </c>
      <c r="I474" s="375" t="s">
        <v>185</v>
      </c>
      <c r="J474" s="375" t="s">
        <v>185</v>
      </c>
      <c r="K474" s="376" t="s">
        <v>185</v>
      </c>
    </row>
    <row r="475" spans="2:11" ht="15.6">
      <c r="B475" s="379" t="s">
        <v>564</v>
      </c>
      <c r="C475" s="381">
        <v>3.8</v>
      </c>
      <c r="D475" s="382">
        <v>1.9</v>
      </c>
      <c r="E475" s="381">
        <v>1.9</v>
      </c>
      <c r="F475" s="381">
        <v>3.8</v>
      </c>
      <c r="G475" s="382">
        <v>1.9</v>
      </c>
      <c r="H475" s="381">
        <v>1.9</v>
      </c>
      <c r="I475" s="375" t="s">
        <v>185</v>
      </c>
      <c r="J475" s="375" t="s">
        <v>185</v>
      </c>
      <c r="K475" s="376" t="s">
        <v>185</v>
      </c>
    </row>
    <row r="476" spans="2:11" ht="15.6">
      <c r="B476" s="379"/>
      <c r="C476" s="403"/>
      <c r="D476" s="403"/>
      <c r="E476" s="403"/>
      <c r="F476" s="403"/>
      <c r="G476" s="403"/>
      <c r="H476" s="403"/>
      <c r="I476" s="403"/>
      <c r="J476" s="403"/>
      <c r="K476" s="404"/>
    </row>
    <row r="477" spans="2:11" ht="15.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6">
      <c r="B479" s="379"/>
      <c r="C479" s="391"/>
      <c r="D479" s="391"/>
      <c r="E479" s="391"/>
      <c r="F479" s="391"/>
      <c r="G479" s="391"/>
      <c r="H479" s="391"/>
      <c r="I479" s="391"/>
      <c r="J479" s="391"/>
      <c r="K479" s="392"/>
    </row>
    <row r="480" spans="2:11" ht="15.6">
      <c r="B480" s="371" t="s">
        <v>567</v>
      </c>
      <c r="C480" s="380">
        <v>58.8</v>
      </c>
      <c r="D480" s="380">
        <v>29.5</v>
      </c>
      <c r="E480" s="380">
        <v>29.299999999999997</v>
      </c>
      <c r="F480" s="380">
        <v>11.9</v>
      </c>
      <c r="G480" s="389">
        <v>5.9</v>
      </c>
      <c r="H480" s="380">
        <v>6</v>
      </c>
      <c r="I480" s="380">
        <v>46.9</v>
      </c>
      <c r="J480" s="380">
        <v>23.6</v>
      </c>
      <c r="K480" s="387">
        <v>23.299999999999997</v>
      </c>
    </row>
    <row r="481" spans="2:11" ht="15.6">
      <c r="B481" s="379" t="s">
        <v>568</v>
      </c>
      <c r="C481" s="381">
        <v>10.9</v>
      </c>
      <c r="D481" s="382">
        <v>5.4</v>
      </c>
      <c r="E481" s="381">
        <v>5.5</v>
      </c>
      <c r="F481" s="381">
        <v>10.9</v>
      </c>
      <c r="G481" s="382">
        <v>5.4</v>
      </c>
      <c r="H481" s="381">
        <v>5.5</v>
      </c>
      <c r="I481" s="375" t="s">
        <v>185</v>
      </c>
      <c r="J481" s="375" t="s">
        <v>185</v>
      </c>
      <c r="K481" s="376" t="s">
        <v>185</v>
      </c>
    </row>
    <row r="482" spans="2:11" ht="15.6">
      <c r="B482" s="379" t="s">
        <v>569</v>
      </c>
      <c r="C482" s="381">
        <v>1</v>
      </c>
      <c r="D482" s="382">
        <v>0.5</v>
      </c>
      <c r="E482" s="381">
        <v>0.5</v>
      </c>
      <c r="F482" s="381">
        <v>1</v>
      </c>
      <c r="G482" s="382">
        <v>0.5</v>
      </c>
      <c r="H482" s="381">
        <v>0.5</v>
      </c>
      <c r="I482" s="375" t="s">
        <v>185</v>
      </c>
      <c r="J482" s="375" t="s">
        <v>185</v>
      </c>
      <c r="K482" s="376" t="s">
        <v>185</v>
      </c>
    </row>
    <row r="483" spans="2:11" ht="15.6">
      <c r="B483" s="379"/>
      <c r="C483" s="391"/>
      <c r="D483" s="391"/>
      <c r="E483" s="391"/>
      <c r="F483" s="391"/>
      <c r="G483" s="391"/>
      <c r="H483" s="391"/>
      <c r="I483" s="391"/>
      <c r="J483" s="391"/>
      <c r="K483" s="392"/>
    </row>
    <row r="484" spans="2:11" ht="15.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6">
      <c r="B486" s="379" t="s">
        <v>572</v>
      </c>
      <c r="C486" s="381">
        <v>1.7</v>
      </c>
      <c r="D486" s="382">
        <v>0.9</v>
      </c>
      <c r="E486" s="381">
        <v>0.79999999999999993</v>
      </c>
      <c r="F486" s="381">
        <v>1.7</v>
      </c>
      <c r="G486" s="382">
        <v>0.9</v>
      </c>
      <c r="H486" s="381">
        <v>0.79999999999999993</v>
      </c>
      <c r="I486" s="375" t="s">
        <v>185</v>
      </c>
      <c r="J486" s="375" t="s">
        <v>185</v>
      </c>
      <c r="K486" s="376" t="s">
        <v>185</v>
      </c>
    </row>
    <row r="487" spans="2:11" ht="15.6">
      <c r="B487" s="379" t="s">
        <v>573</v>
      </c>
      <c r="C487" s="381">
        <v>1.6</v>
      </c>
      <c r="D487" s="382">
        <v>0.8</v>
      </c>
      <c r="E487" s="381">
        <v>0.8</v>
      </c>
      <c r="F487" s="381">
        <v>1.6</v>
      </c>
      <c r="G487" s="382">
        <v>0.8</v>
      </c>
      <c r="H487" s="381">
        <v>0.8</v>
      </c>
      <c r="I487" s="375" t="s">
        <v>185</v>
      </c>
      <c r="J487" s="375" t="s">
        <v>185</v>
      </c>
      <c r="K487" s="376" t="s">
        <v>185</v>
      </c>
    </row>
    <row r="488" spans="2:11" ht="15.6">
      <c r="B488" s="379"/>
      <c r="C488" s="403"/>
      <c r="D488" s="403"/>
      <c r="E488" s="403"/>
      <c r="F488" s="403"/>
      <c r="G488" s="403"/>
      <c r="H488" s="403"/>
      <c r="I488" s="403"/>
      <c r="J488" s="403"/>
      <c r="K488" s="404"/>
    </row>
    <row r="489" spans="2:11" ht="15.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6">
      <c r="B492" s="379" t="s">
        <v>577</v>
      </c>
      <c r="C492" s="381" t="s">
        <v>185</v>
      </c>
      <c r="D492" s="381" t="s">
        <v>185</v>
      </c>
      <c r="E492" s="381" t="s">
        <v>185</v>
      </c>
      <c r="F492" s="381" t="s">
        <v>185</v>
      </c>
      <c r="G492" s="381" t="s">
        <v>185</v>
      </c>
      <c r="H492" s="381" t="s">
        <v>185</v>
      </c>
      <c r="I492" s="375" t="s">
        <v>185</v>
      </c>
      <c r="J492" s="375" t="s">
        <v>185</v>
      </c>
      <c r="K492" s="376" t="s">
        <v>185</v>
      </c>
    </row>
    <row r="493" spans="2:11" ht="15.6">
      <c r="B493" s="379"/>
      <c r="C493" s="384"/>
      <c r="D493" s="384"/>
      <c r="E493" s="384"/>
      <c r="F493" s="384"/>
      <c r="G493" s="384"/>
      <c r="H493" s="384"/>
      <c r="I493" s="384"/>
      <c r="J493" s="384"/>
      <c r="K493" s="393"/>
    </row>
    <row r="494" spans="2:11" ht="15.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6">
      <c r="B496" s="379"/>
      <c r="C496" s="391"/>
      <c r="D496" s="391"/>
      <c r="E496" s="391"/>
      <c r="F496" s="391"/>
      <c r="G496" s="391"/>
      <c r="H496" s="391"/>
      <c r="I496" s="391"/>
      <c r="J496" s="391"/>
      <c r="K496" s="392"/>
    </row>
    <row r="497" spans="2:11" ht="15.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6">
      <c r="B498" s="379" t="s">
        <v>581</v>
      </c>
      <c r="C498" s="381">
        <v>30.8</v>
      </c>
      <c r="D498" s="382">
        <v>15.2</v>
      </c>
      <c r="E498" s="381">
        <v>15.600000000000001</v>
      </c>
      <c r="F498" s="381">
        <v>30.8</v>
      </c>
      <c r="G498" s="382">
        <v>15.2</v>
      </c>
      <c r="H498" s="381">
        <v>15.600000000000001</v>
      </c>
      <c r="I498" s="375" t="s">
        <v>185</v>
      </c>
      <c r="J498" s="375" t="s">
        <v>185</v>
      </c>
      <c r="K498" s="376" t="s">
        <v>185</v>
      </c>
    </row>
    <row r="499" spans="2:11" ht="15.6">
      <c r="B499" s="379"/>
      <c r="C499" s="391"/>
      <c r="D499" s="391"/>
      <c r="E499" s="391"/>
      <c r="F499" s="391"/>
      <c r="G499" s="391"/>
      <c r="H499" s="391"/>
      <c r="I499" s="391"/>
      <c r="J499" s="391"/>
      <c r="K499" s="392"/>
    </row>
    <row r="500" spans="2:11" ht="15.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6">
      <c r="B501" s="379" t="s">
        <v>583</v>
      </c>
      <c r="C501" s="381">
        <v>27.2</v>
      </c>
      <c r="D501" s="382">
        <v>13.4</v>
      </c>
      <c r="E501" s="381">
        <v>13.799999999999999</v>
      </c>
      <c r="F501" s="381">
        <v>27.2</v>
      </c>
      <c r="G501" s="382">
        <v>13.4</v>
      </c>
      <c r="H501" s="381">
        <v>13.799999999999999</v>
      </c>
      <c r="I501" s="375" t="s">
        <v>185</v>
      </c>
      <c r="J501" s="375" t="s">
        <v>185</v>
      </c>
      <c r="K501" s="376" t="s">
        <v>185</v>
      </c>
    </row>
    <row r="502" spans="2:11" ht="15.6">
      <c r="B502" s="379" t="s">
        <v>584</v>
      </c>
      <c r="C502" s="381">
        <v>0</v>
      </c>
      <c r="D502" s="382">
        <v>0</v>
      </c>
      <c r="E502" s="381">
        <v>0</v>
      </c>
      <c r="F502" s="381">
        <v>0</v>
      </c>
      <c r="G502" s="382">
        <v>0</v>
      </c>
      <c r="H502" s="381">
        <v>0</v>
      </c>
      <c r="I502" s="375" t="s">
        <v>185</v>
      </c>
      <c r="J502" s="375" t="s">
        <v>185</v>
      </c>
      <c r="K502" s="376" t="s">
        <v>185</v>
      </c>
    </row>
    <row r="503" spans="2:11" ht="15.6">
      <c r="B503" s="379" t="s">
        <v>585</v>
      </c>
      <c r="C503" s="381">
        <v>2.5</v>
      </c>
      <c r="D503" s="382">
        <v>1.2</v>
      </c>
      <c r="E503" s="381">
        <v>1.3</v>
      </c>
      <c r="F503" s="381">
        <v>2.5</v>
      </c>
      <c r="G503" s="382">
        <v>1.2</v>
      </c>
      <c r="H503" s="381">
        <v>1.3</v>
      </c>
      <c r="I503" s="375" t="s">
        <v>185</v>
      </c>
      <c r="J503" s="375" t="s">
        <v>185</v>
      </c>
      <c r="K503" s="376" t="s">
        <v>185</v>
      </c>
    </row>
    <row r="504" spans="2:11" ht="15.6">
      <c r="B504" s="379" t="s">
        <v>290</v>
      </c>
      <c r="C504" s="381">
        <v>1.2</v>
      </c>
      <c r="D504" s="382">
        <v>0.6</v>
      </c>
      <c r="E504" s="381">
        <v>0.6</v>
      </c>
      <c r="F504" s="381">
        <v>1.2</v>
      </c>
      <c r="G504" s="382">
        <v>0.6</v>
      </c>
      <c r="H504" s="381">
        <v>0.6</v>
      </c>
      <c r="I504" s="375" t="s">
        <v>185</v>
      </c>
      <c r="J504" s="375" t="s">
        <v>185</v>
      </c>
      <c r="K504" s="376" t="s">
        <v>185</v>
      </c>
    </row>
    <row r="505" spans="2:11" ht="15.6">
      <c r="B505" s="379" t="s">
        <v>586</v>
      </c>
      <c r="C505" s="381">
        <v>5.7</v>
      </c>
      <c r="D505" s="382">
        <v>2.6</v>
      </c>
      <c r="E505" s="381">
        <v>3.1</v>
      </c>
      <c r="F505" s="381">
        <v>5.7</v>
      </c>
      <c r="G505" s="382">
        <v>2.6</v>
      </c>
      <c r="H505" s="381">
        <v>3.1</v>
      </c>
      <c r="I505" s="375" t="s">
        <v>185</v>
      </c>
      <c r="J505" s="375" t="s">
        <v>185</v>
      </c>
      <c r="K505" s="376" t="s">
        <v>185</v>
      </c>
    </row>
    <row r="506" spans="2:11" ht="15.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6">
      <c r="B507" s="379"/>
      <c r="C507" s="403"/>
      <c r="D507" s="403"/>
      <c r="E507" s="403"/>
      <c r="F507" s="403"/>
      <c r="G507" s="403"/>
      <c r="H507" s="403"/>
      <c r="I507" s="403"/>
      <c r="J507" s="403"/>
      <c r="K507" s="404"/>
    </row>
    <row r="508" spans="2:11" ht="15.6">
      <c r="B508" s="371" t="s">
        <v>588</v>
      </c>
      <c r="C508" s="380">
        <v>86.6</v>
      </c>
      <c r="D508" s="380">
        <v>42.5</v>
      </c>
      <c r="E508" s="380">
        <v>44.099999999999994</v>
      </c>
      <c r="F508" s="380">
        <v>86.6</v>
      </c>
      <c r="G508" s="380">
        <v>42.5</v>
      </c>
      <c r="H508" s="380">
        <v>44.099999999999994</v>
      </c>
      <c r="I508" s="375" t="s">
        <v>185</v>
      </c>
      <c r="J508" s="375" t="s">
        <v>185</v>
      </c>
      <c r="K508" s="376" t="s">
        <v>185</v>
      </c>
    </row>
    <row r="509" spans="2:11" ht="15.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6">
      <c r="B510" s="379" t="s">
        <v>590</v>
      </c>
      <c r="C510" s="381">
        <v>2.5</v>
      </c>
      <c r="D510" s="382">
        <v>1.3</v>
      </c>
      <c r="E510" s="381">
        <v>1.2</v>
      </c>
      <c r="F510" s="381">
        <v>2.5</v>
      </c>
      <c r="G510" s="382">
        <v>1.3</v>
      </c>
      <c r="H510" s="381">
        <v>1.2</v>
      </c>
      <c r="I510" s="375" t="s">
        <v>185</v>
      </c>
      <c r="J510" s="375" t="s">
        <v>185</v>
      </c>
      <c r="K510" s="376" t="s">
        <v>185</v>
      </c>
    </row>
    <row r="511" spans="2:11" ht="15.6">
      <c r="B511" s="379" t="s">
        <v>591</v>
      </c>
      <c r="C511" s="381">
        <v>2.5</v>
      </c>
      <c r="D511" s="382">
        <v>1.2</v>
      </c>
      <c r="E511" s="381">
        <v>1.3</v>
      </c>
      <c r="F511" s="381">
        <v>2.5</v>
      </c>
      <c r="G511" s="382">
        <v>1.2</v>
      </c>
      <c r="H511" s="381">
        <v>1.3</v>
      </c>
      <c r="I511" s="375" t="s">
        <v>185</v>
      </c>
      <c r="J511" s="375" t="s">
        <v>185</v>
      </c>
      <c r="K511" s="376" t="s">
        <v>185</v>
      </c>
    </row>
    <row r="512" spans="2:11" ht="15.6">
      <c r="B512" s="379"/>
      <c r="C512" s="384"/>
      <c r="D512" s="384"/>
      <c r="E512" s="384"/>
      <c r="F512" s="384"/>
      <c r="G512" s="384"/>
      <c r="H512" s="384"/>
      <c r="I512" s="384"/>
      <c r="J512" s="384"/>
      <c r="K512" s="393"/>
    </row>
    <row r="513" spans="1:11" ht="15.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6">
      <c r="B514" s="377" t="s">
        <v>271</v>
      </c>
      <c r="C514" s="372"/>
      <c r="D514" s="372"/>
      <c r="E514" s="372"/>
      <c r="F514" s="372"/>
      <c r="G514" s="372"/>
      <c r="H514" s="372"/>
      <c r="I514" s="372"/>
      <c r="J514" s="372"/>
      <c r="K514" s="378"/>
    </row>
    <row r="515" spans="1:11" ht="15.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6">
      <c r="B516" s="379" t="s">
        <v>594</v>
      </c>
      <c r="C516" s="381">
        <v>10.8</v>
      </c>
      <c r="D516" s="382">
        <v>5.3</v>
      </c>
      <c r="E516" s="381">
        <v>5.5000000000000009</v>
      </c>
      <c r="F516" s="381">
        <v>10.8</v>
      </c>
      <c r="G516" s="382">
        <v>5.3</v>
      </c>
      <c r="H516" s="381">
        <v>5.5000000000000009</v>
      </c>
      <c r="I516" s="375" t="s">
        <v>185</v>
      </c>
      <c r="J516" s="375" t="s">
        <v>185</v>
      </c>
      <c r="K516" s="376" t="s">
        <v>185</v>
      </c>
    </row>
    <row r="517" spans="1:11" ht="15.6">
      <c r="B517" s="379" t="s">
        <v>595</v>
      </c>
      <c r="C517" s="381">
        <v>0.3</v>
      </c>
      <c r="D517" s="382">
        <v>0.2</v>
      </c>
      <c r="E517" s="381">
        <v>9.9999999999999978E-2</v>
      </c>
      <c r="F517" s="381">
        <v>0.3</v>
      </c>
      <c r="G517" s="382">
        <v>0.2</v>
      </c>
      <c r="H517" s="381">
        <v>9.9999999999999978E-2</v>
      </c>
      <c r="I517" s="375" t="s">
        <v>185</v>
      </c>
      <c r="J517" s="375" t="s">
        <v>185</v>
      </c>
      <c r="K517" s="376" t="s">
        <v>185</v>
      </c>
    </row>
    <row r="518" spans="1:11" ht="15.6">
      <c r="B518" s="379" t="s">
        <v>596</v>
      </c>
      <c r="C518" s="381">
        <v>0.5</v>
      </c>
      <c r="D518" s="382">
        <v>0.3</v>
      </c>
      <c r="E518" s="381">
        <v>0.2</v>
      </c>
      <c r="F518" s="381">
        <v>0.5</v>
      </c>
      <c r="G518" s="382">
        <v>0.3</v>
      </c>
      <c r="H518" s="381">
        <v>0.2</v>
      </c>
      <c r="I518" s="375" t="s">
        <v>185</v>
      </c>
      <c r="J518" s="375" t="s">
        <v>185</v>
      </c>
      <c r="K518" s="376" t="s">
        <v>185</v>
      </c>
    </row>
    <row r="519" spans="1:11" ht="15.6">
      <c r="B519" s="379" t="s">
        <v>597</v>
      </c>
      <c r="C519" s="381">
        <v>0.4</v>
      </c>
      <c r="D519" s="382">
        <v>0.2</v>
      </c>
      <c r="E519" s="381">
        <v>0.2</v>
      </c>
      <c r="F519" s="381">
        <v>0.4</v>
      </c>
      <c r="G519" s="382">
        <v>0.2</v>
      </c>
      <c r="H519" s="381">
        <v>0.2</v>
      </c>
      <c r="I519" s="375" t="s">
        <v>185</v>
      </c>
      <c r="J519" s="375" t="s">
        <v>185</v>
      </c>
      <c r="K519" s="376" t="s">
        <v>185</v>
      </c>
    </row>
    <row r="520" spans="1:11" ht="15.6">
      <c r="B520" s="379" t="s">
        <v>598</v>
      </c>
      <c r="C520" s="381">
        <v>1.3</v>
      </c>
      <c r="D520" s="382">
        <v>0.6</v>
      </c>
      <c r="E520" s="381">
        <v>0.70000000000000007</v>
      </c>
      <c r="F520" s="381">
        <v>1.3</v>
      </c>
      <c r="G520" s="382">
        <v>0.6</v>
      </c>
      <c r="H520" s="381">
        <v>0.70000000000000007</v>
      </c>
      <c r="I520" s="375" t="s">
        <v>185</v>
      </c>
      <c r="J520" s="375" t="s">
        <v>185</v>
      </c>
      <c r="K520" s="376" t="s">
        <v>185</v>
      </c>
    </row>
    <row r="521" spans="1:11" ht="15.6">
      <c r="B521" s="379"/>
      <c r="C521" s="373"/>
      <c r="D521" s="373"/>
      <c r="E521" s="373"/>
      <c r="F521" s="373"/>
      <c r="G521" s="373"/>
      <c r="H521" s="373"/>
      <c r="I521" s="373"/>
      <c r="J521" s="373"/>
      <c r="K521" s="374"/>
    </row>
    <row r="522" spans="1:11" ht="15.6">
      <c r="B522" s="371" t="s">
        <v>599</v>
      </c>
      <c r="C522" s="380">
        <v>132.4</v>
      </c>
      <c r="D522" s="380">
        <v>64.8</v>
      </c>
      <c r="E522" s="380">
        <v>67.600000000000009</v>
      </c>
      <c r="F522" s="380">
        <v>31.9</v>
      </c>
      <c r="G522" s="389">
        <v>15.4</v>
      </c>
      <c r="H522" s="380">
        <v>16.5</v>
      </c>
      <c r="I522" s="380">
        <v>100.5</v>
      </c>
      <c r="J522" s="380">
        <v>49.4</v>
      </c>
      <c r="K522" s="387">
        <v>51.1</v>
      </c>
    </row>
    <row r="523" spans="1:11" ht="15.6">
      <c r="B523" s="379" t="s">
        <v>600</v>
      </c>
      <c r="C523" s="381">
        <v>24.3</v>
      </c>
      <c r="D523" s="382">
        <v>11.8</v>
      </c>
      <c r="E523" s="381">
        <v>12.5</v>
      </c>
      <c r="F523" s="381">
        <v>24.3</v>
      </c>
      <c r="G523" s="382">
        <v>11.8</v>
      </c>
      <c r="H523" s="381">
        <v>12.5</v>
      </c>
      <c r="I523" s="375" t="s">
        <v>185</v>
      </c>
      <c r="J523" s="375" t="s">
        <v>185</v>
      </c>
      <c r="K523" s="376" t="s">
        <v>185</v>
      </c>
    </row>
    <row r="524" spans="1:11" ht="15.6">
      <c r="B524" s="379" t="s">
        <v>601</v>
      </c>
      <c r="C524" s="381">
        <v>7.6</v>
      </c>
      <c r="D524" s="382">
        <v>3.6</v>
      </c>
      <c r="E524" s="381">
        <v>3.9999999999999996</v>
      </c>
      <c r="F524" s="381">
        <v>7.6</v>
      </c>
      <c r="G524" s="382">
        <v>3.6</v>
      </c>
      <c r="H524" s="381">
        <v>3.9999999999999996</v>
      </c>
      <c r="I524" s="375" t="s">
        <v>185</v>
      </c>
      <c r="J524" s="375" t="s">
        <v>185</v>
      </c>
      <c r="K524" s="376" t="s">
        <v>185</v>
      </c>
    </row>
    <row r="525" spans="1:11" ht="15.6">
      <c r="B525" s="379" t="s">
        <v>602</v>
      </c>
      <c r="C525" s="381" t="s">
        <v>185</v>
      </c>
      <c r="D525" s="381" t="s">
        <v>185</v>
      </c>
      <c r="E525" s="381" t="s">
        <v>185</v>
      </c>
      <c r="F525" s="381" t="s">
        <v>185</v>
      </c>
      <c r="G525" s="381" t="s">
        <v>185</v>
      </c>
      <c r="H525" s="381" t="s">
        <v>185</v>
      </c>
      <c r="I525" s="375" t="s">
        <v>185</v>
      </c>
      <c r="J525" s="375" t="s">
        <v>185</v>
      </c>
      <c r="K525" s="376" t="s">
        <v>185</v>
      </c>
    </row>
    <row r="526" spans="1:11" ht="15.6">
      <c r="B526" s="379" t="s">
        <v>603</v>
      </c>
      <c r="C526" s="381" t="s">
        <v>185</v>
      </c>
      <c r="D526" s="381" t="s">
        <v>185</v>
      </c>
      <c r="E526" s="381" t="s">
        <v>185</v>
      </c>
      <c r="F526" s="381" t="s">
        <v>185</v>
      </c>
      <c r="G526" s="381" t="s">
        <v>185</v>
      </c>
      <c r="H526" s="381" t="s">
        <v>185</v>
      </c>
      <c r="I526" s="375" t="s">
        <v>185</v>
      </c>
      <c r="J526" s="375" t="s">
        <v>185</v>
      </c>
      <c r="K526" s="376" t="s">
        <v>185</v>
      </c>
    </row>
    <row r="527" spans="1:11" ht="15.6">
      <c r="B527" s="379" t="s">
        <v>604</v>
      </c>
      <c r="C527" s="381" t="s">
        <v>185</v>
      </c>
      <c r="D527" s="381" t="s">
        <v>185</v>
      </c>
      <c r="E527" s="381" t="s">
        <v>185</v>
      </c>
      <c r="F527" s="381" t="s">
        <v>185</v>
      </c>
      <c r="G527" s="381" t="s">
        <v>185</v>
      </c>
      <c r="H527" s="381" t="s">
        <v>185</v>
      </c>
      <c r="I527" s="375" t="s">
        <v>185</v>
      </c>
      <c r="J527" s="375" t="s">
        <v>185</v>
      </c>
      <c r="K527" s="376" t="s">
        <v>185</v>
      </c>
    </row>
    <row r="528" spans="1:11" ht="15.6">
      <c r="B528" s="379" t="s">
        <v>605</v>
      </c>
      <c r="C528" s="381" t="s">
        <v>185</v>
      </c>
      <c r="D528" s="381" t="s">
        <v>185</v>
      </c>
      <c r="E528" s="381" t="s">
        <v>185</v>
      </c>
      <c r="F528" s="381" t="s">
        <v>185</v>
      </c>
      <c r="G528" s="381" t="s">
        <v>185</v>
      </c>
      <c r="H528" s="381" t="s">
        <v>185</v>
      </c>
      <c r="I528" s="375" t="s">
        <v>185</v>
      </c>
      <c r="J528" s="375" t="s">
        <v>185</v>
      </c>
      <c r="K528" s="376" t="s">
        <v>185</v>
      </c>
    </row>
    <row r="529" spans="2:11" ht="15.6">
      <c r="B529" s="379" t="s">
        <v>606</v>
      </c>
      <c r="C529" s="381" t="s">
        <v>185</v>
      </c>
      <c r="D529" s="381" t="s">
        <v>185</v>
      </c>
      <c r="E529" s="381" t="s">
        <v>185</v>
      </c>
      <c r="F529" s="381" t="s">
        <v>185</v>
      </c>
      <c r="G529" s="381" t="s">
        <v>185</v>
      </c>
      <c r="H529" s="381" t="s">
        <v>185</v>
      </c>
      <c r="I529" s="375" t="s">
        <v>185</v>
      </c>
      <c r="J529" s="375" t="s">
        <v>185</v>
      </c>
      <c r="K529" s="376" t="s">
        <v>185</v>
      </c>
    </row>
    <row r="530" spans="2:11" ht="15.6">
      <c r="B530" s="379" t="s">
        <v>607</v>
      </c>
      <c r="C530" s="381" t="s">
        <v>185</v>
      </c>
      <c r="D530" s="381" t="s">
        <v>185</v>
      </c>
      <c r="E530" s="381" t="s">
        <v>185</v>
      </c>
      <c r="F530" s="381" t="s">
        <v>185</v>
      </c>
      <c r="G530" s="381" t="s">
        <v>185</v>
      </c>
      <c r="H530" s="381" t="s">
        <v>185</v>
      </c>
      <c r="I530" s="375" t="s">
        <v>185</v>
      </c>
      <c r="J530" s="375" t="s">
        <v>185</v>
      </c>
      <c r="K530" s="376" t="s">
        <v>185</v>
      </c>
    </row>
    <row r="531" spans="2:11" ht="15.6">
      <c r="B531" s="379" t="s">
        <v>608</v>
      </c>
      <c r="C531" s="381" t="s">
        <v>185</v>
      </c>
      <c r="D531" s="381" t="s">
        <v>185</v>
      </c>
      <c r="E531" s="381" t="s">
        <v>185</v>
      </c>
      <c r="F531" s="381" t="s">
        <v>185</v>
      </c>
      <c r="G531" s="381" t="s">
        <v>185</v>
      </c>
      <c r="H531" s="381" t="s">
        <v>185</v>
      </c>
      <c r="I531" s="375" t="s">
        <v>185</v>
      </c>
      <c r="J531" s="375" t="s">
        <v>185</v>
      </c>
      <c r="K531" s="376" t="s">
        <v>185</v>
      </c>
    </row>
    <row r="532" spans="2:11" ht="15.6">
      <c r="B532" s="379" t="s">
        <v>609</v>
      </c>
      <c r="C532" s="381" t="s">
        <v>185</v>
      </c>
      <c r="D532" s="381" t="s">
        <v>185</v>
      </c>
      <c r="E532" s="381" t="s">
        <v>185</v>
      </c>
      <c r="F532" s="381" t="s">
        <v>185</v>
      </c>
      <c r="G532" s="381" t="s">
        <v>185</v>
      </c>
      <c r="H532" s="381" t="s">
        <v>185</v>
      </c>
      <c r="I532" s="375" t="s">
        <v>185</v>
      </c>
      <c r="J532" s="375" t="s">
        <v>185</v>
      </c>
      <c r="K532" s="376" t="s">
        <v>185</v>
      </c>
    </row>
    <row r="533" spans="2:11" ht="15.6">
      <c r="B533" s="379" t="s">
        <v>610</v>
      </c>
      <c r="C533" s="381" t="s">
        <v>185</v>
      </c>
      <c r="D533" s="381" t="s">
        <v>185</v>
      </c>
      <c r="E533" s="381" t="s">
        <v>185</v>
      </c>
      <c r="F533" s="381" t="s">
        <v>185</v>
      </c>
      <c r="G533" s="381" t="s">
        <v>185</v>
      </c>
      <c r="H533" s="381" t="s">
        <v>185</v>
      </c>
      <c r="I533" s="375" t="s">
        <v>185</v>
      </c>
      <c r="J533" s="375" t="s">
        <v>185</v>
      </c>
      <c r="K533" s="376" t="s">
        <v>185</v>
      </c>
    </row>
    <row r="534" spans="2:11" ht="15.6">
      <c r="B534" s="379" t="s">
        <v>611</v>
      </c>
      <c r="C534" s="381" t="s">
        <v>185</v>
      </c>
      <c r="D534" s="381" t="s">
        <v>185</v>
      </c>
      <c r="E534" s="381" t="s">
        <v>185</v>
      </c>
      <c r="F534" s="381" t="s">
        <v>185</v>
      </c>
      <c r="G534" s="381" t="s">
        <v>185</v>
      </c>
      <c r="H534" s="381" t="s">
        <v>185</v>
      </c>
      <c r="I534" s="375" t="s">
        <v>185</v>
      </c>
      <c r="J534" s="375" t="s">
        <v>185</v>
      </c>
      <c r="K534" s="376" t="s">
        <v>185</v>
      </c>
    </row>
    <row r="535" spans="2:11" ht="15.6">
      <c r="B535" s="379" t="s">
        <v>612</v>
      </c>
      <c r="C535" s="381" t="s">
        <v>185</v>
      </c>
      <c r="D535" s="381" t="s">
        <v>185</v>
      </c>
      <c r="E535" s="381" t="s">
        <v>185</v>
      </c>
      <c r="F535" s="381" t="s">
        <v>185</v>
      </c>
      <c r="G535" s="381" t="s">
        <v>185</v>
      </c>
      <c r="H535" s="381" t="s">
        <v>185</v>
      </c>
      <c r="I535" s="375" t="s">
        <v>185</v>
      </c>
      <c r="J535" s="375" t="s">
        <v>185</v>
      </c>
      <c r="K535" s="376" t="s">
        <v>185</v>
      </c>
    </row>
    <row r="536" spans="2:11" ht="15.6">
      <c r="B536" s="379" t="s">
        <v>613</v>
      </c>
      <c r="C536" s="381" t="s">
        <v>185</v>
      </c>
      <c r="D536" s="381" t="s">
        <v>185</v>
      </c>
      <c r="E536" s="381" t="s">
        <v>185</v>
      </c>
      <c r="F536" s="381" t="s">
        <v>185</v>
      </c>
      <c r="G536" s="381" t="s">
        <v>185</v>
      </c>
      <c r="H536" s="381" t="s">
        <v>185</v>
      </c>
      <c r="I536" s="375" t="s">
        <v>185</v>
      </c>
      <c r="J536" s="375" t="s">
        <v>185</v>
      </c>
      <c r="K536" s="376" t="s">
        <v>185</v>
      </c>
    </row>
    <row r="537" spans="2:11" ht="15.6">
      <c r="B537" s="379" t="s">
        <v>614</v>
      </c>
      <c r="C537" s="381" t="s">
        <v>185</v>
      </c>
      <c r="D537" s="381" t="s">
        <v>185</v>
      </c>
      <c r="E537" s="381" t="s">
        <v>185</v>
      </c>
      <c r="F537" s="381" t="s">
        <v>185</v>
      </c>
      <c r="G537" s="381" t="s">
        <v>185</v>
      </c>
      <c r="H537" s="381" t="s">
        <v>185</v>
      </c>
      <c r="I537" s="375" t="s">
        <v>185</v>
      </c>
      <c r="J537" s="375" t="s">
        <v>185</v>
      </c>
      <c r="K537" s="376" t="s">
        <v>185</v>
      </c>
    </row>
    <row r="538" spans="2:11" ht="15.6">
      <c r="B538" s="379" t="s">
        <v>615</v>
      </c>
      <c r="C538" s="381" t="s">
        <v>185</v>
      </c>
      <c r="D538" s="381" t="s">
        <v>185</v>
      </c>
      <c r="E538" s="381" t="s">
        <v>185</v>
      </c>
      <c r="F538" s="381" t="s">
        <v>185</v>
      </c>
      <c r="G538" s="381" t="s">
        <v>185</v>
      </c>
      <c r="H538" s="381" t="s">
        <v>185</v>
      </c>
      <c r="I538" s="375" t="s">
        <v>185</v>
      </c>
      <c r="J538" s="375" t="s">
        <v>185</v>
      </c>
      <c r="K538" s="376" t="s">
        <v>185</v>
      </c>
    </row>
    <row r="539" spans="2:11" ht="15.6">
      <c r="B539" s="379" t="s">
        <v>616</v>
      </c>
      <c r="C539" s="381" t="s">
        <v>185</v>
      </c>
      <c r="D539" s="381" t="s">
        <v>185</v>
      </c>
      <c r="E539" s="381" t="s">
        <v>185</v>
      </c>
      <c r="F539" s="381" t="s">
        <v>185</v>
      </c>
      <c r="G539" s="381" t="s">
        <v>185</v>
      </c>
      <c r="H539" s="381" t="s">
        <v>185</v>
      </c>
      <c r="I539" s="375" t="s">
        <v>185</v>
      </c>
      <c r="J539" s="375" t="s">
        <v>185</v>
      </c>
      <c r="K539" s="376" t="s">
        <v>185</v>
      </c>
    </row>
    <row r="540" spans="2:11" ht="15.6">
      <c r="B540" s="379" t="s">
        <v>617</v>
      </c>
      <c r="C540" s="381" t="s">
        <v>185</v>
      </c>
      <c r="D540" s="381" t="s">
        <v>185</v>
      </c>
      <c r="E540" s="381" t="s">
        <v>185</v>
      </c>
      <c r="F540" s="380" t="s">
        <v>185</v>
      </c>
      <c r="G540" s="380" t="s">
        <v>185</v>
      </c>
      <c r="H540" s="380" t="s">
        <v>185</v>
      </c>
      <c r="I540" s="375" t="s">
        <v>185</v>
      </c>
      <c r="J540" s="375" t="s">
        <v>185</v>
      </c>
      <c r="K540" s="376" t="s">
        <v>185</v>
      </c>
    </row>
    <row r="541" spans="2:11" ht="15.6">
      <c r="B541" s="379"/>
      <c r="C541" s="403"/>
      <c r="D541" s="403"/>
      <c r="E541" s="403"/>
      <c r="F541" s="403"/>
      <c r="G541" s="403"/>
      <c r="H541" s="403"/>
      <c r="I541" s="403"/>
      <c r="J541" s="403"/>
      <c r="K541" s="404"/>
    </row>
    <row r="542" spans="2:11" ht="15.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6">
      <c r="B543" s="379" t="s">
        <v>619</v>
      </c>
      <c r="C543" s="381">
        <v>42.4</v>
      </c>
      <c r="D543" s="382">
        <v>20.399999999999999</v>
      </c>
      <c r="E543" s="381">
        <v>22</v>
      </c>
      <c r="F543" s="381">
        <v>42.4</v>
      </c>
      <c r="G543" s="382">
        <v>20.399999999999999</v>
      </c>
      <c r="H543" s="381">
        <v>22</v>
      </c>
      <c r="I543" s="375" t="s">
        <v>185</v>
      </c>
      <c r="J543" s="375" t="s">
        <v>185</v>
      </c>
      <c r="K543" s="376" t="s">
        <v>185</v>
      </c>
    </row>
    <row r="544" spans="2:11" ht="15.6">
      <c r="B544" s="379" t="s">
        <v>620</v>
      </c>
      <c r="C544" s="381">
        <v>3.1</v>
      </c>
      <c r="D544" s="382">
        <v>1.6</v>
      </c>
      <c r="E544" s="381">
        <v>1.5</v>
      </c>
      <c r="F544" s="381">
        <v>3.1</v>
      </c>
      <c r="G544" s="382">
        <v>1.6</v>
      </c>
      <c r="H544" s="381">
        <v>1.5</v>
      </c>
      <c r="I544" s="375" t="s">
        <v>185</v>
      </c>
      <c r="J544" s="375" t="s">
        <v>185</v>
      </c>
      <c r="K544" s="376" t="s">
        <v>185</v>
      </c>
    </row>
    <row r="545" spans="2:11" ht="15.6">
      <c r="B545" s="379" t="s">
        <v>621</v>
      </c>
      <c r="C545" s="381" t="s">
        <v>185</v>
      </c>
      <c r="D545" s="381" t="s">
        <v>185</v>
      </c>
      <c r="E545" s="381" t="s">
        <v>185</v>
      </c>
      <c r="F545" s="381" t="s">
        <v>185</v>
      </c>
      <c r="G545" s="381" t="s">
        <v>185</v>
      </c>
      <c r="H545" s="381" t="s">
        <v>185</v>
      </c>
      <c r="I545" s="375" t="s">
        <v>185</v>
      </c>
      <c r="J545" s="375" t="s">
        <v>185</v>
      </c>
      <c r="K545" s="376" t="s">
        <v>185</v>
      </c>
    </row>
    <row r="546" spans="2:11" ht="15.6">
      <c r="B546" s="379" t="s">
        <v>622</v>
      </c>
      <c r="C546" s="381" t="s">
        <v>185</v>
      </c>
      <c r="D546" s="381" t="s">
        <v>185</v>
      </c>
      <c r="E546" s="381" t="s">
        <v>185</v>
      </c>
      <c r="F546" s="381" t="s">
        <v>185</v>
      </c>
      <c r="G546" s="381" t="s">
        <v>185</v>
      </c>
      <c r="H546" s="381" t="s">
        <v>185</v>
      </c>
      <c r="I546" s="375" t="s">
        <v>185</v>
      </c>
      <c r="J546" s="375" t="s">
        <v>185</v>
      </c>
      <c r="K546" s="376" t="s">
        <v>185</v>
      </c>
    </row>
    <row r="547" spans="2:11" ht="15.6">
      <c r="B547" s="379" t="s">
        <v>623</v>
      </c>
      <c r="C547" s="381" t="s">
        <v>185</v>
      </c>
      <c r="D547" s="381" t="s">
        <v>185</v>
      </c>
      <c r="E547" s="381" t="s">
        <v>185</v>
      </c>
      <c r="F547" s="381" t="s">
        <v>185</v>
      </c>
      <c r="G547" s="381" t="s">
        <v>185</v>
      </c>
      <c r="H547" s="381" t="s">
        <v>185</v>
      </c>
      <c r="I547" s="375" t="s">
        <v>185</v>
      </c>
      <c r="J547" s="375" t="s">
        <v>185</v>
      </c>
      <c r="K547" s="376" t="s">
        <v>185</v>
      </c>
    </row>
    <row r="548" spans="2:11" ht="15.6">
      <c r="B548" s="379" t="s">
        <v>624</v>
      </c>
      <c r="C548" s="381" t="s">
        <v>185</v>
      </c>
      <c r="D548" s="381" t="s">
        <v>185</v>
      </c>
      <c r="E548" s="381" t="s">
        <v>185</v>
      </c>
      <c r="F548" s="381" t="s">
        <v>185</v>
      </c>
      <c r="G548" s="381" t="s">
        <v>185</v>
      </c>
      <c r="H548" s="381" t="s">
        <v>185</v>
      </c>
      <c r="I548" s="375" t="s">
        <v>185</v>
      </c>
      <c r="J548" s="375" t="s">
        <v>185</v>
      </c>
      <c r="K548" s="376" t="s">
        <v>185</v>
      </c>
    </row>
    <row r="549" spans="2:11" ht="15.6">
      <c r="B549" s="379" t="s">
        <v>625</v>
      </c>
      <c r="C549" s="381" t="s">
        <v>185</v>
      </c>
      <c r="D549" s="381" t="s">
        <v>185</v>
      </c>
      <c r="E549" s="381" t="s">
        <v>185</v>
      </c>
      <c r="F549" s="381" t="s">
        <v>185</v>
      </c>
      <c r="G549" s="381" t="s">
        <v>185</v>
      </c>
      <c r="H549" s="381" t="s">
        <v>185</v>
      </c>
      <c r="I549" s="375" t="s">
        <v>185</v>
      </c>
      <c r="J549" s="375" t="s">
        <v>185</v>
      </c>
      <c r="K549" s="376" t="s">
        <v>185</v>
      </c>
    </row>
    <row r="550" spans="2:11" ht="15.6">
      <c r="B550" s="379" t="s">
        <v>626</v>
      </c>
      <c r="C550" s="381" t="s">
        <v>185</v>
      </c>
      <c r="D550" s="381" t="s">
        <v>185</v>
      </c>
      <c r="E550" s="381" t="s">
        <v>185</v>
      </c>
      <c r="F550" s="381" t="s">
        <v>185</v>
      </c>
      <c r="G550" s="381" t="s">
        <v>185</v>
      </c>
      <c r="H550" s="381" t="s">
        <v>185</v>
      </c>
      <c r="I550" s="375" t="s">
        <v>185</v>
      </c>
      <c r="J550" s="375" t="s">
        <v>185</v>
      </c>
      <c r="K550" s="376" t="s">
        <v>185</v>
      </c>
    </row>
    <row r="551" spans="2:11" ht="15.6">
      <c r="B551" s="379" t="s">
        <v>627</v>
      </c>
      <c r="C551" s="381" t="s">
        <v>185</v>
      </c>
      <c r="D551" s="381" t="s">
        <v>185</v>
      </c>
      <c r="E551" s="381" t="s">
        <v>185</v>
      </c>
      <c r="F551" s="381" t="s">
        <v>185</v>
      </c>
      <c r="G551" s="381" t="s">
        <v>185</v>
      </c>
      <c r="H551" s="381" t="s">
        <v>185</v>
      </c>
      <c r="I551" s="375" t="s">
        <v>185</v>
      </c>
      <c r="J551" s="375" t="s">
        <v>185</v>
      </c>
      <c r="K551" s="376" t="s">
        <v>185</v>
      </c>
    </row>
    <row r="552" spans="2:11" ht="15.6">
      <c r="B552" s="379" t="s">
        <v>628</v>
      </c>
      <c r="C552" s="381" t="s">
        <v>185</v>
      </c>
      <c r="D552" s="381" t="s">
        <v>185</v>
      </c>
      <c r="E552" s="381" t="s">
        <v>185</v>
      </c>
      <c r="F552" s="381" t="s">
        <v>185</v>
      </c>
      <c r="G552" s="381" t="s">
        <v>185</v>
      </c>
      <c r="H552" s="381" t="s">
        <v>185</v>
      </c>
      <c r="I552" s="375" t="s">
        <v>185</v>
      </c>
      <c r="J552" s="375" t="s">
        <v>185</v>
      </c>
      <c r="K552" s="376" t="s">
        <v>185</v>
      </c>
    </row>
    <row r="553" spans="2:11" ht="15.6">
      <c r="B553" s="379" t="s">
        <v>629</v>
      </c>
      <c r="C553" s="381" t="s">
        <v>185</v>
      </c>
      <c r="D553" s="381" t="s">
        <v>185</v>
      </c>
      <c r="E553" s="381" t="s">
        <v>185</v>
      </c>
      <c r="F553" s="381" t="s">
        <v>185</v>
      </c>
      <c r="G553" s="381" t="s">
        <v>185</v>
      </c>
      <c r="H553" s="381" t="s">
        <v>185</v>
      </c>
      <c r="I553" s="375" t="s">
        <v>185</v>
      </c>
      <c r="J553" s="375" t="s">
        <v>185</v>
      </c>
      <c r="K553" s="376" t="s">
        <v>185</v>
      </c>
    </row>
    <row r="554" spans="2:11" ht="15.6">
      <c r="B554" s="379" t="s">
        <v>630</v>
      </c>
      <c r="C554" s="381" t="s">
        <v>185</v>
      </c>
      <c r="D554" s="381" t="s">
        <v>185</v>
      </c>
      <c r="E554" s="381" t="s">
        <v>185</v>
      </c>
      <c r="F554" s="381" t="s">
        <v>185</v>
      </c>
      <c r="G554" s="381" t="s">
        <v>185</v>
      </c>
      <c r="H554" s="381" t="s">
        <v>185</v>
      </c>
      <c r="I554" s="375" t="s">
        <v>185</v>
      </c>
      <c r="J554" s="375" t="s">
        <v>185</v>
      </c>
      <c r="K554" s="376" t="s">
        <v>185</v>
      </c>
    </row>
    <row r="555" spans="2:11" ht="15.6">
      <c r="B555" s="379" t="s">
        <v>631</v>
      </c>
      <c r="C555" s="381" t="s">
        <v>185</v>
      </c>
      <c r="D555" s="381" t="s">
        <v>185</v>
      </c>
      <c r="E555" s="381" t="s">
        <v>185</v>
      </c>
      <c r="F555" s="381" t="s">
        <v>185</v>
      </c>
      <c r="G555" s="381" t="s">
        <v>185</v>
      </c>
      <c r="H555" s="381" t="s">
        <v>185</v>
      </c>
      <c r="I555" s="375" t="s">
        <v>185</v>
      </c>
      <c r="J555" s="375" t="s">
        <v>185</v>
      </c>
      <c r="K555" s="376" t="s">
        <v>185</v>
      </c>
    </row>
    <row r="556" spans="2:11" ht="15.6">
      <c r="B556" s="379" t="s">
        <v>632</v>
      </c>
      <c r="C556" s="381" t="s">
        <v>185</v>
      </c>
      <c r="D556" s="381" t="s">
        <v>185</v>
      </c>
      <c r="E556" s="381" t="s">
        <v>185</v>
      </c>
      <c r="F556" s="381" t="s">
        <v>185</v>
      </c>
      <c r="G556" s="381" t="s">
        <v>185</v>
      </c>
      <c r="H556" s="381" t="s">
        <v>185</v>
      </c>
      <c r="I556" s="375" t="s">
        <v>185</v>
      </c>
      <c r="J556" s="375" t="s">
        <v>185</v>
      </c>
      <c r="K556" s="376" t="s">
        <v>185</v>
      </c>
    </row>
    <row r="557" spans="2:11" ht="15.6">
      <c r="B557" s="379" t="s">
        <v>633</v>
      </c>
      <c r="C557" s="381" t="s">
        <v>185</v>
      </c>
      <c r="D557" s="381" t="s">
        <v>185</v>
      </c>
      <c r="E557" s="381" t="s">
        <v>185</v>
      </c>
      <c r="F557" s="381" t="s">
        <v>185</v>
      </c>
      <c r="G557" s="381" t="s">
        <v>185</v>
      </c>
      <c r="H557" s="381" t="s">
        <v>185</v>
      </c>
      <c r="I557" s="375" t="s">
        <v>185</v>
      </c>
      <c r="J557" s="375" t="s">
        <v>185</v>
      </c>
      <c r="K557" s="376" t="s">
        <v>185</v>
      </c>
    </row>
    <row r="558" spans="2:11" ht="15.6">
      <c r="B558" s="379"/>
      <c r="C558" s="408"/>
      <c r="D558" s="408"/>
      <c r="E558" s="408"/>
      <c r="F558" s="408"/>
      <c r="G558" s="408"/>
      <c r="H558" s="408"/>
      <c r="I558" s="408"/>
      <c r="J558" s="408"/>
      <c r="K558" s="409"/>
    </row>
    <row r="559" spans="2:11" ht="15.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6">
      <c r="B562" s="379" t="s">
        <v>637</v>
      </c>
      <c r="C562" s="381">
        <v>0.1</v>
      </c>
      <c r="D562" s="382">
        <v>0</v>
      </c>
      <c r="E562" s="381">
        <v>0.1</v>
      </c>
      <c r="F562" s="381">
        <v>0.1</v>
      </c>
      <c r="G562" s="382">
        <v>0</v>
      </c>
      <c r="H562" s="381">
        <v>0.1</v>
      </c>
      <c r="I562" s="375" t="s">
        <v>185</v>
      </c>
      <c r="J562" s="375" t="s">
        <v>185</v>
      </c>
      <c r="K562" s="376" t="s">
        <v>185</v>
      </c>
    </row>
    <row r="563" spans="2:11" ht="15.6">
      <c r="B563" s="379"/>
      <c r="C563" s="373"/>
      <c r="D563" s="373"/>
      <c r="E563" s="373"/>
      <c r="F563" s="373"/>
      <c r="G563" s="373"/>
      <c r="H563" s="373"/>
      <c r="I563" s="373"/>
      <c r="J563" s="373"/>
      <c r="K563" s="374"/>
    </row>
    <row r="564" spans="2:11" ht="15.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6">
      <c r="B565" s="379" t="s">
        <v>639</v>
      </c>
      <c r="C565" s="381">
        <v>8</v>
      </c>
      <c r="D565" s="382">
        <v>3.9</v>
      </c>
      <c r="E565" s="381">
        <v>4.0999999999999996</v>
      </c>
      <c r="F565" s="381">
        <v>8</v>
      </c>
      <c r="G565" s="382">
        <v>3.9</v>
      </c>
      <c r="H565" s="381">
        <v>4.0999999999999996</v>
      </c>
      <c r="I565" s="375" t="s">
        <v>185</v>
      </c>
      <c r="J565" s="375" t="s">
        <v>185</v>
      </c>
      <c r="K565" s="376" t="s">
        <v>185</v>
      </c>
    </row>
    <row r="566" spans="2:11" ht="15.6">
      <c r="B566" s="379" t="s">
        <v>640</v>
      </c>
      <c r="C566" s="381">
        <v>1.6</v>
      </c>
      <c r="D566" s="382">
        <v>0.8</v>
      </c>
      <c r="E566" s="381">
        <v>0.8</v>
      </c>
      <c r="F566" s="381">
        <v>1.6</v>
      </c>
      <c r="G566" s="382">
        <v>0.8</v>
      </c>
      <c r="H566" s="381">
        <v>0.8</v>
      </c>
      <c r="I566" s="375" t="s">
        <v>185</v>
      </c>
      <c r="J566" s="375" t="s">
        <v>185</v>
      </c>
      <c r="K566" s="376" t="s">
        <v>185</v>
      </c>
    </row>
    <row r="567" spans="2:11" ht="15.6">
      <c r="B567" s="379"/>
      <c r="C567" s="372"/>
      <c r="D567" s="372"/>
      <c r="E567" s="372"/>
      <c r="F567" s="372"/>
      <c r="G567" s="372"/>
      <c r="H567" s="372"/>
      <c r="I567" s="372"/>
      <c r="J567" s="372"/>
      <c r="K567" s="378"/>
    </row>
    <row r="568" spans="2:11" ht="15.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6">
      <c r="B569" s="379" t="s">
        <v>642</v>
      </c>
      <c r="C569" s="381">
        <v>23.5</v>
      </c>
      <c r="D569" s="382">
        <v>11.3</v>
      </c>
      <c r="E569" s="381">
        <v>12.2</v>
      </c>
      <c r="F569" s="381">
        <v>23.5</v>
      </c>
      <c r="G569" s="382">
        <v>11.3</v>
      </c>
      <c r="H569" s="381">
        <v>12.2</v>
      </c>
      <c r="I569" s="375" t="s">
        <v>185</v>
      </c>
      <c r="J569" s="375" t="s">
        <v>185</v>
      </c>
      <c r="K569" s="376" t="s">
        <v>185</v>
      </c>
    </row>
    <row r="570" spans="2:11" ht="15.6">
      <c r="B570" s="379" t="s">
        <v>643</v>
      </c>
      <c r="C570" s="381">
        <v>1.3</v>
      </c>
      <c r="D570" s="382">
        <v>0.6</v>
      </c>
      <c r="E570" s="381">
        <v>0.70000000000000007</v>
      </c>
      <c r="F570" s="381">
        <v>1.3</v>
      </c>
      <c r="G570" s="382">
        <v>0.6</v>
      </c>
      <c r="H570" s="381">
        <v>0.70000000000000007</v>
      </c>
      <c r="I570" s="375" t="s">
        <v>185</v>
      </c>
      <c r="J570" s="375" t="s">
        <v>185</v>
      </c>
      <c r="K570" s="376" t="s">
        <v>185</v>
      </c>
    </row>
    <row r="571" spans="2:11" ht="15.6">
      <c r="B571" s="379"/>
      <c r="C571" s="391"/>
      <c r="D571" s="391"/>
      <c r="E571" s="391"/>
      <c r="F571" s="391"/>
      <c r="G571" s="391"/>
      <c r="H571" s="391"/>
      <c r="I571" s="391"/>
      <c r="J571" s="391"/>
      <c r="K571" s="392"/>
    </row>
    <row r="572" spans="2:11" ht="15.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6">
      <c r="B573" s="379" t="s">
        <v>645</v>
      </c>
      <c r="C573" s="381">
        <v>5.9</v>
      </c>
      <c r="D573" s="382">
        <v>2.9</v>
      </c>
      <c r="E573" s="381">
        <v>3.0000000000000004</v>
      </c>
      <c r="F573" s="381">
        <v>5.9</v>
      </c>
      <c r="G573" s="382">
        <v>2.9</v>
      </c>
      <c r="H573" s="381">
        <v>3.0000000000000004</v>
      </c>
      <c r="I573" s="375" t="s">
        <v>185</v>
      </c>
      <c r="J573" s="375" t="s">
        <v>185</v>
      </c>
      <c r="K573" s="376" t="s">
        <v>185</v>
      </c>
    </row>
    <row r="574" spans="2:11" ht="15.6">
      <c r="B574" s="379" t="s">
        <v>646</v>
      </c>
      <c r="C574" s="381">
        <v>1.2</v>
      </c>
      <c r="D574" s="382">
        <v>0.6</v>
      </c>
      <c r="E574" s="381">
        <v>0.6</v>
      </c>
      <c r="F574" s="381">
        <v>1.2</v>
      </c>
      <c r="G574" s="382">
        <v>0.6</v>
      </c>
      <c r="H574" s="381">
        <v>0.6</v>
      </c>
      <c r="I574" s="375" t="s">
        <v>185</v>
      </c>
      <c r="J574" s="375" t="s">
        <v>185</v>
      </c>
      <c r="K574" s="376" t="s">
        <v>185</v>
      </c>
    </row>
    <row r="575" spans="2:11" ht="15.6">
      <c r="B575" s="379" t="s">
        <v>647</v>
      </c>
      <c r="C575" s="381">
        <v>2.5</v>
      </c>
      <c r="D575" s="382">
        <v>1.2</v>
      </c>
      <c r="E575" s="381">
        <v>1.3</v>
      </c>
      <c r="F575" s="381">
        <v>2.5</v>
      </c>
      <c r="G575" s="382">
        <v>1.2</v>
      </c>
      <c r="H575" s="381">
        <v>1.3</v>
      </c>
      <c r="I575" s="375" t="s">
        <v>185</v>
      </c>
      <c r="J575" s="375" t="s">
        <v>185</v>
      </c>
      <c r="K575" s="376" t="s">
        <v>185</v>
      </c>
    </row>
    <row r="576" spans="2:11" ht="15.6">
      <c r="B576" s="379"/>
      <c r="C576" s="384"/>
      <c r="D576" s="384"/>
      <c r="E576" s="384"/>
      <c r="F576" s="384"/>
      <c r="G576" s="384"/>
      <c r="H576" s="384"/>
      <c r="I576" s="384"/>
      <c r="J576" s="384"/>
      <c r="K576" s="393"/>
    </row>
    <row r="577" spans="1:11" ht="15.6">
      <c r="B577" s="371" t="s">
        <v>648</v>
      </c>
      <c r="C577" s="380">
        <v>55.8</v>
      </c>
      <c r="D577" s="380">
        <v>27</v>
      </c>
      <c r="E577" s="380">
        <v>28.799999999999997</v>
      </c>
      <c r="F577" s="380">
        <v>55.8</v>
      </c>
      <c r="G577" s="380">
        <v>27</v>
      </c>
      <c r="H577" s="380">
        <v>28.799999999999997</v>
      </c>
      <c r="I577" s="375" t="s">
        <v>185</v>
      </c>
      <c r="J577" s="375" t="s">
        <v>185</v>
      </c>
      <c r="K577" s="376" t="s">
        <v>185</v>
      </c>
    </row>
    <row r="578" spans="1:11" ht="15.6">
      <c r="B578" s="379" t="s">
        <v>649</v>
      </c>
      <c r="C578" s="381">
        <v>53.6</v>
      </c>
      <c r="D578" s="382">
        <v>26</v>
      </c>
      <c r="E578" s="381">
        <v>27.6</v>
      </c>
      <c r="F578" s="381">
        <v>53.6</v>
      </c>
      <c r="G578" s="382">
        <v>26</v>
      </c>
      <c r="H578" s="381">
        <v>27.6</v>
      </c>
      <c r="I578" s="375" t="s">
        <v>185</v>
      </c>
      <c r="J578" s="375" t="s">
        <v>185</v>
      </c>
      <c r="K578" s="376" t="s">
        <v>185</v>
      </c>
    </row>
    <row r="579" spans="1:11" ht="15.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6">
      <c r="B580" s="379"/>
      <c r="C580" s="403"/>
      <c r="D580" s="403"/>
      <c r="E580" s="403"/>
      <c r="F580" s="403"/>
      <c r="G580" s="403"/>
      <c r="H580" s="403"/>
      <c r="I580" s="403"/>
      <c r="J580" s="403"/>
      <c r="K580" s="404"/>
    </row>
    <row r="581" spans="1:11" ht="15.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6">
      <c r="B582" s="377" t="s">
        <v>271</v>
      </c>
      <c r="C582" s="381"/>
      <c r="D582" s="382"/>
      <c r="E582" s="381"/>
      <c r="F582" s="382"/>
      <c r="G582" s="382"/>
      <c r="H582" s="382"/>
      <c r="I582" s="382"/>
      <c r="J582" s="382"/>
      <c r="K582" s="412"/>
    </row>
    <row r="583" spans="1:11" ht="15.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6">
      <c r="B584" s="379" t="s">
        <v>653</v>
      </c>
      <c r="C584" s="381">
        <v>12</v>
      </c>
      <c r="D584" s="382">
        <v>6</v>
      </c>
      <c r="E584" s="381">
        <v>6</v>
      </c>
      <c r="F584" s="381">
        <v>12</v>
      </c>
      <c r="G584" s="382">
        <v>6</v>
      </c>
      <c r="H584" s="381">
        <v>6</v>
      </c>
      <c r="I584" s="375" t="s">
        <v>185</v>
      </c>
      <c r="J584" s="375" t="s">
        <v>185</v>
      </c>
      <c r="K584" s="376" t="s">
        <v>185</v>
      </c>
    </row>
    <row r="585" spans="1:11" ht="15.6">
      <c r="B585" s="379" t="s">
        <v>472</v>
      </c>
      <c r="C585" s="381">
        <v>1.4</v>
      </c>
      <c r="D585" s="382">
        <v>0.7</v>
      </c>
      <c r="E585" s="381">
        <v>0.7</v>
      </c>
      <c r="F585" s="381">
        <v>1.4</v>
      </c>
      <c r="G585" s="382">
        <v>0.7</v>
      </c>
      <c r="H585" s="381">
        <v>0.7</v>
      </c>
      <c r="I585" s="375" t="s">
        <v>185</v>
      </c>
      <c r="J585" s="375" t="s">
        <v>185</v>
      </c>
      <c r="K585" s="376" t="s">
        <v>185</v>
      </c>
    </row>
    <row r="586" spans="1:11" ht="15.6">
      <c r="B586" s="379"/>
      <c r="C586" s="408"/>
      <c r="D586" s="408"/>
      <c r="E586" s="408"/>
      <c r="F586" s="408"/>
      <c r="G586" s="408"/>
      <c r="H586" s="408"/>
      <c r="I586" s="408"/>
      <c r="J586" s="408"/>
      <c r="K586" s="409"/>
    </row>
    <row r="587" spans="1:11" ht="15.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6">
      <c r="B588" s="379" t="s">
        <v>655</v>
      </c>
      <c r="C588" s="381">
        <v>13.2</v>
      </c>
      <c r="D588" s="382">
        <v>6.6</v>
      </c>
      <c r="E588" s="381">
        <v>6.6</v>
      </c>
      <c r="F588" s="381">
        <v>13.2</v>
      </c>
      <c r="G588" s="382">
        <v>6.6</v>
      </c>
      <c r="H588" s="381">
        <v>6.6</v>
      </c>
      <c r="I588" s="375" t="s">
        <v>185</v>
      </c>
      <c r="J588" s="375" t="s">
        <v>185</v>
      </c>
      <c r="K588" s="376" t="s">
        <v>185</v>
      </c>
    </row>
    <row r="589" spans="1:11" ht="15.6">
      <c r="B589" s="379" t="s">
        <v>656</v>
      </c>
      <c r="C589" s="381">
        <v>0.4</v>
      </c>
      <c r="D589" s="382">
        <v>0.2</v>
      </c>
      <c r="E589" s="381">
        <v>0.2</v>
      </c>
      <c r="F589" s="381">
        <v>0.4</v>
      </c>
      <c r="G589" s="382">
        <v>0.2</v>
      </c>
      <c r="H589" s="381">
        <v>0.2</v>
      </c>
      <c r="I589" s="375" t="s">
        <v>185</v>
      </c>
      <c r="J589" s="375" t="s">
        <v>185</v>
      </c>
      <c r="K589" s="376" t="s">
        <v>185</v>
      </c>
    </row>
    <row r="590" spans="1:11" ht="15.6">
      <c r="B590" s="379"/>
      <c r="C590" s="391"/>
      <c r="D590" s="391"/>
      <c r="E590" s="391"/>
      <c r="F590" s="391"/>
      <c r="G590" s="391"/>
      <c r="H590" s="391"/>
      <c r="I590" s="391"/>
      <c r="J590" s="391"/>
      <c r="K590" s="392"/>
    </row>
    <row r="591" spans="1:11" ht="15.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6">
      <c r="B593" s="379"/>
      <c r="C593" s="391"/>
      <c r="D593" s="391"/>
      <c r="E593" s="391"/>
      <c r="F593" s="391"/>
      <c r="G593" s="391"/>
      <c r="H593" s="391"/>
      <c r="I593" s="391"/>
      <c r="J593" s="391"/>
      <c r="K593" s="392"/>
    </row>
    <row r="594" spans="1:11" ht="15.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6">
      <c r="B595" s="379" t="s">
        <v>660</v>
      </c>
      <c r="C595" s="381">
        <v>11.2</v>
      </c>
      <c r="D595" s="382">
        <v>5.5</v>
      </c>
      <c r="E595" s="381">
        <v>5.6999999999999993</v>
      </c>
      <c r="F595" s="381">
        <v>11.2</v>
      </c>
      <c r="G595" s="382">
        <v>5.5</v>
      </c>
      <c r="H595" s="381">
        <v>5.6999999999999993</v>
      </c>
      <c r="I595" s="375" t="s">
        <v>185</v>
      </c>
      <c r="J595" s="375" t="s">
        <v>185</v>
      </c>
      <c r="K595" s="376" t="s">
        <v>185</v>
      </c>
    </row>
    <row r="596" spans="1:11" ht="15.6">
      <c r="B596" s="379" t="s">
        <v>661</v>
      </c>
      <c r="C596" s="381">
        <v>6.5</v>
      </c>
      <c r="D596" s="382">
        <v>3.2</v>
      </c>
      <c r="E596" s="381">
        <v>3.3</v>
      </c>
      <c r="F596" s="381">
        <v>6.5</v>
      </c>
      <c r="G596" s="382">
        <v>3.2</v>
      </c>
      <c r="H596" s="381">
        <v>3.3</v>
      </c>
      <c r="I596" s="375" t="s">
        <v>185</v>
      </c>
      <c r="J596" s="375" t="s">
        <v>185</v>
      </c>
      <c r="K596" s="376" t="s">
        <v>185</v>
      </c>
    </row>
    <row r="597" spans="1:11" ht="15.6">
      <c r="B597" s="379" t="s">
        <v>662</v>
      </c>
      <c r="C597" s="381">
        <v>0.2</v>
      </c>
      <c r="D597" s="382">
        <v>0.1</v>
      </c>
      <c r="E597" s="381">
        <v>0.1</v>
      </c>
      <c r="F597" s="381">
        <v>0.2</v>
      </c>
      <c r="G597" s="382">
        <v>0.1</v>
      </c>
      <c r="H597" s="381">
        <v>0.1</v>
      </c>
      <c r="I597" s="375" t="s">
        <v>185</v>
      </c>
      <c r="J597" s="375" t="s">
        <v>185</v>
      </c>
      <c r="K597" s="376" t="s">
        <v>185</v>
      </c>
    </row>
    <row r="598" spans="1:11" ht="15.6">
      <c r="B598" s="379" t="s">
        <v>663</v>
      </c>
      <c r="C598" s="381">
        <v>1</v>
      </c>
      <c r="D598" s="382">
        <v>0.5</v>
      </c>
      <c r="E598" s="381">
        <v>0.5</v>
      </c>
      <c r="F598" s="381">
        <v>1</v>
      </c>
      <c r="G598" s="382">
        <v>0.5</v>
      </c>
      <c r="H598" s="381">
        <v>0.5</v>
      </c>
      <c r="I598" s="375" t="s">
        <v>185</v>
      </c>
      <c r="J598" s="375" t="s">
        <v>185</v>
      </c>
      <c r="K598" s="376" t="s">
        <v>185</v>
      </c>
    </row>
    <row r="599" spans="1:11" ht="15.6">
      <c r="B599" s="379" t="s">
        <v>664</v>
      </c>
      <c r="C599" s="381">
        <v>0.5</v>
      </c>
      <c r="D599" s="382">
        <v>0.2</v>
      </c>
      <c r="E599" s="381">
        <v>0.3</v>
      </c>
      <c r="F599" s="381">
        <v>0.5</v>
      </c>
      <c r="G599" s="382">
        <v>0.2</v>
      </c>
      <c r="H599" s="381">
        <v>0.3</v>
      </c>
      <c r="I599" s="375" t="s">
        <v>185</v>
      </c>
      <c r="J599" s="375" t="s">
        <v>185</v>
      </c>
      <c r="K599" s="376" t="s">
        <v>185</v>
      </c>
    </row>
    <row r="600" spans="1:11" ht="15.6">
      <c r="B600" s="379" t="s">
        <v>665</v>
      </c>
      <c r="C600" s="381">
        <v>0.7</v>
      </c>
      <c r="D600" s="382">
        <v>0.3</v>
      </c>
      <c r="E600" s="381">
        <v>0.39999999999999997</v>
      </c>
      <c r="F600" s="381">
        <v>0.7</v>
      </c>
      <c r="G600" s="382">
        <v>0.3</v>
      </c>
      <c r="H600" s="381">
        <v>0.39999999999999997</v>
      </c>
      <c r="I600" s="375" t="s">
        <v>185</v>
      </c>
      <c r="J600" s="375" t="s">
        <v>185</v>
      </c>
      <c r="K600" s="376" t="s">
        <v>185</v>
      </c>
    </row>
    <row r="601" spans="1:11" ht="15.6">
      <c r="B601" s="379"/>
      <c r="C601" s="384"/>
      <c r="D601" s="384"/>
      <c r="E601" s="384"/>
      <c r="F601" s="384"/>
      <c r="G601" s="384"/>
      <c r="H601" s="384"/>
      <c r="I601" s="384"/>
      <c r="J601" s="384"/>
      <c r="K601" s="393"/>
    </row>
    <row r="602" spans="1:11" ht="15.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6">
      <c r="B603" s="377" t="s">
        <v>271</v>
      </c>
      <c r="C603" s="381"/>
      <c r="D603" s="382"/>
      <c r="E603" s="381"/>
      <c r="F603" s="382"/>
      <c r="G603" s="382"/>
      <c r="H603" s="382"/>
      <c r="I603" s="382"/>
      <c r="J603" s="382"/>
      <c r="K603" s="412"/>
    </row>
    <row r="604" spans="1:11" ht="15.6">
      <c r="B604" s="371" t="s">
        <v>667</v>
      </c>
      <c r="C604" s="380">
        <v>46.7</v>
      </c>
      <c r="D604" s="380">
        <v>23.6</v>
      </c>
      <c r="E604" s="380">
        <v>23.1</v>
      </c>
      <c r="F604" s="380">
        <v>9.5</v>
      </c>
      <c r="G604" s="389">
        <v>4.8</v>
      </c>
      <c r="H604" s="380">
        <v>4.7</v>
      </c>
      <c r="I604" s="380">
        <v>37.200000000000003</v>
      </c>
      <c r="J604" s="380">
        <v>18.8</v>
      </c>
      <c r="K604" s="387">
        <v>18.400000000000002</v>
      </c>
    </row>
    <row r="605" spans="1:11" ht="15.6">
      <c r="B605" s="379" t="s">
        <v>668</v>
      </c>
      <c r="C605" s="381">
        <v>9.1</v>
      </c>
      <c r="D605" s="382">
        <v>4.5999999999999996</v>
      </c>
      <c r="E605" s="381">
        <v>4.5</v>
      </c>
      <c r="F605" s="381">
        <v>9.1</v>
      </c>
      <c r="G605" s="382">
        <v>4.5999999999999996</v>
      </c>
      <c r="H605" s="381">
        <v>4.5</v>
      </c>
      <c r="I605" s="375" t="s">
        <v>185</v>
      </c>
      <c r="J605" s="375" t="s">
        <v>185</v>
      </c>
      <c r="K605" s="376" t="s">
        <v>185</v>
      </c>
    </row>
    <row r="606" spans="1:11" ht="15.6">
      <c r="B606" s="379" t="s">
        <v>669</v>
      </c>
      <c r="C606" s="381">
        <v>0.4</v>
      </c>
      <c r="D606" s="382">
        <v>0.2</v>
      </c>
      <c r="E606" s="381">
        <v>0.2</v>
      </c>
      <c r="F606" s="381">
        <v>0.4</v>
      </c>
      <c r="G606" s="382">
        <v>0.2</v>
      </c>
      <c r="H606" s="381">
        <v>0.2</v>
      </c>
      <c r="I606" s="375" t="s">
        <v>185</v>
      </c>
      <c r="J606" s="375" t="s">
        <v>185</v>
      </c>
      <c r="K606" s="376" t="s">
        <v>185</v>
      </c>
    </row>
    <row r="607" spans="1:11" ht="15.6">
      <c r="B607" s="379"/>
      <c r="C607" s="391"/>
      <c r="D607" s="391"/>
      <c r="E607" s="391"/>
      <c r="F607" s="391"/>
      <c r="G607" s="391"/>
      <c r="H607" s="391"/>
      <c r="I607" s="391"/>
      <c r="J607" s="391"/>
      <c r="K607" s="392"/>
    </row>
    <row r="608" spans="1:11" ht="15.6">
      <c r="B608" s="371" t="s">
        <v>670</v>
      </c>
      <c r="C608" s="380">
        <v>86.7</v>
      </c>
      <c r="D608" s="380">
        <v>43.7</v>
      </c>
      <c r="E608" s="380">
        <v>43</v>
      </c>
      <c r="F608" s="380">
        <v>28.1</v>
      </c>
      <c r="G608" s="389">
        <v>14.3</v>
      </c>
      <c r="H608" s="380">
        <v>13.8</v>
      </c>
      <c r="I608" s="380">
        <v>58.6</v>
      </c>
      <c r="J608" s="380">
        <v>29.400000000000002</v>
      </c>
      <c r="K608" s="387">
        <v>29.2</v>
      </c>
    </row>
    <row r="609" spans="1:11" ht="15.6">
      <c r="B609" s="379" t="s">
        <v>671</v>
      </c>
      <c r="C609" s="381">
        <v>25.7</v>
      </c>
      <c r="D609" s="382">
        <v>13</v>
      </c>
      <c r="E609" s="381">
        <v>12.7</v>
      </c>
      <c r="F609" s="381">
        <v>25.7</v>
      </c>
      <c r="G609" s="382">
        <v>13</v>
      </c>
      <c r="H609" s="381">
        <v>12.7</v>
      </c>
      <c r="I609" s="375" t="s">
        <v>185</v>
      </c>
      <c r="J609" s="375" t="s">
        <v>185</v>
      </c>
      <c r="K609" s="376" t="s">
        <v>185</v>
      </c>
    </row>
    <row r="610" spans="1:11" ht="15.6">
      <c r="B610" s="379" t="s">
        <v>672</v>
      </c>
      <c r="C610" s="381">
        <v>0.9</v>
      </c>
      <c r="D610" s="382">
        <v>0.5</v>
      </c>
      <c r="E610" s="381">
        <v>0.4</v>
      </c>
      <c r="F610" s="381">
        <v>0.9</v>
      </c>
      <c r="G610" s="382">
        <v>0.5</v>
      </c>
      <c r="H610" s="381">
        <v>0.4</v>
      </c>
      <c r="I610" s="375" t="s">
        <v>185</v>
      </c>
      <c r="J610" s="375" t="s">
        <v>185</v>
      </c>
      <c r="K610" s="376" t="s">
        <v>185</v>
      </c>
    </row>
    <row r="611" spans="1:11" ht="15.6">
      <c r="B611" s="379" t="s">
        <v>673</v>
      </c>
      <c r="C611" s="381">
        <v>1.5</v>
      </c>
      <c r="D611" s="382">
        <v>0.8</v>
      </c>
      <c r="E611" s="381">
        <v>0.7</v>
      </c>
      <c r="F611" s="381">
        <v>1.5</v>
      </c>
      <c r="G611" s="382">
        <v>0.8</v>
      </c>
      <c r="H611" s="381">
        <v>0.7</v>
      </c>
      <c r="I611" s="375" t="s">
        <v>185</v>
      </c>
      <c r="J611" s="375" t="s">
        <v>185</v>
      </c>
      <c r="K611" s="376" t="s">
        <v>185</v>
      </c>
    </row>
    <row r="612" spans="1:11" ht="15.6">
      <c r="B612" s="379"/>
      <c r="C612" s="408"/>
      <c r="D612" s="408"/>
      <c r="E612" s="408"/>
      <c r="F612" s="408"/>
      <c r="G612" s="408"/>
      <c r="H612" s="408"/>
      <c r="I612" s="408"/>
      <c r="J612" s="408"/>
      <c r="K612" s="409"/>
    </row>
    <row r="613" spans="1:11" ht="15.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6">
      <c r="B614" s="379" t="s">
        <v>675</v>
      </c>
      <c r="C614" s="381">
        <v>22</v>
      </c>
      <c r="D614" s="382">
        <v>11</v>
      </c>
      <c r="E614" s="381">
        <v>11</v>
      </c>
      <c r="F614" s="381">
        <v>22</v>
      </c>
      <c r="G614" s="382">
        <v>11</v>
      </c>
      <c r="H614" s="381">
        <v>11</v>
      </c>
      <c r="I614" s="375" t="s">
        <v>185</v>
      </c>
      <c r="J614" s="375" t="s">
        <v>185</v>
      </c>
      <c r="K614" s="376" t="s">
        <v>185</v>
      </c>
    </row>
    <row r="615" spans="1:11" ht="15.6">
      <c r="B615" s="379"/>
      <c r="C615" s="403"/>
      <c r="D615" s="403"/>
      <c r="E615" s="403"/>
      <c r="F615" s="403"/>
      <c r="G615" s="403"/>
      <c r="H615" s="403"/>
      <c r="I615" s="403"/>
      <c r="J615" s="403"/>
      <c r="K615" s="404"/>
    </row>
    <row r="616" spans="1:11" ht="15.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6">
      <c r="B617" s="379" t="s">
        <v>677</v>
      </c>
      <c r="C617" s="381">
        <v>40.1</v>
      </c>
      <c r="D617" s="382">
        <v>19.600000000000001</v>
      </c>
      <c r="E617" s="381">
        <v>20.5</v>
      </c>
      <c r="F617" s="381">
        <v>40.1</v>
      </c>
      <c r="G617" s="382">
        <v>19.600000000000001</v>
      </c>
      <c r="H617" s="381">
        <v>20.5</v>
      </c>
      <c r="I617" s="375" t="s">
        <v>185</v>
      </c>
      <c r="J617" s="375" t="s">
        <v>185</v>
      </c>
      <c r="K617" s="376" t="s">
        <v>185</v>
      </c>
    </row>
    <row r="618" spans="1:11" ht="15.6">
      <c r="B618" s="379" t="s">
        <v>678</v>
      </c>
      <c r="C618" s="381">
        <v>3.8</v>
      </c>
      <c r="D618" s="382">
        <v>1.9</v>
      </c>
      <c r="E618" s="381">
        <v>1.9</v>
      </c>
      <c r="F618" s="381">
        <v>3.8</v>
      </c>
      <c r="G618" s="382">
        <v>1.9</v>
      </c>
      <c r="H618" s="381">
        <v>1.9</v>
      </c>
      <c r="I618" s="375" t="s">
        <v>185</v>
      </c>
      <c r="J618" s="375" t="s">
        <v>185</v>
      </c>
      <c r="K618" s="376" t="s">
        <v>185</v>
      </c>
    </row>
    <row r="619" spans="1:11" ht="15.6">
      <c r="B619" s="379" t="s">
        <v>679</v>
      </c>
      <c r="C619" s="381">
        <v>0.1</v>
      </c>
      <c r="D619" s="382">
        <v>0.1</v>
      </c>
      <c r="E619" s="381">
        <v>0</v>
      </c>
      <c r="F619" s="381">
        <v>0.1</v>
      </c>
      <c r="G619" s="382">
        <v>0.1</v>
      </c>
      <c r="H619" s="381">
        <v>0</v>
      </c>
      <c r="I619" s="375" t="s">
        <v>185</v>
      </c>
      <c r="J619" s="375" t="s">
        <v>185</v>
      </c>
      <c r="K619" s="376" t="s">
        <v>185</v>
      </c>
    </row>
    <row r="620" spans="1:11" ht="15.6">
      <c r="B620" s="379" t="s">
        <v>680</v>
      </c>
      <c r="C620" s="381">
        <v>2.5</v>
      </c>
      <c r="D620" s="382">
        <v>1.2</v>
      </c>
      <c r="E620" s="381">
        <v>1.3</v>
      </c>
      <c r="F620" s="381">
        <v>2.5</v>
      </c>
      <c r="G620" s="382">
        <v>1.2</v>
      </c>
      <c r="H620" s="381">
        <v>1.3</v>
      </c>
      <c r="I620" s="375" t="s">
        <v>185</v>
      </c>
      <c r="J620" s="375" t="s">
        <v>185</v>
      </c>
      <c r="K620" s="376" t="s">
        <v>185</v>
      </c>
    </row>
    <row r="621" spans="1:11" ht="15.6">
      <c r="B621" s="379" t="s">
        <v>681</v>
      </c>
      <c r="C621" s="381">
        <v>2.9</v>
      </c>
      <c r="D621" s="382">
        <v>1.4</v>
      </c>
      <c r="E621" s="381">
        <v>1.5</v>
      </c>
      <c r="F621" s="381">
        <v>2.9</v>
      </c>
      <c r="G621" s="382">
        <v>1.4</v>
      </c>
      <c r="H621" s="381">
        <v>1.5</v>
      </c>
      <c r="I621" s="375" t="s">
        <v>185</v>
      </c>
      <c r="J621" s="375" t="s">
        <v>185</v>
      </c>
      <c r="K621" s="376" t="s">
        <v>185</v>
      </c>
    </row>
    <row r="622" spans="1:11" ht="15.6">
      <c r="B622" s="379" t="s">
        <v>682</v>
      </c>
      <c r="C622" s="381">
        <v>0</v>
      </c>
      <c r="D622" s="382">
        <v>0</v>
      </c>
      <c r="E622" s="381">
        <v>0</v>
      </c>
      <c r="F622" s="381">
        <v>0</v>
      </c>
      <c r="G622" s="382">
        <v>0</v>
      </c>
      <c r="H622" s="381">
        <v>0</v>
      </c>
      <c r="I622" s="375" t="s">
        <v>185</v>
      </c>
      <c r="J622" s="375" t="s">
        <v>185</v>
      </c>
      <c r="K622" s="376" t="s">
        <v>185</v>
      </c>
    </row>
    <row r="623" spans="1:11" ht="15.6">
      <c r="B623" s="379"/>
      <c r="C623" s="403"/>
      <c r="D623" s="403"/>
      <c r="E623" s="403"/>
      <c r="F623" s="403"/>
      <c r="G623" s="403"/>
      <c r="H623" s="403"/>
      <c r="I623" s="403"/>
      <c r="J623" s="403"/>
      <c r="K623" s="404"/>
    </row>
    <row r="624" spans="1:11" ht="15.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6">
      <c r="B625" s="377" t="s">
        <v>271</v>
      </c>
      <c r="C625" s="373"/>
      <c r="D625" s="373"/>
      <c r="E625" s="373"/>
      <c r="F625" s="373"/>
      <c r="G625" s="373"/>
      <c r="H625" s="373"/>
      <c r="I625" s="373"/>
      <c r="J625" s="373"/>
      <c r="K625" s="374"/>
    </row>
    <row r="626" spans="2:11" ht="15.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6">
      <c r="B627" s="379" t="s">
        <v>685</v>
      </c>
      <c r="C627" s="381">
        <v>80.3</v>
      </c>
      <c r="D627" s="382">
        <v>40</v>
      </c>
      <c r="E627" s="381">
        <v>40.299999999999997</v>
      </c>
      <c r="F627" s="381">
        <v>80.3</v>
      </c>
      <c r="G627" s="382">
        <v>40</v>
      </c>
      <c r="H627" s="381">
        <v>40.299999999999997</v>
      </c>
      <c r="I627" s="375" t="s">
        <v>185</v>
      </c>
      <c r="J627" s="375" t="s">
        <v>185</v>
      </c>
      <c r="K627" s="376" t="s">
        <v>185</v>
      </c>
    </row>
    <row r="628" spans="2:11" ht="15.6">
      <c r="B628" s="379" t="s">
        <v>445</v>
      </c>
      <c r="C628" s="381">
        <v>2.9</v>
      </c>
      <c r="D628" s="382">
        <v>1.5</v>
      </c>
      <c r="E628" s="381">
        <v>1.4</v>
      </c>
      <c r="F628" s="381">
        <v>2.9</v>
      </c>
      <c r="G628" s="382">
        <v>1.5</v>
      </c>
      <c r="H628" s="381">
        <v>1.4</v>
      </c>
      <c r="I628" s="375" t="s">
        <v>185</v>
      </c>
      <c r="J628" s="375" t="s">
        <v>185</v>
      </c>
      <c r="K628" s="376" t="s">
        <v>185</v>
      </c>
    </row>
    <row r="629" spans="2:11" ht="15.6">
      <c r="B629" s="379"/>
      <c r="C629" s="403"/>
      <c r="D629" s="403"/>
      <c r="E629" s="403"/>
      <c r="F629" s="403"/>
      <c r="G629" s="403"/>
      <c r="H629" s="403"/>
      <c r="I629" s="403"/>
      <c r="J629" s="403"/>
      <c r="K629" s="404"/>
    </row>
    <row r="630" spans="2:11" ht="15.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6">
      <c r="B631" s="379" t="s">
        <v>687</v>
      </c>
      <c r="C631" s="381">
        <v>7.4</v>
      </c>
      <c r="D631" s="382">
        <v>3.6</v>
      </c>
      <c r="E631" s="381">
        <v>3.8000000000000003</v>
      </c>
      <c r="F631" s="381">
        <v>7.4</v>
      </c>
      <c r="G631" s="382">
        <v>3.6</v>
      </c>
      <c r="H631" s="381">
        <v>3.8000000000000003</v>
      </c>
      <c r="I631" s="375" t="s">
        <v>185</v>
      </c>
      <c r="J631" s="375" t="s">
        <v>185</v>
      </c>
      <c r="K631" s="376" t="s">
        <v>185</v>
      </c>
    </row>
    <row r="632" spans="2:11" ht="15.6">
      <c r="B632" s="379"/>
      <c r="C632" s="391"/>
      <c r="D632" s="391"/>
      <c r="E632" s="391"/>
      <c r="F632" s="391"/>
      <c r="G632" s="391"/>
      <c r="H632" s="391"/>
      <c r="I632" s="391"/>
      <c r="J632" s="391"/>
      <c r="K632" s="392"/>
    </row>
    <row r="633" spans="2:11" ht="15.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6">
      <c r="B634" s="379" t="s">
        <v>689</v>
      </c>
      <c r="C634" s="381">
        <v>5.8</v>
      </c>
      <c r="D634" s="382">
        <v>2.9</v>
      </c>
      <c r="E634" s="381">
        <v>2.9</v>
      </c>
      <c r="F634" s="381">
        <v>5.8</v>
      </c>
      <c r="G634" s="382">
        <v>2.9</v>
      </c>
      <c r="H634" s="381">
        <v>2.9</v>
      </c>
      <c r="I634" s="375" t="s">
        <v>185</v>
      </c>
      <c r="J634" s="375" t="s">
        <v>185</v>
      </c>
      <c r="K634" s="376" t="s">
        <v>185</v>
      </c>
    </row>
    <row r="635" spans="2:11" ht="15.6">
      <c r="B635" s="379"/>
      <c r="C635" s="384"/>
      <c r="D635" s="384"/>
      <c r="E635" s="384"/>
      <c r="F635" s="384"/>
      <c r="G635" s="384"/>
      <c r="H635" s="384"/>
      <c r="I635" s="384"/>
      <c r="J635" s="384"/>
      <c r="K635" s="393"/>
    </row>
    <row r="636" spans="2:11" ht="15.6">
      <c r="B636" s="413" t="s">
        <v>690</v>
      </c>
      <c r="C636" s="380">
        <v>50</v>
      </c>
      <c r="D636" s="380">
        <v>24.9</v>
      </c>
      <c r="E636" s="380">
        <v>25.1</v>
      </c>
      <c r="F636" s="380">
        <v>11.2</v>
      </c>
      <c r="G636" s="389">
        <v>5.6</v>
      </c>
      <c r="H636" s="380">
        <v>5.6</v>
      </c>
      <c r="I636" s="380">
        <v>38.799999999999997</v>
      </c>
      <c r="J636" s="380">
        <v>19.299999999999997</v>
      </c>
      <c r="K636" s="387">
        <v>19.5</v>
      </c>
    </row>
    <row r="637" spans="2:11" ht="15.6">
      <c r="B637" s="379" t="s">
        <v>691</v>
      </c>
      <c r="C637" s="381">
        <v>10.7</v>
      </c>
      <c r="D637" s="382">
        <v>5.3</v>
      </c>
      <c r="E637" s="381">
        <v>5.3999999999999995</v>
      </c>
      <c r="F637" s="381">
        <v>10.7</v>
      </c>
      <c r="G637" s="382">
        <v>5.3</v>
      </c>
      <c r="H637" s="381">
        <v>5.3999999999999995</v>
      </c>
      <c r="I637" s="375" t="s">
        <v>185</v>
      </c>
      <c r="J637" s="375" t="s">
        <v>185</v>
      </c>
      <c r="K637" s="376" t="s">
        <v>185</v>
      </c>
    </row>
    <row r="638" spans="2:11" ht="15.6">
      <c r="B638" s="379" t="s">
        <v>692</v>
      </c>
      <c r="C638" s="381">
        <v>0.1</v>
      </c>
      <c r="D638" s="382">
        <v>0.1</v>
      </c>
      <c r="E638" s="381">
        <v>0</v>
      </c>
      <c r="F638" s="381">
        <v>0.1</v>
      </c>
      <c r="G638" s="382">
        <v>0.1</v>
      </c>
      <c r="H638" s="381">
        <v>0</v>
      </c>
      <c r="I638" s="375" t="s">
        <v>185</v>
      </c>
      <c r="J638" s="375" t="s">
        <v>185</v>
      </c>
      <c r="K638" s="376" t="s">
        <v>185</v>
      </c>
    </row>
    <row r="639" spans="2:11" ht="15.6">
      <c r="B639" s="379" t="s">
        <v>693</v>
      </c>
      <c r="C639" s="381">
        <v>0</v>
      </c>
      <c r="D639" s="382">
        <v>0</v>
      </c>
      <c r="E639" s="381">
        <v>0</v>
      </c>
      <c r="F639" s="381">
        <v>0</v>
      </c>
      <c r="G639" s="382">
        <v>0</v>
      </c>
      <c r="H639" s="381">
        <v>0</v>
      </c>
      <c r="I639" s="375" t="s">
        <v>185</v>
      </c>
      <c r="J639" s="375" t="s">
        <v>185</v>
      </c>
      <c r="K639" s="376" t="s">
        <v>185</v>
      </c>
    </row>
    <row r="640" spans="2:11" ht="15.6">
      <c r="B640" s="379" t="s">
        <v>694</v>
      </c>
      <c r="C640" s="381">
        <v>0.4</v>
      </c>
      <c r="D640" s="382">
        <v>0.2</v>
      </c>
      <c r="E640" s="381">
        <v>0.2</v>
      </c>
      <c r="F640" s="381">
        <v>0.4</v>
      </c>
      <c r="G640" s="382">
        <v>0.2</v>
      </c>
      <c r="H640" s="381">
        <v>0.2</v>
      </c>
      <c r="I640" s="375" t="s">
        <v>185</v>
      </c>
      <c r="J640" s="375" t="s">
        <v>185</v>
      </c>
      <c r="K640" s="376" t="s">
        <v>185</v>
      </c>
    </row>
    <row r="641" spans="2:11" ht="15.6">
      <c r="B641" s="379"/>
      <c r="C641" s="391"/>
      <c r="D641" s="391"/>
      <c r="E641" s="391"/>
      <c r="F641" s="391"/>
      <c r="G641" s="391"/>
      <c r="H641" s="391"/>
      <c r="I641" s="391"/>
      <c r="J641" s="391"/>
      <c r="K641" s="392"/>
    </row>
    <row r="642" spans="2:11" ht="15.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6">
      <c r="B643" s="379" t="s">
        <v>696</v>
      </c>
      <c r="C643" s="381">
        <v>13.4</v>
      </c>
      <c r="D643" s="382">
        <v>6.8</v>
      </c>
      <c r="E643" s="381">
        <v>6.6000000000000005</v>
      </c>
      <c r="F643" s="381">
        <v>13.4</v>
      </c>
      <c r="G643" s="382">
        <v>6.8</v>
      </c>
      <c r="H643" s="381">
        <v>6.6000000000000005</v>
      </c>
      <c r="I643" s="375" t="s">
        <v>185</v>
      </c>
      <c r="J643" s="375" t="s">
        <v>185</v>
      </c>
      <c r="K643" s="376" t="s">
        <v>185</v>
      </c>
    </row>
    <row r="644" spans="2:11" ht="15.6">
      <c r="B644" s="379"/>
      <c r="C644" s="391"/>
      <c r="D644" s="391"/>
      <c r="E644" s="391"/>
      <c r="F644" s="391"/>
      <c r="G644" s="391"/>
      <c r="H644" s="391"/>
      <c r="I644" s="391"/>
      <c r="J644" s="391"/>
      <c r="K644" s="392"/>
    </row>
    <row r="645" spans="2:11" ht="15.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6">
      <c r="B646" s="379" t="s">
        <v>698</v>
      </c>
      <c r="C646" s="381">
        <v>6.1</v>
      </c>
      <c r="D646" s="382">
        <v>3</v>
      </c>
      <c r="E646" s="381">
        <v>3.0999999999999996</v>
      </c>
      <c r="F646" s="381">
        <v>6.1</v>
      </c>
      <c r="G646" s="382">
        <v>3</v>
      </c>
      <c r="H646" s="381">
        <v>3.0999999999999996</v>
      </c>
      <c r="I646" s="375" t="s">
        <v>185</v>
      </c>
      <c r="J646" s="375" t="s">
        <v>185</v>
      </c>
      <c r="K646" s="376" t="s">
        <v>185</v>
      </c>
    </row>
    <row r="647" spans="2:11" ht="15.6">
      <c r="B647" s="379"/>
      <c r="C647" s="391"/>
      <c r="D647" s="391"/>
      <c r="E647" s="391"/>
      <c r="F647" s="391"/>
      <c r="G647" s="391"/>
      <c r="H647" s="391"/>
      <c r="I647" s="391"/>
      <c r="J647" s="391"/>
      <c r="K647" s="392"/>
    </row>
    <row r="648" spans="2:11" ht="15.6">
      <c r="B648" s="413" t="s">
        <v>699</v>
      </c>
      <c r="C648" s="380">
        <v>25.2</v>
      </c>
      <c r="D648" s="380">
        <v>12.7</v>
      </c>
      <c r="E648" s="380">
        <v>12.5</v>
      </c>
      <c r="F648" s="380">
        <v>5.2</v>
      </c>
      <c r="G648" s="389">
        <v>2.6</v>
      </c>
      <c r="H648" s="380">
        <v>2.6</v>
      </c>
      <c r="I648" s="380">
        <v>20</v>
      </c>
      <c r="J648" s="380">
        <v>10.1</v>
      </c>
      <c r="K648" s="387">
        <v>9.9</v>
      </c>
    </row>
    <row r="649" spans="2:11" ht="15.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6">
      <c r="B650" s="379" t="s">
        <v>701</v>
      </c>
      <c r="C650" s="381">
        <v>0.7</v>
      </c>
      <c r="D650" s="382">
        <v>0.4</v>
      </c>
      <c r="E650" s="381">
        <v>0.29999999999999993</v>
      </c>
      <c r="F650" s="381">
        <v>0.7</v>
      </c>
      <c r="G650" s="382">
        <v>0.4</v>
      </c>
      <c r="H650" s="381">
        <v>0.29999999999999993</v>
      </c>
      <c r="I650" s="375" t="s">
        <v>185</v>
      </c>
      <c r="J650" s="375" t="s">
        <v>185</v>
      </c>
      <c r="K650" s="376" t="s">
        <v>185</v>
      </c>
    </row>
    <row r="651" spans="2:11" ht="15.6">
      <c r="B651" s="379"/>
      <c r="C651" s="391"/>
      <c r="D651" s="391"/>
      <c r="E651" s="391"/>
      <c r="F651" s="391"/>
      <c r="G651" s="391"/>
      <c r="H651" s="391"/>
      <c r="I651" s="391"/>
      <c r="J651" s="391"/>
      <c r="K651" s="392"/>
    </row>
    <row r="652" spans="2:11" ht="15.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2"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topLeftCell="A3" zoomScale="85" zoomScaleNormal="85" workbookViewId="0">
      <selection activeCell="B3" sqref="B3:N3"/>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92" t="s">
        <v>182</v>
      </c>
      <c r="C2" s="692"/>
      <c r="D2" s="692"/>
      <c r="E2" s="692"/>
      <c r="F2" s="692"/>
      <c r="G2" s="692"/>
      <c r="H2" s="692"/>
      <c r="I2" s="692"/>
      <c r="J2" s="692"/>
      <c r="K2" s="692"/>
      <c r="L2" s="692"/>
      <c r="M2" s="692"/>
      <c r="N2" s="692"/>
    </row>
    <row r="3" spans="2:15" ht="14.4" thickBot="1">
      <c r="B3" s="693" t="s">
        <v>183</v>
      </c>
      <c r="C3" s="693"/>
      <c r="D3" s="693"/>
      <c r="E3" s="693"/>
      <c r="F3" s="693"/>
      <c r="G3" s="693"/>
      <c r="H3" s="693"/>
      <c r="I3" s="693"/>
      <c r="J3" s="693"/>
      <c r="K3" s="693"/>
      <c r="L3" s="693"/>
      <c r="M3" s="693"/>
      <c r="N3" s="69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4"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148</v>
      </c>
      <c r="I2" s="171"/>
      <c r="J2" s="171"/>
      <c r="K2" s="171"/>
    </row>
    <row r="3" spans="1:20" ht="16.8" thickTop="1" thickBot="1">
      <c r="A3" s="108" t="s">
        <v>1</v>
      </c>
      <c r="B3" s="109" t="s">
        <v>72</v>
      </c>
      <c r="C3" s="694" t="s">
        <v>121</v>
      </c>
      <c r="D3" s="695"/>
      <c r="E3" s="696"/>
      <c r="H3" s="171"/>
      <c r="I3" s="171"/>
      <c r="J3" s="171"/>
      <c r="K3" s="171"/>
    </row>
    <row r="4" spans="1:20" ht="16.05" customHeight="1" thickBot="1">
      <c r="A4" s="697" t="s">
        <v>938</v>
      </c>
      <c r="B4" s="116" t="s">
        <v>49</v>
      </c>
      <c r="C4" s="122" t="s">
        <v>158</v>
      </c>
      <c r="D4" s="117" t="s">
        <v>159</v>
      </c>
      <c r="E4" s="118" t="s">
        <v>51</v>
      </c>
      <c r="H4" s="171"/>
      <c r="I4" s="172">
        <v>2010</v>
      </c>
      <c r="J4" s="171"/>
      <c r="K4" s="171"/>
    </row>
    <row r="5" spans="1:20" ht="16.05" customHeight="1">
      <c r="A5" s="698"/>
      <c r="B5" s="110" t="s">
        <v>250</v>
      </c>
      <c r="C5" s="123" t="s">
        <v>158</v>
      </c>
      <c r="D5" s="111" t="s">
        <v>159</v>
      </c>
      <c r="E5" s="112" t="s">
        <v>51</v>
      </c>
      <c r="H5" s="173"/>
      <c r="I5" s="174" t="s">
        <v>149</v>
      </c>
      <c r="J5" s="175"/>
      <c r="K5" s="176"/>
    </row>
    <row r="6" spans="1:20" ht="16.05" customHeight="1">
      <c r="A6" s="698"/>
      <c r="B6" s="110" t="s">
        <v>252</v>
      </c>
      <c r="C6" s="123" t="s">
        <v>158</v>
      </c>
      <c r="D6" s="111" t="s">
        <v>159</v>
      </c>
      <c r="E6" s="112" t="s">
        <v>51</v>
      </c>
      <c r="H6" s="177" t="s">
        <v>147</v>
      </c>
      <c r="I6" s="178" t="e">
        <f>#REF!</f>
        <v>#REF!</v>
      </c>
      <c r="J6" s="179" t="s">
        <v>150</v>
      </c>
      <c r="K6" s="701" t="s">
        <v>102</v>
      </c>
    </row>
    <row r="7" spans="1:20" ht="16.05" customHeight="1">
      <c r="A7" s="698"/>
      <c r="B7" s="110" t="s">
        <v>50</v>
      </c>
      <c r="C7" s="123" t="s">
        <v>158</v>
      </c>
      <c r="D7" s="111" t="s">
        <v>159</v>
      </c>
      <c r="E7" s="112" t="s">
        <v>51</v>
      </c>
      <c r="H7" s="177" t="s">
        <v>151</v>
      </c>
      <c r="I7" s="178" t="e">
        <f>#REF!</f>
        <v>#REF!</v>
      </c>
      <c r="J7" s="179" t="s">
        <v>152</v>
      </c>
      <c r="K7" s="702"/>
    </row>
    <row r="8" spans="1:20" ht="16.05" customHeight="1">
      <c r="A8" s="698"/>
      <c r="B8" s="110" t="s">
        <v>251</v>
      </c>
      <c r="C8" s="123" t="s">
        <v>158</v>
      </c>
      <c r="D8" s="111" t="s">
        <v>159</v>
      </c>
      <c r="E8" s="112" t="s">
        <v>51</v>
      </c>
      <c r="H8" s="177" t="s">
        <v>154</v>
      </c>
      <c r="I8" s="178" t="e">
        <f>#REF!</f>
        <v>#REF!</v>
      </c>
      <c r="J8" s="179" t="s">
        <v>152</v>
      </c>
      <c r="K8" s="703"/>
    </row>
    <row r="9" spans="1:20" ht="16.05" customHeight="1" thickBot="1">
      <c r="A9" s="699"/>
      <c r="B9" s="119" t="s">
        <v>253</v>
      </c>
      <c r="C9" s="125" t="s">
        <v>158</v>
      </c>
      <c r="D9" s="120" t="s">
        <v>159</v>
      </c>
      <c r="E9" s="121" t="s">
        <v>51</v>
      </c>
      <c r="H9" s="177" t="s">
        <v>146</v>
      </c>
      <c r="I9" s="178" t="e">
        <f>#REF!</f>
        <v>#REF!</v>
      </c>
      <c r="J9" s="179" t="s">
        <v>155</v>
      </c>
      <c r="K9" s="701" t="s">
        <v>153</v>
      </c>
      <c r="N9" s="1"/>
      <c r="O9" s="1"/>
      <c r="P9" s="1"/>
      <c r="Q9" s="1"/>
    </row>
    <row r="10" spans="1:20" ht="16.05" customHeight="1">
      <c r="A10" s="698" t="s">
        <v>165</v>
      </c>
      <c r="B10" s="110" t="s">
        <v>49</v>
      </c>
      <c r="C10" s="123" t="s">
        <v>158</v>
      </c>
      <c r="D10" s="111" t="s">
        <v>159</v>
      </c>
      <c r="E10" s="112" t="s">
        <v>51</v>
      </c>
      <c r="H10" s="177" t="s">
        <v>156</v>
      </c>
      <c r="I10" s="178" t="e">
        <f>#REF!</f>
        <v>#REF!</v>
      </c>
      <c r="J10" s="179" t="s">
        <v>155</v>
      </c>
      <c r="K10" s="703"/>
      <c r="N10" s="1"/>
      <c r="O10" s="1"/>
      <c r="P10" s="1"/>
      <c r="Q10" s="1"/>
    </row>
    <row r="11" spans="1:20" ht="16.05" customHeight="1">
      <c r="A11" s="698"/>
      <c r="B11" s="110" t="s">
        <v>250</v>
      </c>
      <c r="C11" s="123" t="s">
        <v>158</v>
      </c>
      <c r="D11" s="111" t="s">
        <v>159</v>
      </c>
      <c r="E11" s="112" t="s">
        <v>51</v>
      </c>
      <c r="H11" s="177" t="s">
        <v>157</v>
      </c>
      <c r="I11" s="178" t="e">
        <f>#REF!</f>
        <v>#REF!</v>
      </c>
      <c r="J11" s="179" t="s">
        <v>155</v>
      </c>
      <c r="K11" s="180" t="s">
        <v>160</v>
      </c>
      <c r="N11" s="1"/>
      <c r="O11" s="1"/>
      <c r="P11" s="1"/>
      <c r="Q11" s="1"/>
    </row>
    <row r="12" spans="1:20" ht="16.05" customHeight="1" thickBot="1">
      <c r="A12" s="698"/>
      <c r="B12" s="110" t="s">
        <v>252</v>
      </c>
      <c r="C12" s="123" t="s">
        <v>158</v>
      </c>
      <c r="D12" s="111" t="s">
        <v>159</v>
      </c>
      <c r="E12" s="112" t="s">
        <v>51</v>
      </c>
      <c r="H12" s="181" t="s">
        <v>92</v>
      </c>
      <c r="I12" s="182" t="e">
        <f>SUM(I6:I11)</f>
        <v>#REF!</v>
      </c>
      <c r="J12" s="183"/>
      <c r="K12" s="184"/>
      <c r="N12" s="1"/>
      <c r="O12" s="1"/>
      <c r="P12" s="1"/>
      <c r="Q12" s="1"/>
    </row>
    <row r="13" spans="1:20" ht="16.05" customHeight="1">
      <c r="A13" s="698"/>
      <c r="B13" s="110" t="s">
        <v>50</v>
      </c>
      <c r="C13" s="123" t="s">
        <v>158</v>
      </c>
      <c r="D13" s="111" t="s">
        <v>159</v>
      </c>
      <c r="E13" s="112" t="s">
        <v>51</v>
      </c>
      <c r="N13" s="1"/>
      <c r="O13" s="1"/>
      <c r="P13" s="1"/>
      <c r="Q13" s="1"/>
    </row>
    <row r="14" spans="1:20" ht="16.05" customHeight="1">
      <c r="A14" s="698"/>
      <c r="B14" s="110" t="s">
        <v>251</v>
      </c>
      <c r="C14" s="123" t="s">
        <v>158</v>
      </c>
      <c r="D14" s="111" t="s">
        <v>159</v>
      </c>
      <c r="E14" s="112" t="s">
        <v>51</v>
      </c>
      <c r="N14" s="1"/>
      <c r="O14" s="1"/>
      <c r="P14" s="1"/>
      <c r="Q14" s="1"/>
      <c r="R14" s="1"/>
      <c r="S14" s="1"/>
      <c r="T14" s="1"/>
    </row>
    <row r="15" spans="1:20" ht="16.05" customHeight="1" thickBot="1">
      <c r="A15" s="700"/>
      <c r="B15" s="113" t="s">
        <v>253</v>
      </c>
      <c r="C15" s="124" t="s">
        <v>158</v>
      </c>
      <c r="D15" s="114" t="s">
        <v>159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8" t="s">
        <v>865</v>
      </c>
      <c r="C7" s="708"/>
      <c r="D7" s="709" t="s">
        <v>866</v>
      </c>
      <c r="E7" s="709"/>
      <c r="F7" s="710" t="s">
        <v>867</v>
      </c>
      <c r="G7" s="710"/>
      <c r="H7" s="710" t="s">
        <v>868</v>
      </c>
      <c r="I7" s="710"/>
      <c r="J7" s="711" t="s">
        <v>869</v>
      </c>
      <c r="K7" s="711"/>
      <c r="L7" s="706" t="s">
        <v>870</v>
      </c>
      <c r="M7" s="706"/>
      <c r="N7" s="707" t="s">
        <v>871</v>
      </c>
      <c r="O7" s="707"/>
      <c r="P7" s="707" t="s">
        <v>872</v>
      </c>
      <c r="Q7" s="707"/>
      <c r="U7" s="705" t="s">
        <v>873</v>
      </c>
      <c r="V7" s="705"/>
      <c r="W7" s="705" t="s">
        <v>874</v>
      </c>
      <c r="X7" s="705"/>
      <c r="Y7" s="705" t="s">
        <v>875</v>
      </c>
      <c r="Z7" s="705"/>
      <c r="AA7" s="143" t="s">
        <v>876</v>
      </c>
      <c r="AB7" s="143"/>
      <c r="AC7" s="143" t="s">
        <v>877</v>
      </c>
      <c r="AD7" s="143"/>
      <c r="AE7" s="143" t="s">
        <v>878</v>
      </c>
      <c r="AF7" s="143"/>
      <c r="AJ7" s="705" t="e">
        <f>Commodities!#REF!</f>
        <v>#REF!</v>
      </c>
      <c r="AK7" s="705"/>
      <c r="AL7" s="705" t="str">
        <f>Commodities!$C$7</f>
        <v>CHUDB</v>
      </c>
      <c r="AM7" s="705"/>
      <c r="AN7" s="705" t="str">
        <f>Commodities!$C$8</f>
        <v>CHRDB</v>
      </c>
      <c r="AO7" s="705"/>
      <c r="AP7" s="704" t="e">
        <f>Commodities!#REF!</f>
        <v>#REF!</v>
      </c>
      <c r="AQ7" s="704"/>
      <c r="AR7" s="704" t="str">
        <f>Commodities!$C$9</f>
        <v>CHUMB</v>
      </c>
      <c r="AS7" s="704"/>
      <c r="AT7" s="704" t="str">
        <f>Commodities!$C$10</f>
        <v>CHRMB</v>
      </c>
      <c r="AU7" s="704"/>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2022-05-11T12:43:40Z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