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13_ncr:1_{9B9491D9-5659-614C-A05C-C9B47693478C}" xr6:coauthVersionLast="47" xr6:coauthVersionMax="47" xr10:uidLastSave="{00000000-0000-0000-0000-000000000000}"/>
  <bookViews>
    <workbookView xWindow="0" yWindow="3840" windowWidth="25600" windowHeight="11780" activeTab="1" xr2:uid="{00000000-000D-0000-FFFF-FFFF00000000}"/>
  </bookViews>
  <sheets>
    <sheet name="LOG" sheetId="19" r:id="rId1"/>
    <sheet name="Subsid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G12" i="2"/>
  <c r="G10" i="2"/>
  <c r="G14" i="2"/>
  <c r="J40" i="2"/>
  <c r="K40" i="2" s="1"/>
  <c r="L40" i="2" s="1"/>
  <c r="J39" i="2"/>
  <c r="K39" i="2" s="1"/>
  <c r="L39" i="2" s="1"/>
  <c r="J38" i="2"/>
  <c r="K38" i="2" s="1"/>
  <c r="L38" i="2" s="1"/>
  <c r="E40" i="2"/>
  <c r="F40" i="2" s="1"/>
  <c r="G40" i="2" s="1"/>
  <c r="I40" i="2"/>
  <c r="H40" i="2"/>
  <c r="I39" i="2"/>
  <c r="H39" i="2"/>
  <c r="I38" i="2"/>
  <c r="H38" i="2"/>
  <c r="C40" i="2"/>
  <c r="D40" i="2"/>
  <c r="G38" i="2"/>
  <c r="F38" i="2"/>
  <c r="E38" i="2"/>
  <c r="M38" i="2"/>
  <c r="H35" i="2"/>
  <c r="H34" i="2"/>
  <c r="G16" i="2" l="1"/>
  <c r="H8" i="2"/>
  <c r="G8" i="2"/>
  <c r="H14" i="2" l="1"/>
  <c r="I14" i="2" s="1"/>
  <c r="H20" i="2"/>
  <c r="I20" i="2" s="1"/>
  <c r="H18" i="2"/>
  <c r="I18" i="2" s="1"/>
  <c r="H16" i="2"/>
  <c r="I16" i="2" s="1"/>
  <c r="H12" i="2"/>
  <c r="I12" i="2" s="1"/>
  <c r="H10" i="2"/>
  <c r="I10" i="2" s="1"/>
  <c r="M39" i="2" l="1"/>
  <c r="M35" i="2"/>
  <c r="M34" i="2"/>
  <c r="M31" i="2"/>
  <c r="M30" i="2"/>
  <c r="M29" i="2"/>
  <c r="M28" i="2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4" i="2" l="1"/>
  <c r="F34" i="2" s="1"/>
  <c r="G34" i="2" s="1"/>
  <c r="E35" i="2"/>
  <c r="F35" i="2" s="1"/>
  <c r="G35" i="2" s="1"/>
  <c r="E39" i="2"/>
  <c r="F39" i="2" s="1"/>
  <c r="G39" i="2" s="1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<sst xmlns="http://schemas.openxmlformats.org/spreadsheetml/2006/main" count="115" uniqueCount="55">
  <si>
    <t>Year</t>
  </si>
  <si>
    <t>Pset_PN</t>
  </si>
  <si>
    <t>Cset_CN</t>
  </si>
  <si>
    <t>Attribute</t>
  </si>
  <si>
    <t>~TFM_INS</t>
  </si>
  <si>
    <t>Diesel</t>
  </si>
  <si>
    <t>CURR</t>
  </si>
  <si>
    <t>Gasoline</t>
  </si>
  <si>
    <t>LPG</t>
  </si>
  <si>
    <t>Date</t>
  </si>
  <si>
    <t>Name</t>
  </si>
  <si>
    <t>Sheet Name</t>
  </si>
  <si>
    <t>Cells</t>
  </si>
  <si>
    <t>Comments</t>
  </si>
  <si>
    <t>References</t>
  </si>
  <si>
    <t>Mikkel Bosack Simonsen</t>
  </si>
  <si>
    <t>FLO_SUB</t>
  </si>
  <si>
    <t xml:space="preserve">Subsidy </t>
  </si>
  <si>
    <t>Development of country wide subsidy on natural gas consumption</t>
  </si>
  <si>
    <t>Natural Gas subsidy tariff</t>
  </si>
  <si>
    <t>MEUR15</t>
  </si>
  <si>
    <t>https://www.globalpetrolprices.com/Azerbaijan/</t>
  </si>
  <si>
    <t>Fuel prices fixed in Azerbaijan</t>
  </si>
  <si>
    <t>Methane</t>
  </si>
  <si>
    <t>AZN</t>
  </si>
  <si>
    <t>USD</t>
  </si>
  <si>
    <t>Electricity prices per KWh</t>
  </si>
  <si>
    <t>Business</t>
  </si>
  <si>
    <t>Household</t>
  </si>
  <si>
    <t>Natural gas prices per KWh</t>
  </si>
  <si>
    <t>MUSD/PJ</t>
  </si>
  <si>
    <t>MJ/L</t>
  </si>
  <si>
    <t>prices at fuel station pumps per Litre</t>
  </si>
  <si>
    <t>9 (CNG)</t>
  </si>
  <si>
    <t>22.2 (LNG)</t>
  </si>
  <si>
    <t>0.0378 (Nm3)</t>
  </si>
  <si>
    <t>MEUR/PJ</t>
  </si>
  <si>
    <t>MDKK/PJ</t>
  </si>
  <si>
    <t>FT-RES*</t>
  </si>
  <si>
    <t>FT-IND*</t>
  </si>
  <si>
    <t>FT-TRA*</t>
  </si>
  <si>
    <t>NGAD,NGAT</t>
  </si>
  <si>
    <t>FT-COM*</t>
  </si>
  <si>
    <t>FT-AGR*</t>
  </si>
  <si>
    <t>FT-ELC*</t>
  </si>
  <si>
    <t>FT-SUP*</t>
  </si>
  <si>
    <t>https://en.trend.az/business/energy/3448011.html</t>
  </si>
  <si>
    <t>New gas tariffs as of 2021</t>
  </si>
  <si>
    <t>AZN (2020)</t>
  </si>
  <si>
    <t>Power</t>
  </si>
  <si>
    <t>USD (2021)</t>
  </si>
  <si>
    <t>AZN (2021)</t>
  </si>
  <si>
    <t>DE1</t>
  </si>
  <si>
    <t>DE2</t>
  </si>
  <si>
    <t>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</si>
</sst>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  <numFmt numFmtId="174" formatCode="0.000"/>
  </numFmts>
  <fonts count="7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0543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29" borderId="0" applyNumberFormat="0" applyBorder="0" applyAlignment="0" applyProtection="0"/>
    <xf numFmtId="0" fontId="1" fillId="3" borderId="0" applyNumberFormat="0" applyBorder="0" applyAlignment="0" applyProtection="0"/>
    <xf numFmtId="0" fontId="47" fillId="30" borderId="0" applyNumberFormat="0" applyBorder="0" applyAlignment="0" applyProtection="0"/>
    <xf numFmtId="0" fontId="1" fillId="4" borderId="0" applyNumberFormat="0" applyBorder="0" applyAlignment="0" applyProtection="0"/>
    <xf numFmtId="0" fontId="47" fillId="31" borderId="0" applyNumberFormat="0" applyBorder="0" applyAlignment="0" applyProtection="0"/>
    <xf numFmtId="0" fontId="1" fillId="5" borderId="0" applyNumberFormat="0" applyBorder="0" applyAlignment="0" applyProtection="0"/>
    <xf numFmtId="0" fontId="47" fillId="32" borderId="0" applyNumberFormat="0" applyBorder="0" applyAlignment="0" applyProtection="0"/>
    <xf numFmtId="0" fontId="1" fillId="6" borderId="0" applyNumberFormat="0" applyBorder="0" applyAlignment="0" applyProtection="0"/>
    <xf numFmtId="0" fontId="47" fillId="33" borderId="0" applyNumberFormat="0" applyBorder="0" applyAlignment="0" applyProtection="0"/>
    <xf numFmtId="0" fontId="1" fillId="7" borderId="0" applyNumberFormat="0" applyBorder="0" applyAlignment="0" applyProtection="0"/>
    <xf numFmtId="0" fontId="47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35" borderId="0" applyNumberFormat="0" applyBorder="0" applyAlignment="0" applyProtection="0"/>
    <xf numFmtId="0" fontId="1" fillId="9" borderId="0" applyNumberFormat="0" applyBorder="0" applyAlignment="0" applyProtection="0"/>
    <xf numFmtId="0" fontId="47" fillId="36" borderId="0" applyNumberFormat="0" applyBorder="0" applyAlignment="0" applyProtection="0"/>
    <xf numFmtId="0" fontId="1" fillId="10" borderId="0" applyNumberFormat="0" applyBorder="0" applyAlignment="0" applyProtection="0"/>
    <xf numFmtId="0" fontId="47" fillId="37" borderId="0" applyNumberFormat="0" applyBorder="0" applyAlignment="0" applyProtection="0"/>
    <xf numFmtId="0" fontId="1" fillId="11" borderId="0" applyNumberFormat="0" applyBorder="0" applyAlignment="0" applyProtection="0"/>
    <xf numFmtId="0" fontId="47" fillId="38" borderId="0" applyNumberFormat="0" applyBorder="0" applyAlignment="0" applyProtection="0"/>
    <xf numFmtId="0" fontId="1" fillId="6" borderId="0" applyNumberFormat="0" applyBorder="0" applyAlignment="0" applyProtection="0"/>
    <xf numFmtId="0" fontId="47" fillId="39" borderId="0" applyNumberFormat="0" applyBorder="0" applyAlignment="0" applyProtection="0"/>
    <xf numFmtId="0" fontId="1" fillId="9" borderId="0" applyNumberFormat="0" applyBorder="0" applyAlignment="0" applyProtection="0"/>
    <xf numFmtId="0" fontId="47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48" fillId="41" borderId="0" applyNumberFormat="0" applyBorder="0" applyAlignment="0" applyProtection="0"/>
    <xf numFmtId="0" fontId="4" fillId="13" borderId="0" applyNumberFormat="0" applyBorder="0" applyAlignment="0" applyProtection="0"/>
    <xf numFmtId="0" fontId="48" fillId="42" borderId="0" applyNumberFormat="0" applyBorder="0" applyAlignment="0" applyProtection="0"/>
    <xf numFmtId="0" fontId="4" fillId="10" borderId="0" applyNumberFormat="0" applyBorder="0" applyAlignment="0" applyProtection="0"/>
    <xf numFmtId="0" fontId="48" fillId="43" borderId="0" applyNumberFormat="0" applyBorder="0" applyAlignment="0" applyProtection="0"/>
    <xf numFmtId="0" fontId="4" fillId="11" borderId="0" applyNumberFormat="0" applyBorder="0" applyAlignment="0" applyProtection="0"/>
    <xf numFmtId="0" fontId="48" fillId="44" borderId="0" applyNumberFormat="0" applyBorder="0" applyAlignment="0" applyProtection="0"/>
    <xf numFmtId="0" fontId="4" fillId="14" borderId="0" applyNumberFormat="0" applyBorder="0" applyAlignment="0" applyProtection="0"/>
    <xf numFmtId="0" fontId="48" fillId="45" borderId="0" applyNumberFormat="0" applyBorder="0" applyAlignment="0" applyProtection="0"/>
    <xf numFmtId="0" fontId="4" fillId="15" borderId="0" applyNumberFormat="0" applyBorder="0" applyAlignment="0" applyProtection="0"/>
    <xf numFmtId="0" fontId="48" fillId="46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8" fillId="47" borderId="0" applyNumberFormat="0" applyBorder="0" applyAlignment="0" applyProtection="0"/>
    <xf numFmtId="0" fontId="4" fillId="17" borderId="0" applyNumberFormat="0" applyBorder="0" applyAlignment="0" applyProtection="0"/>
    <xf numFmtId="0" fontId="48" fillId="48" borderId="0" applyNumberFormat="0" applyBorder="0" applyAlignment="0" applyProtection="0"/>
    <xf numFmtId="0" fontId="4" fillId="18" borderId="0" applyNumberFormat="0" applyBorder="0" applyAlignment="0" applyProtection="0"/>
    <xf numFmtId="0" fontId="48" fillId="49" borderId="0" applyNumberFormat="0" applyBorder="0" applyAlignment="0" applyProtection="0"/>
    <xf numFmtId="0" fontId="4" fillId="19" borderId="0" applyNumberFormat="0" applyBorder="0" applyAlignment="0" applyProtection="0"/>
    <xf numFmtId="0" fontId="48" fillId="50" borderId="0" applyNumberFormat="0" applyBorder="0" applyAlignment="0" applyProtection="0"/>
    <xf numFmtId="0" fontId="4" fillId="14" borderId="0" applyNumberFormat="0" applyBorder="0" applyAlignment="0" applyProtection="0"/>
    <xf numFmtId="0" fontId="48" fillId="51" borderId="0" applyNumberFormat="0" applyBorder="0" applyAlignment="0" applyProtection="0"/>
    <xf numFmtId="0" fontId="4" fillId="15" borderId="0" applyNumberFormat="0" applyBorder="0" applyAlignment="0" applyProtection="0"/>
    <xf numFmtId="0" fontId="48" fillId="52" borderId="0" applyNumberFormat="0" applyBorder="0" applyAlignment="0" applyProtection="0"/>
    <xf numFmtId="0" fontId="4" fillId="20" borderId="0" applyNumberFormat="0" applyBorder="0" applyAlignment="0" applyProtection="0"/>
    <xf numFmtId="4" fontId="20" fillId="21" borderId="2">
      <alignment horizontal="right" vertical="center"/>
    </xf>
    <xf numFmtId="4" fontId="20" fillId="21" borderId="2">
      <alignment horizontal="right" vertical="center"/>
    </xf>
    <xf numFmtId="0" fontId="49" fillId="53" borderId="0" applyNumberFormat="0" applyBorder="0" applyAlignment="0" applyProtection="0"/>
    <xf numFmtId="0" fontId="50" fillId="53" borderId="0" applyNumberFormat="0" applyBorder="0" applyAlignment="0" applyProtection="0"/>
    <xf numFmtId="0" fontId="5" fillId="4" borderId="0" applyNumberFormat="0" applyBorder="0" applyAlignment="0" applyProtection="0"/>
    <xf numFmtId="0" fontId="50" fillId="53" borderId="0" applyNumberFormat="0" applyBorder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2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2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3" fontId="51" fillId="55" borderId="1" applyNumberFormat="0" applyBorder="0" applyAlignment="0" applyProtection="0"/>
    <xf numFmtId="0" fontId="35" fillId="0" borderId="0"/>
    <xf numFmtId="0" fontId="29" fillId="0" borderId="0">
      <alignment horizontal="right"/>
    </xf>
    <xf numFmtId="0" fontId="33" fillId="0" borderId="0"/>
    <xf numFmtId="0" fontId="28" fillId="0" borderId="0"/>
    <xf numFmtId="0" fontId="31" fillId="0" borderId="0"/>
    <xf numFmtId="0" fontId="34" fillId="0" borderId="4" applyNumberFormat="0" applyAlignment="0"/>
    <xf numFmtId="0" fontId="26" fillId="0" borderId="0" applyAlignment="0">
      <alignment horizontal="left"/>
    </xf>
    <xf numFmtId="0" fontId="26" fillId="0" borderId="0">
      <alignment horizontal="right"/>
    </xf>
    <xf numFmtId="171" fontId="26" fillId="0" borderId="0">
      <alignment horizontal="right"/>
    </xf>
    <xf numFmtId="166" fontId="30" fillId="0" borderId="0">
      <alignment horizontal="right"/>
    </xf>
    <xf numFmtId="0" fontId="32" fillId="0" borderId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52" fillId="56" borderId="15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52" fillId="56" borderId="15" applyNumberFormat="0" applyAlignment="0" applyProtection="0"/>
    <xf numFmtId="0" fontId="39" fillId="57" borderId="1" applyNumberFormat="0" applyBorder="0" applyAlignment="0" applyProtection="0"/>
    <xf numFmtId="0" fontId="14" fillId="0" borderId="5" applyNumberFormat="0" applyFill="0" applyAlignment="0" applyProtection="0"/>
    <xf numFmtId="0" fontId="7" fillId="25" borderId="6" applyNumberFormat="0" applyAlignment="0" applyProtection="0"/>
    <xf numFmtId="0" fontId="53" fillId="58" borderId="16" applyNumberFormat="0" applyAlignment="0" applyProtection="0"/>
    <xf numFmtId="0" fontId="7" fillId="25" borderId="6" applyNumberForma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23" fillId="0" borderId="0"/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3" fillId="0" borderId="0"/>
    <xf numFmtId="0" fontId="55" fillId="59" borderId="0" applyNumberFormat="0" applyBorder="0" applyAlignment="0" applyProtection="0"/>
    <xf numFmtId="0" fontId="9" fillId="5" borderId="0" applyNumberFormat="0" applyBorder="0" applyAlignment="0" applyProtection="0"/>
    <xf numFmtId="0" fontId="56" fillId="0" borderId="17" applyNumberFormat="0" applyFill="0" applyAlignment="0" applyProtection="0"/>
    <xf numFmtId="0" fontId="10" fillId="0" borderId="8" applyNumberFormat="0" applyFill="0" applyAlignment="0" applyProtection="0"/>
    <xf numFmtId="0" fontId="57" fillId="0" borderId="18" applyNumberFormat="0" applyFill="0" applyAlignment="0" applyProtection="0"/>
    <xf numFmtId="0" fontId="11" fillId="0" borderId="9" applyNumberFormat="0" applyFill="0" applyAlignment="0" applyProtection="0"/>
    <xf numFmtId="0" fontId="58" fillId="0" borderId="19" applyNumberFormat="0" applyFill="0" applyAlignment="0" applyProtection="0"/>
    <xf numFmtId="0" fontId="12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2" fontId="27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60" fillId="60" borderId="15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60" fillId="60" borderId="15" applyNumberFormat="0" applyAlignment="0" applyProtection="0"/>
    <xf numFmtId="0" fontId="13" fillId="8" borderId="1" applyNumberFormat="0" applyAlignment="0" applyProtection="0"/>
    <xf numFmtId="4" fontId="21" fillId="0" borderId="0" applyBorder="0">
      <alignment horizontal="right" vertical="center"/>
    </xf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3" fontId="62" fillId="61" borderId="0" applyNumberFormat="0" applyBorder="0" applyAlignment="0" applyProtection="0">
      <alignment horizontal="center" vertical="top" wrapText="1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20" applyNumberFormat="0" applyFill="0" applyAlignment="0" applyProtection="0"/>
    <xf numFmtId="0" fontId="14" fillId="0" borderId="5" applyNumberFormat="0" applyFill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4" fillId="62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2" fillId="0" borderId="0"/>
    <xf numFmtId="0" fontId="23" fillId="0" borderId="0"/>
    <xf numFmtId="0" fontId="47" fillId="0" borderId="0"/>
    <xf numFmtId="0" fontId="2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2" fillId="0" borderId="0"/>
    <xf numFmtId="0" fontId="24" fillId="0" borderId="0" applyFill="0" applyBorder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2" fillId="0" borderId="0"/>
    <xf numFmtId="0" fontId="24" fillId="0" borderId="0" applyFill="0" applyBorder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2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41" fillId="0" borderId="0"/>
    <xf numFmtId="0" fontId="23" fillId="0" borderId="0"/>
    <xf numFmtId="0" fontId="47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66" fillId="0" borderId="0"/>
    <xf numFmtId="0" fontId="66" fillId="0" borderId="0"/>
    <xf numFmtId="173" fontId="39" fillId="57" borderId="0" applyNumberFormat="0" applyBorder="0" applyAlignment="0"/>
    <xf numFmtId="0" fontId="67" fillId="0" borderId="0"/>
    <xf numFmtId="0" fontId="24" fillId="0" borderId="0" applyFill="0" applyBorder="0"/>
    <xf numFmtId="0" fontId="2" fillId="0" borderId="0"/>
    <xf numFmtId="0" fontId="24" fillId="0" borderId="0" applyFill="0" applyBorder="0"/>
    <xf numFmtId="0" fontId="2" fillId="0" borderId="0"/>
    <xf numFmtId="0" fontId="24" fillId="0" borderId="0" applyFill="0" applyBorder="0"/>
    <xf numFmtId="0" fontId="47" fillId="0" borderId="0"/>
    <xf numFmtId="0" fontId="47" fillId="0" borderId="0"/>
    <xf numFmtId="0" fontId="47" fillId="0" borderId="0"/>
    <xf numFmtId="0" fontId="47" fillId="0" borderId="0"/>
    <xf numFmtId="0" fontId="24" fillId="0" borderId="0" applyFill="0" applyBorder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39" fillId="57" borderId="0" applyNumberFormat="0" applyBorder="0" applyAlignment="0"/>
    <xf numFmtId="0" fontId="2" fillId="0" borderId="0"/>
    <xf numFmtId="0" fontId="2" fillId="0" borderId="0"/>
    <xf numFmtId="0" fontId="65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65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7" fillId="0" borderId="0" applyBorder="0">
      <protection locked="0"/>
    </xf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18" fillId="0" borderId="0"/>
    <xf numFmtId="0" fontId="65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2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39" fillId="57" borderId="0" applyNumberFormat="0" applyBorder="0" applyAlignment="0"/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0" fontId="22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9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38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2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2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5" fillId="4" borderId="0" applyNumberFormat="0" applyBorder="0" applyAlignment="0" applyProtection="0"/>
    <xf numFmtId="0" fontId="9" fillId="5" borderId="0" applyNumberFormat="0" applyBorder="0" applyAlignment="0" applyProtection="0"/>
    <xf numFmtId="165" fontId="47" fillId="0" borderId="0" applyFont="0" applyFill="0" applyBorder="0" applyAlignment="0" applyProtection="0"/>
    <xf numFmtId="0" fontId="69" fillId="56" borderId="22" applyNumberFormat="0" applyAlignment="0" applyProtection="0"/>
    <xf numFmtId="0" fontId="70" fillId="0" borderId="0" applyNumberFormat="0" applyFill="0" applyBorder="0" applyAlignment="0" applyProtection="0"/>
    <xf numFmtId="0" fontId="47" fillId="54" borderId="14" applyNumberFormat="0" applyFont="0" applyAlignment="0" applyProtection="0"/>
    <xf numFmtId="0" fontId="68" fillId="0" borderId="23" applyNumberFormat="0" applyFill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0" fontId="71" fillId="0" borderId="0" applyNumberFormat="0" applyFill="0" applyBorder="0" applyAlignment="0" applyProtection="0"/>
    <xf numFmtId="171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4" borderId="11" applyNumberFormat="0" applyAlignment="0" applyProtection="0"/>
    <xf numFmtId="0" fontId="46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4" fillId="0" borderId="0" applyNumberFormat="0" applyFill="0" applyBorder="0" applyAlignment="0" applyProtection="0"/>
    <xf numFmtId="165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24" applyFont="0" applyFill="0" applyBorder="0" applyAlignment="0" applyProtection="0"/>
    <xf numFmtId="3" fontId="2" fillId="2" borderId="24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1" fillId="55" borderId="24" applyNumberFormat="0" applyBorder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39" fillId="57" borderId="24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5" fillId="0" borderId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6" fillId="24" borderId="2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3" fillId="8" borderId="24" applyNumberFormat="0" applyAlignment="0" applyProtection="0"/>
    <xf numFmtId="0" fontId="53" fillId="58" borderId="16" applyNumberFormat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7" fillId="0" borderId="0"/>
    <xf numFmtId="0" fontId="23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8" fillId="22" borderId="3" applyNumberFormat="0" applyFont="0" applyAlignment="0" applyProtection="0"/>
    <xf numFmtId="0" fontId="47" fillId="54" borderId="14" applyNumberFormat="0" applyFont="0" applyAlignment="0" applyProtection="0"/>
    <xf numFmtId="0" fontId="47" fillId="54" borderId="14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</cellStyleXfs>
  <cellXfs count="16">
    <xf numFmtId="0" fontId="0" fillId="0" borderId="0" xfId="0"/>
    <xf numFmtId="0" fontId="45" fillId="28" borderId="13" xfId="2889" applyFont="1" applyFill="1" applyBorder="1"/>
    <xf numFmtId="0" fontId="45" fillId="63" borderId="13" xfId="2889" applyFont="1" applyFill="1" applyBorder="1"/>
    <xf numFmtId="0" fontId="45" fillId="64" borderId="13" xfId="2889" applyFont="1" applyFill="1" applyBorder="1"/>
    <xf numFmtId="0" fontId="45" fillId="23" borderId="13" xfId="2889" applyFont="1" applyFill="1" applyBorder="1"/>
    <xf numFmtId="0" fontId="45" fillId="65" borderId="13" xfId="2889" applyFont="1" applyFill="1" applyBorder="1"/>
    <xf numFmtId="0" fontId="68" fillId="0" borderId="0" xfId="0" applyFont="1"/>
    <xf numFmtId="0" fontId="70" fillId="0" borderId="0" xfId="0" applyFont="1"/>
    <xf numFmtId="0" fontId="72" fillId="0" borderId="0" xfId="2889" applyFont="1"/>
    <xf numFmtId="0" fontId="68" fillId="0" borderId="0" xfId="0" applyFont="1"/>
    <xf numFmtId="0" fontId="0" fillId="0" borderId="0" xfId="0"/>
    <xf numFmtId="14" fontId="0" fillId="0" borderId="0" xfId="0" applyNumberFormat="1"/>
    <xf numFmtId="0" fontId="0" fillId="0" borderId="0" xfId="0"/>
    <xf numFmtId="0" fontId="45" fillId="23" borderId="13" xfId="2889" applyFont="1" applyFill="1" applyBorder="1"/>
    <xf numFmtId="0" fontId="75" fillId="0" borderId="0" xfId="0" applyFont="1"/>
    <xf numFmtId="174" fontId="0" fillId="0" borderId="0" xfId="0" applyNumberFormat="1"/>
  </cellXfs>
  <cellStyles count="10543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7"/>
  <sheetViews>
    <sheetView workbookViewId="0">
      <selection activeCell="E5" sqref="E5"/>
    </sheetView>
  </sheetViews>
  <sheetFormatPr baseColWidth="10" defaultColWidth="8.83203125" defaultRowHeight="15"/>
  <cols>
    <col min="1" max="1" width="10.6640625" bestFit="1" customWidth="1"/>
    <col min="2" max="2" width="12" bestFit="1" customWidth="1"/>
    <col min="3" max="3" width="15.5" bestFit="1" customWidth="1"/>
    <col min="4" max="4" width="16.33203125" bestFit="1" customWidth="1"/>
    <col min="5" max="5" width="83.33203125" bestFit="1" customWidth="1"/>
    <col min="6" max="6" width="35.5" bestFit="1" customWidth="1"/>
  </cols>
  <sheetData>
    <row r="2" spans="1:6" s="12" customFormat="1"/>
    <row r="3" spans="1:6" s="12" customFormat="1">
      <c r="A3" s="9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 spans="1:6">
      <c r="A4" s="11">
        <v>44375</v>
      </c>
      <c r="B4" t="s">
        <v>15</v>
      </c>
      <c r="C4" t="s">
        <v>17</v>
      </c>
      <c r="E4" t="s">
        <v>18</v>
      </c>
    </row>
    <row r="7" spans="1:6">
      <c r="E7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Q40"/>
  <sheetViews>
    <sheetView tabSelected="1" zoomScale="150" zoomScaleNormal="150" workbookViewId="0">
      <selection activeCell="I26" sqref="I26"/>
    </sheetView>
  </sheetViews>
  <sheetFormatPr baseColWidth="10" defaultColWidth="8.83203125" defaultRowHeight="15"/>
  <cols>
    <col min="2" max="2" width="10.1640625" bestFit="1" customWidth="1"/>
    <col min="3" max="3" width="8.83203125" customWidth="1"/>
    <col min="4" max="4" width="10.1640625" customWidth="1"/>
    <col min="5" max="5" width="11.33203125" bestFit="1" customWidth="1"/>
    <col min="6" max="6" width="11.5" bestFit="1" customWidth="1"/>
    <col min="7" max="7" width="9.5" bestFit="1" customWidth="1"/>
    <col min="8" max="8" width="10.5" bestFit="1" customWidth="1"/>
    <col min="9" max="9" width="10.5" style="12" bestFit="1" customWidth="1"/>
    <col min="10" max="10" width="10.5" customWidth="1"/>
  </cols>
  <sheetData>
    <row r="1" spans="2:9">
      <c r="B1" s="6"/>
    </row>
    <row r="2" spans="2:9">
      <c r="B2" s="7"/>
    </row>
    <row r="3" spans="2:9"/>
    <row r="4" spans="2:9">
      <c r="B4" s="6" t="s">
        <v>19</v>
      </c>
    </row>
    <row r="5" spans="2:9">
      <c r="E5" s="14"/>
    </row>
    <row r="6" spans="2:9">
      <c r="B6" s="8" t="s">
        <v>4</v>
      </c>
    </row>
    <row r="7" spans="2:9" ht="16" thickBot="1">
      <c r="B7" s="1" t="s">
        <v>3</v>
      </c>
      <c r="C7" s="1" t="s">
        <v>0</v>
      </c>
      <c r="D7" s="2" t="s">
        <v>1</v>
      </c>
      <c r="E7" s="5" t="s">
        <v>2</v>
      </c>
      <c r="F7" s="3" t="s">
        <v>6</v>
      </c>
      <c r="G7" s="4" t="s">
        <v>52</v>
      </c>
      <c r="H7" s="4" t="s">
        <v>53</v>
      </c>
      <c r="I7" s="13" t="s">
        <v>54</v>
      </c>
    </row>
    <row r="8" spans="2:9">
      <c r="B8" t="s">
        <v>16</v>
      </c>
      <c r="C8">
        <v>2010</v>
      </c>
      <c r="D8" t="s">
        <v>38</v>
      </c>
      <c r="E8" t="s">
        <v>41</v>
      </c>
      <c r="F8" t="s">
        <v>20</v>
      </c>
      <c r="G8" s="12">
        <f>G38/7.45*0.5</f>
        <v>1.2986111111111109</v>
      </c>
      <c r="H8" s="12">
        <f>G8</f>
        <v>1.2986111111111109</v>
      </c>
      <c r="I8" s="12">
        <f>H8</f>
        <v>1.2986111111111109</v>
      </c>
    </row>
    <row r="9" spans="2:9">
      <c r="B9" s="12" t="s">
        <v>16</v>
      </c>
      <c r="C9">
        <v>0</v>
      </c>
      <c r="D9" s="12" t="s">
        <v>38</v>
      </c>
      <c r="E9" s="12" t="s">
        <v>41</v>
      </c>
      <c r="F9" s="12" t="s">
        <v>20</v>
      </c>
      <c r="G9">
        <v>3</v>
      </c>
      <c r="H9">
        <v>3</v>
      </c>
      <c r="I9" s="12">
        <v>3</v>
      </c>
    </row>
    <row r="10" spans="2:9">
      <c r="B10" s="12" t="s">
        <v>16</v>
      </c>
      <c r="C10" s="12">
        <v>2010</v>
      </c>
      <c r="D10" s="12" t="s">
        <v>39</v>
      </c>
      <c r="E10" s="12" t="s">
        <v>41</v>
      </c>
      <c r="F10" s="12" t="s">
        <v>20</v>
      </c>
      <c r="G10" s="12">
        <f>G8</f>
        <v>1.2986111111111109</v>
      </c>
      <c r="H10" s="12">
        <f>G10</f>
        <v>1.2986111111111109</v>
      </c>
      <c r="I10" s="12">
        <f>H10</f>
        <v>1.2986111111111109</v>
      </c>
    </row>
    <row r="11" spans="2:9">
      <c r="B11" s="12" t="s">
        <v>16</v>
      </c>
      <c r="C11" s="12">
        <v>0</v>
      </c>
      <c r="D11" s="12" t="s">
        <v>39</v>
      </c>
      <c r="E11" s="12" t="s">
        <v>41</v>
      </c>
      <c r="F11" s="12" t="s">
        <v>20</v>
      </c>
      <c r="G11" s="12">
        <v>3</v>
      </c>
      <c r="H11" s="12">
        <v>3</v>
      </c>
      <c r="I11" s="12">
        <v>3</v>
      </c>
    </row>
    <row r="12" spans="2:9">
      <c r="B12" s="12" t="s">
        <v>16</v>
      </c>
      <c r="C12" s="12">
        <v>2010</v>
      </c>
      <c r="D12" s="12" t="s">
        <v>40</v>
      </c>
      <c r="E12" s="12" t="s">
        <v>41</v>
      </c>
      <c r="F12" s="12" t="s">
        <v>20</v>
      </c>
      <c r="G12" s="12">
        <f>G10</f>
        <v>1.2986111111111109</v>
      </c>
      <c r="H12" s="12">
        <f>G12</f>
        <v>1.2986111111111109</v>
      </c>
      <c r="I12" s="12">
        <f>H12</f>
        <v>1.2986111111111109</v>
      </c>
    </row>
    <row r="13" spans="2:9">
      <c r="B13" s="12" t="s">
        <v>16</v>
      </c>
      <c r="C13" s="12">
        <v>0</v>
      </c>
      <c r="D13" s="12" t="s">
        <v>40</v>
      </c>
      <c r="E13" s="12" t="s">
        <v>41</v>
      </c>
      <c r="F13" s="12" t="s">
        <v>20</v>
      </c>
      <c r="G13" s="12">
        <v>3</v>
      </c>
      <c r="H13" s="12">
        <v>3</v>
      </c>
      <c r="I13" s="12">
        <v>3</v>
      </c>
    </row>
    <row r="14" spans="2:9">
      <c r="B14" s="12" t="s">
        <v>16</v>
      </c>
      <c r="C14" s="12">
        <v>2010</v>
      </c>
      <c r="D14" s="12" t="s">
        <v>42</v>
      </c>
      <c r="E14" s="12" t="s">
        <v>41</v>
      </c>
      <c r="F14" s="12" t="s">
        <v>20</v>
      </c>
      <c r="G14" s="12">
        <f>G8</f>
        <v>1.2986111111111109</v>
      </c>
      <c r="H14" s="12">
        <f>G14</f>
        <v>1.2986111111111109</v>
      </c>
      <c r="I14" s="12">
        <f>H14</f>
        <v>1.2986111111111109</v>
      </c>
    </row>
    <row r="15" spans="2:9">
      <c r="B15" s="12" t="s">
        <v>16</v>
      </c>
      <c r="C15" s="12">
        <v>0</v>
      </c>
      <c r="D15" s="12" t="s">
        <v>42</v>
      </c>
      <c r="E15" s="12" t="s">
        <v>41</v>
      </c>
      <c r="F15" s="12" t="s">
        <v>20</v>
      </c>
      <c r="G15" s="12">
        <v>3</v>
      </c>
      <c r="H15" s="12">
        <v>3</v>
      </c>
      <c r="I15" s="12">
        <v>3</v>
      </c>
    </row>
    <row r="16" spans="2:9">
      <c r="B16" s="12" t="s">
        <v>16</v>
      </c>
      <c r="C16" s="12">
        <v>2010</v>
      </c>
      <c r="D16" s="12" t="s">
        <v>43</v>
      </c>
      <c r="E16" s="12" t="s">
        <v>41</v>
      </c>
      <c r="F16" s="12" t="s">
        <v>20</v>
      </c>
      <c r="G16" s="12">
        <f>G14</f>
        <v>1.2986111111111109</v>
      </c>
      <c r="H16" s="12">
        <f>G16</f>
        <v>1.2986111111111109</v>
      </c>
      <c r="I16" s="12">
        <f>H16</f>
        <v>1.2986111111111109</v>
      </c>
    </row>
    <row r="17" spans="2:13">
      <c r="B17" s="12" t="s">
        <v>16</v>
      </c>
      <c r="C17" s="12">
        <v>0</v>
      </c>
      <c r="D17" s="12" t="s">
        <v>43</v>
      </c>
      <c r="E17" s="12" t="s">
        <v>41</v>
      </c>
      <c r="F17" s="12" t="s">
        <v>20</v>
      </c>
      <c r="G17" s="12">
        <v>3</v>
      </c>
      <c r="H17" s="12">
        <v>3</v>
      </c>
      <c r="I17" s="12">
        <v>3</v>
      </c>
    </row>
    <row r="18" spans="2:13" s="12" customFormat="1">
      <c r="B18" s="12" t="s">
        <v>16</v>
      </c>
      <c r="C18" s="12">
        <v>2010</v>
      </c>
      <c r="D18" s="12" t="s">
        <v>44</v>
      </c>
      <c r="E18" s="12" t="s">
        <v>41</v>
      </c>
      <c r="F18" s="12" t="s">
        <v>20</v>
      </c>
      <c r="G18" s="12">
        <f>G16*1.5</f>
        <v>1.9479166666666665</v>
      </c>
      <c r="H18" s="12">
        <f>G18</f>
        <v>1.9479166666666665</v>
      </c>
      <c r="I18" s="12">
        <f>H18</f>
        <v>1.9479166666666665</v>
      </c>
    </row>
    <row r="19" spans="2:13" s="12" customFormat="1">
      <c r="B19" s="12" t="s">
        <v>16</v>
      </c>
      <c r="C19" s="12">
        <v>0</v>
      </c>
      <c r="D19" s="12" t="s">
        <v>44</v>
      </c>
      <c r="E19" s="12" t="s">
        <v>41</v>
      </c>
      <c r="F19" s="12" t="s">
        <v>20</v>
      </c>
      <c r="G19" s="12">
        <v>3</v>
      </c>
      <c r="H19" s="12">
        <v>3</v>
      </c>
      <c r="I19" s="12">
        <v>3</v>
      </c>
    </row>
    <row r="20" spans="2:13" s="12" customFormat="1">
      <c r="B20" s="12" t="s">
        <v>16</v>
      </c>
      <c r="C20" s="12">
        <v>2010</v>
      </c>
      <c r="D20" s="12" t="s">
        <v>45</v>
      </c>
      <c r="E20" s="12" t="s">
        <v>41</v>
      </c>
      <c r="F20" s="12" t="s">
        <v>20</v>
      </c>
      <c r="G20" s="12">
        <v>0</v>
      </c>
      <c r="H20" s="12">
        <f>G20</f>
        <v>0</v>
      </c>
      <c r="I20" s="12">
        <f>H20</f>
        <v>0</v>
      </c>
    </row>
    <row r="21" spans="2:13" s="12" customFormat="1">
      <c r="B21" s="12" t="s">
        <v>16</v>
      </c>
      <c r="C21" s="12">
        <v>0</v>
      </c>
      <c r="D21" s="12" t="s">
        <v>45</v>
      </c>
      <c r="E21" s="12" t="s">
        <v>41</v>
      </c>
      <c r="F21" s="12" t="s">
        <v>20</v>
      </c>
      <c r="G21" s="12">
        <v>3</v>
      </c>
      <c r="H21" s="12">
        <v>3</v>
      </c>
      <c r="I21" s="12">
        <v>3</v>
      </c>
    </row>
    <row r="23" spans="2:13">
      <c r="B23" t="s">
        <v>21</v>
      </c>
    </row>
    <row r="24" spans="2:13">
      <c r="B24" t="s">
        <v>22</v>
      </c>
    </row>
    <row r="26" spans="2:13">
      <c r="B26" s="12" t="s">
        <v>32</v>
      </c>
      <c r="C26" s="12"/>
      <c r="D26" s="12"/>
      <c r="E26" s="12"/>
    </row>
    <row r="27" spans="2:13">
      <c r="B27" s="12"/>
      <c r="C27" s="12" t="s">
        <v>24</v>
      </c>
      <c r="D27" s="12" t="s">
        <v>25</v>
      </c>
      <c r="E27" s="12" t="s">
        <v>30</v>
      </c>
      <c r="F27" t="s">
        <v>36</v>
      </c>
      <c r="G27" s="12" t="s">
        <v>37</v>
      </c>
      <c r="H27" t="s">
        <v>31</v>
      </c>
      <c r="I27"/>
      <c r="K27" s="12"/>
    </row>
    <row r="28" spans="2:13">
      <c r="B28" s="12" t="s">
        <v>7</v>
      </c>
      <c r="C28" s="12">
        <v>1</v>
      </c>
      <c r="D28" s="12">
        <v>0.58799999999999997</v>
      </c>
      <c r="E28" s="12">
        <f>D28*H28</f>
        <v>20.1096</v>
      </c>
      <c r="F28">
        <f>E28*0.85</f>
        <v>17.093160000000001</v>
      </c>
      <c r="G28" s="12">
        <f>F28*7.45</f>
        <v>127.34404200000002</v>
      </c>
      <c r="H28">
        <v>34.200000000000003</v>
      </c>
      <c r="I28"/>
      <c r="K28" s="12"/>
      <c r="M28">
        <f>D28*6</f>
        <v>3.5279999999999996</v>
      </c>
    </row>
    <row r="29" spans="2:13">
      <c r="B29" s="12" t="s">
        <v>5</v>
      </c>
      <c r="C29" s="12">
        <v>0.8</v>
      </c>
      <c r="D29" s="12">
        <v>0.47099999999999997</v>
      </c>
      <c r="E29" s="12">
        <f>D29*H29</f>
        <v>18.180599999999998</v>
      </c>
      <c r="F29" s="12">
        <f t="shared" ref="F29:F31" si="0">E29*0.85</f>
        <v>15.453509999999998</v>
      </c>
      <c r="G29" s="12">
        <f>F29*7.45</f>
        <v>115.12864949999998</v>
      </c>
      <c r="H29">
        <v>38.6</v>
      </c>
      <c r="I29"/>
      <c r="K29" s="12"/>
      <c r="M29" s="12">
        <f>D29*6</f>
        <v>2.8259999999999996</v>
      </c>
    </row>
    <row r="30" spans="2:13">
      <c r="B30" s="12" t="s">
        <v>8</v>
      </c>
      <c r="C30" s="12">
        <v>0.65</v>
      </c>
      <c r="D30" s="12">
        <v>0.38200000000000001</v>
      </c>
      <c r="E30" s="12">
        <f>D30*H30</f>
        <v>10.5814</v>
      </c>
      <c r="F30" s="12">
        <f t="shared" si="0"/>
        <v>8.9941899999999997</v>
      </c>
      <c r="G30" s="12">
        <f>F30*7.45</f>
        <v>67.006715499999999</v>
      </c>
      <c r="H30">
        <v>27.7</v>
      </c>
      <c r="I30"/>
      <c r="K30" s="12"/>
      <c r="M30" s="12">
        <f>D30*6</f>
        <v>2.2919999999999998</v>
      </c>
    </row>
    <row r="31" spans="2:13">
      <c r="B31" s="12" t="s">
        <v>23</v>
      </c>
      <c r="C31" s="12">
        <v>45</v>
      </c>
      <c r="D31" s="12">
        <v>0.26500000000000001</v>
      </c>
      <c r="E31" s="12">
        <f>D31*H31</f>
        <v>5.883</v>
      </c>
      <c r="F31" s="12">
        <f t="shared" si="0"/>
        <v>5.0005499999999996</v>
      </c>
      <c r="G31" s="12">
        <f>F31*7.45</f>
        <v>37.2540975</v>
      </c>
      <c r="H31">
        <v>22.2</v>
      </c>
      <c r="I31" t="s">
        <v>33</v>
      </c>
      <c r="J31" t="s">
        <v>34</v>
      </c>
      <c r="K31" t="s">
        <v>35</v>
      </c>
      <c r="M31" s="12">
        <f>D31*6</f>
        <v>1.59</v>
      </c>
    </row>
    <row r="33" spans="2:17">
      <c r="B33" t="s">
        <v>26</v>
      </c>
      <c r="C33" s="12" t="s">
        <v>24</v>
      </c>
      <c r="D33" s="12" t="s">
        <v>25</v>
      </c>
      <c r="E33" s="12" t="s">
        <v>30</v>
      </c>
      <c r="F33" s="12" t="s">
        <v>36</v>
      </c>
      <c r="G33" s="12" t="s">
        <v>37</v>
      </c>
    </row>
    <row r="34" spans="2:17">
      <c r="B34" t="s">
        <v>28</v>
      </c>
      <c r="C34">
        <v>7.0000000000000007E-2</v>
      </c>
      <c r="D34">
        <v>4.1000000000000002E-2</v>
      </c>
      <c r="E34" s="12">
        <f>D34*1000/3.6</f>
        <v>11.388888888888889</v>
      </c>
      <c r="F34" s="12">
        <f t="shared" ref="F34:F35" si="1">E34*0.85</f>
        <v>9.6805555555555554</v>
      </c>
      <c r="G34" s="12">
        <f>F34*7.45</f>
        <v>72.120138888888889</v>
      </c>
      <c r="H34">
        <f>G34/7.45</f>
        <v>9.6805555555555554</v>
      </c>
      <c r="M34" s="12">
        <f>D34*6</f>
        <v>0.246</v>
      </c>
    </row>
    <row r="35" spans="2:17">
      <c r="B35" t="s">
        <v>27</v>
      </c>
      <c r="C35">
        <v>0.09</v>
      </c>
      <c r="D35">
        <v>5.2999999999999999E-2</v>
      </c>
      <c r="E35" s="12">
        <f>D35*1000/3.6</f>
        <v>14.722222222222221</v>
      </c>
      <c r="F35" s="12">
        <f t="shared" si="1"/>
        <v>12.513888888888888</v>
      </c>
      <c r="G35" s="12">
        <f>F35*7.45</f>
        <v>93.228472222222209</v>
      </c>
      <c r="H35" s="12">
        <f>G35/7.45</f>
        <v>12.513888888888888</v>
      </c>
      <c r="M35" s="12">
        <f>D35*6</f>
        <v>0.318</v>
      </c>
    </row>
    <row r="37" spans="2:17">
      <c r="B37" s="12" t="s">
        <v>29</v>
      </c>
      <c r="C37" s="12" t="s">
        <v>48</v>
      </c>
      <c r="D37" s="12" t="s">
        <v>25</v>
      </c>
      <c r="E37" t="s">
        <v>30</v>
      </c>
      <c r="F37" s="12" t="s">
        <v>36</v>
      </c>
      <c r="G37" t="s">
        <v>37</v>
      </c>
      <c r="H37" t="s">
        <v>51</v>
      </c>
      <c r="I37" s="12" t="s">
        <v>50</v>
      </c>
      <c r="J37" s="12" t="s">
        <v>30</v>
      </c>
      <c r="K37" s="12" t="s">
        <v>36</v>
      </c>
      <c r="L37" s="12" t="s">
        <v>37</v>
      </c>
    </row>
    <row r="38" spans="2:17">
      <c r="B38" s="12" t="s">
        <v>28</v>
      </c>
      <c r="C38" s="12">
        <v>1.7999999999999999E-2</v>
      </c>
      <c r="D38" s="12">
        <v>1.0999999999999999E-2</v>
      </c>
      <c r="E38">
        <f>D38*1000/3.6</f>
        <v>3.0555555555555554</v>
      </c>
      <c r="F38" s="12">
        <f>E38*0.85</f>
        <v>2.5972222222222219</v>
      </c>
      <c r="G38">
        <f>F38*7.45</f>
        <v>19.349305555555553</v>
      </c>
      <c r="H38">
        <f>0.25/10.2</f>
        <v>2.4509803921568631E-2</v>
      </c>
      <c r="I38" s="12">
        <f>0.14/10.2</f>
        <v>1.3725490196078433E-2</v>
      </c>
      <c r="J38" s="12">
        <f>I38*1000/3.6</f>
        <v>3.8126361655773424</v>
      </c>
      <c r="K38" s="12">
        <f>J38*0.85</f>
        <v>3.2407407407407409</v>
      </c>
      <c r="L38" s="12">
        <f>K38*7.45</f>
        <v>24.143518518518519</v>
      </c>
      <c r="M38" s="12">
        <f>D38*6</f>
        <v>6.6000000000000003E-2</v>
      </c>
      <c r="Q38" s="12" t="s">
        <v>47</v>
      </c>
    </row>
    <row r="39" spans="2:17">
      <c r="B39" s="12" t="s">
        <v>27</v>
      </c>
      <c r="C39" s="12">
        <v>1.7999999999999999E-2</v>
      </c>
      <c r="D39" s="12">
        <v>1.0999999999999999E-2</v>
      </c>
      <c r="E39" s="12">
        <f>D39*1000/3.6</f>
        <v>3.0555555555555554</v>
      </c>
      <c r="F39" s="12">
        <f t="shared" ref="F39" si="2">E39*0.85</f>
        <v>2.5972222222222219</v>
      </c>
      <c r="G39" s="12">
        <f>F39*7.45</f>
        <v>19.349305555555553</v>
      </c>
      <c r="H39">
        <f>0.2/10.2</f>
        <v>1.9607843137254905E-2</v>
      </c>
      <c r="I39" s="12">
        <f>0.11/10.2</f>
        <v>1.0784313725490198E-2</v>
      </c>
      <c r="J39" s="12">
        <f>I39*1000/3.6</f>
        <v>2.9956427015250546</v>
      </c>
      <c r="K39" s="12">
        <f t="shared" ref="K39:K40" si="3">J39*0.85</f>
        <v>2.5462962962962963</v>
      </c>
      <c r="L39" s="12">
        <f>K39*7.45</f>
        <v>18.969907407407408</v>
      </c>
      <c r="M39" s="12">
        <f>D39*6</f>
        <v>6.6000000000000003E-2</v>
      </c>
      <c r="Q39" s="12" t="s">
        <v>46</v>
      </c>
    </row>
    <row r="40" spans="2:17">
      <c r="B40" t="s">
        <v>49</v>
      </c>
      <c r="C40" s="15">
        <f>0.12/10.2</f>
        <v>1.1764705882352941E-2</v>
      </c>
      <c r="D40" s="15">
        <f>0.07/10.2</f>
        <v>6.8627450980392165E-3</v>
      </c>
      <c r="E40" s="12">
        <f>D40*1000/3.6</f>
        <v>1.9063180827886712</v>
      </c>
      <c r="F40" s="12">
        <f t="shared" ref="F40" si="4">E40*0.85</f>
        <v>1.6203703703703705</v>
      </c>
      <c r="G40" s="12">
        <f>F40*7.45</f>
        <v>12.07175925925926</v>
      </c>
      <c r="H40">
        <f>0.13/10.2</f>
        <v>1.2745098039215688E-2</v>
      </c>
      <c r="I40" s="12">
        <f>0.08/10.2</f>
        <v>7.8431372549019607E-3</v>
      </c>
      <c r="J40" s="12">
        <f>I40*1000/3.6</f>
        <v>2.1786492374727668</v>
      </c>
      <c r="K40" s="12">
        <f t="shared" si="3"/>
        <v>1.8518518518518519</v>
      </c>
      <c r="L40" s="12">
        <f>K40*7.45</f>
        <v>13.796296296296296</v>
      </c>
    </row>
  </sheetData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98DA1E-5C96-4030-B170-9E86A88C2F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A72269-2D1F-47E1-951B-52D77A4CBC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4E16C8-FCFE-41A1-B7A4-022666C41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Subsidy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Jonathan Vincents Eriksen</cp:lastModifiedBy>
  <dcterms:created xsi:type="dcterms:W3CDTF">2009-05-27T15:40:55Z</dcterms:created>
  <dcterms:modified xsi:type="dcterms:W3CDTF">2022-03-24T12:22:17Z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  <property fmtid="{D5CDD505-2E9C-101B-9397-08002B2CF9AE}" pid="3" name="ContentTypeId">
    <vt:lpwstr>0x010100391E4ED4D6B5344984C5B5CBC1A28781</vt:lpwstr>
  </property>
</Properties>
</file>