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7FE1AFEB-339D-4DE0-82C5-DD973DBB3747}" xr6:coauthVersionLast="47" xr6:coauthVersionMax="47" xr10:uidLastSave="{00000000-0000-0000-0000-000000000000}"/>
  <bookViews>
    <workbookView xWindow="-110" yWindow="-110" windowWidth="19420" windowHeight="10420" tabRatio="757" firstSheet="2" activeTab="6"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C33" i="245"/>
  <c r="E33" i="231"/>
  <c r="E32" i="23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50" i="231" l="1"/>
  <c r="D151" i="231"/>
  <c r="D152" i="231"/>
  <c r="D182" i="231"/>
  <c r="D183" i="231"/>
  <c r="D184" i="231"/>
  <c r="D185" i="231"/>
  <c r="D186" i="231"/>
  <c r="D193" i="231"/>
  <c r="D194" i="231"/>
  <c r="D195" i="231"/>
  <c r="D196" i="231"/>
  <c r="D197" i="231"/>
  <c r="D198" i="231"/>
  <c r="D199" i="231"/>
  <c r="D200" i="231"/>
  <c r="D201" i="231"/>
  <c r="E195" i="231" l="1"/>
  <c r="E196" i="231"/>
  <c r="E197" i="231"/>
  <c r="E198" i="231"/>
  <c r="E199" i="231"/>
  <c r="E200" i="231"/>
  <c r="E201" i="231"/>
  <c r="E194"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Z47" i="262"/>
  <c r="F47" i="262"/>
  <c r="L47" i="262"/>
  <c r="N47" i="262"/>
  <c r="M47" i="262"/>
  <c r="T47" i="262"/>
  <c r="O47" i="262"/>
  <c r="C47" i="262"/>
  <c r="R47" i="262"/>
  <c r="S47" i="262"/>
  <c r="G47" i="262"/>
  <c r="E47" i="262"/>
  <c r="P47" i="262"/>
  <c r="Q47" i="262"/>
  <c r="W47" i="262"/>
  <c r="H47" i="262"/>
  <c r="U47" i="262"/>
  <c r="Y47" i="262"/>
  <c r="I47" i="262"/>
  <c r="J47" i="262"/>
  <c r="K47" i="262"/>
  <c r="V47" i="262"/>
  <c r="D47" i="262"/>
  <c r="X47" i="262"/>
  <c r="Z1"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4" i="231" l="1"/>
  <c r="C119" i="245" s="1"/>
  <c r="D134"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3" i="231"/>
  <c r="C193"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90" i="231" l="1"/>
  <c r="D89"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8" i="231"/>
  <c r="E192" i="231" s="1"/>
  <c r="E187" i="231"/>
  <c r="E191" i="231" s="1"/>
  <c r="F7" i="237"/>
  <c r="F8" i="237"/>
  <c r="F6" i="237"/>
  <c r="E152" i="231"/>
  <c r="B8" i="237"/>
  <c r="E151" i="231"/>
  <c r="B7" i="237"/>
  <c r="E150"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9" i="231" l="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93" i="231"/>
  <c r="C78" i="245" s="1"/>
  <c r="E94" i="231"/>
  <c r="C79" i="245" s="1"/>
  <c r="E95" i="231"/>
  <c r="C80" i="245" s="1"/>
  <c r="E96" i="231"/>
  <c r="C81" i="245" s="1"/>
  <c r="E78" i="231"/>
  <c r="C63" i="245" s="1"/>
  <c r="D78" i="231"/>
  <c r="B63" i="245" s="1"/>
  <c r="E63" i="245" s="1"/>
  <c r="D130" i="231"/>
  <c r="B115" i="245" s="1"/>
  <c r="D115" i="245" s="1"/>
  <c r="F115" i="245" s="1"/>
  <c r="E130" i="231"/>
  <c r="C115" i="245" s="1"/>
  <c r="D131" i="231"/>
  <c r="B116" i="245" s="1"/>
  <c r="D116" i="245" s="1"/>
  <c r="E131" i="231"/>
  <c r="C116" i="245" s="1"/>
  <c r="D132" i="231"/>
  <c r="B117" i="245" s="1"/>
  <c r="D117" i="245" s="1"/>
  <c r="F117" i="245" s="1"/>
  <c r="E132" i="231"/>
  <c r="C117" i="245" s="1"/>
  <c r="D133" i="231"/>
  <c r="E133" i="231"/>
  <c r="C118" i="245" s="1"/>
  <c r="D106" i="231"/>
  <c r="B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D126" i="231"/>
  <c r="B111" i="245" s="1"/>
  <c r="D111" i="245" s="1"/>
  <c r="F111" i="245" s="1"/>
  <c r="E126" i="231"/>
  <c r="C111" i="245" s="1"/>
  <c r="D127" i="231"/>
  <c r="B112" i="245" s="1"/>
  <c r="D112" i="245" s="1"/>
  <c r="F112" i="245" s="1"/>
  <c r="E127" i="231"/>
  <c r="C112" i="245" s="1"/>
  <c r="D128" i="231"/>
  <c r="B113" i="245" s="1"/>
  <c r="D113" i="245" s="1"/>
  <c r="F113" i="245" s="1"/>
  <c r="E128" i="231"/>
  <c r="C113" i="245" s="1"/>
  <c r="D129" i="231"/>
  <c r="B114" i="245" s="1"/>
  <c r="D114" i="245" s="1"/>
  <c r="F114" i="245" s="1"/>
  <c r="E129" i="231"/>
  <c r="C114" i="245" s="1"/>
  <c r="E98" i="231"/>
  <c r="C83" i="245" s="1"/>
  <c r="E99" i="231"/>
  <c r="C84" i="245" s="1"/>
  <c r="E100" i="231"/>
  <c r="C85" i="245" s="1"/>
  <c r="E101" i="231"/>
  <c r="C86" i="245" s="1"/>
  <c r="E102" i="231"/>
  <c r="C87" i="245" s="1"/>
  <c r="E103" i="231"/>
  <c r="C88" i="245" s="1"/>
  <c r="E104" i="231"/>
  <c r="C89" i="245" s="1"/>
  <c r="E105" i="231"/>
  <c r="C90" i="245" s="1"/>
  <c r="E97" i="231"/>
  <c r="C82" i="245" s="1"/>
  <c r="D97" i="231"/>
  <c r="B82" i="245" s="1"/>
  <c r="D82" i="245" s="1"/>
  <c r="G82" i="245" s="1"/>
  <c r="D98" i="231"/>
  <c r="B83" i="245" s="1"/>
  <c r="D99" i="231"/>
  <c r="B84" i="245" s="1"/>
  <c r="D100" i="231"/>
  <c r="B85" i="245" s="1"/>
  <c r="D85" i="245" s="1"/>
  <c r="D101" i="231"/>
  <c r="B86" i="245" s="1"/>
  <c r="D86" i="245" s="1"/>
  <c r="D102" i="231"/>
  <c r="B87" i="245" s="1"/>
  <c r="D103" i="231"/>
  <c r="B88" i="245" s="1"/>
  <c r="D104" i="231"/>
  <c r="B89" i="245" s="1"/>
  <c r="D105" i="231"/>
  <c r="B90" i="245" s="1"/>
  <c r="D90" i="245" s="1"/>
  <c r="D79" i="231"/>
  <c r="B64" i="245" s="1"/>
  <c r="E64" i="245" s="1"/>
  <c r="D80" i="231"/>
  <c r="B65" i="245" s="1"/>
  <c r="E65" i="245" s="1"/>
  <c r="D81" i="231"/>
  <c r="B66" i="245" s="1"/>
  <c r="E66" i="245" s="1"/>
  <c r="D82" i="231"/>
  <c r="B67" i="245" s="1"/>
  <c r="E67" i="245" s="1"/>
  <c r="D83" i="231"/>
  <c r="B68" i="245" s="1"/>
  <c r="E68" i="245" s="1"/>
  <c r="D84" i="231"/>
  <c r="B69" i="245" s="1"/>
  <c r="E69" i="245" s="1"/>
  <c r="D85" i="231"/>
  <c r="B70" i="245" s="1"/>
  <c r="E70" i="245" s="1"/>
  <c r="D86" i="231"/>
  <c r="B71" i="245" s="1"/>
  <c r="E71" i="245" s="1"/>
  <c r="D87" i="231"/>
  <c r="B72" i="245" s="1"/>
  <c r="E72" i="245" s="1"/>
  <c r="D88" i="231"/>
  <c r="B73" i="245" s="1"/>
  <c r="E73" i="245" s="1"/>
  <c r="B74" i="245"/>
  <c r="B75" i="245"/>
  <c r="D91" i="231"/>
  <c r="B76" i="245" s="1"/>
  <c r="E76" i="245" s="1"/>
  <c r="F76" i="245" s="1"/>
  <c r="D92" i="231"/>
  <c r="B77" i="245" s="1"/>
  <c r="E77" i="245" s="1"/>
  <c r="F77" i="245" s="1"/>
  <c r="D93" i="231"/>
  <c r="B78" i="245" s="1"/>
  <c r="E78" i="245" s="1"/>
  <c r="F78" i="245" s="1"/>
  <c r="D94" i="231"/>
  <c r="B79" i="245" s="1"/>
  <c r="E79" i="245" s="1"/>
  <c r="D95" i="231"/>
  <c r="B80" i="245" s="1"/>
  <c r="E80" i="245" s="1"/>
  <c r="D96"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7" i="231" s="1"/>
  <c r="F100" i="216"/>
  <c r="E167" i="231" s="1"/>
  <c r="E101" i="216"/>
  <c r="D168" i="231" s="1"/>
  <c r="F101" i="216"/>
  <c r="E168" i="231" s="1"/>
  <c r="E102" i="216"/>
  <c r="D169" i="231" s="1"/>
  <c r="F102" i="216"/>
  <c r="E169" i="231" s="1"/>
  <c r="E103" i="216"/>
  <c r="D170" i="231" s="1"/>
  <c r="F103" i="216"/>
  <c r="E170" i="231" s="1"/>
  <c r="E104" i="216"/>
  <c r="D171" i="231" s="1"/>
  <c r="F104" i="216"/>
  <c r="E171" i="231" s="1"/>
  <c r="E105" i="216"/>
  <c r="D172" i="231" s="1"/>
  <c r="F105" i="216"/>
  <c r="E172" i="231" s="1"/>
  <c r="E106" i="216"/>
  <c r="D173" i="231" s="1"/>
  <c r="F106" i="216"/>
  <c r="E173" i="231" s="1"/>
  <c r="E107" i="216"/>
  <c r="D174" i="231" s="1"/>
  <c r="F107" i="216"/>
  <c r="E174" i="231" s="1"/>
  <c r="E108" i="216"/>
  <c r="D175" i="231" s="1"/>
  <c r="F108" i="216"/>
  <c r="E175" i="231" s="1"/>
  <c r="E109" i="216"/>
  <c r="D176" i="231" s="1"/>
  <c r="F109" i="216"/>
  <c r="E176" i="231" s="1"/>
  <c r="E110" i="216"/>
  <c r="D177" i="231" s="1"/>
  <c r="F110" i="216"/>
  <c r="E177" i="231" s="1"/>
  <c r="E111" i="216"/>
  <c r="D178" i="231" s="1"/>
  <c r="F111" i="216"/>
  <c r="E178" i="231" s="1"/>
  <c r="E112" i="216"/>
  <c r="D179" i="231" s="1"/>
  <c r="F112" i="216"/>
  <c r="E179" i="231" s="1"/>
  <c r="E113" i="216"/>
  <c r="D180" i="231" s="1"/>
  <c r="F113" i="216"/>
  <c r="E180" i="231" s="1"/>
  <c r="E114" i="216"/>
  <c r="D181" i="231" s="1"/>
  <c r="F114" i="216"/>
  <c r="E181" i="231" s="1"/>
  <c r="E182" i="231"/>
  <c r="E183" i="231"/>
  <c r="E184" i="231"/>
  <c r="E185" i="231"/>
  <c r="E189" i="231" s="1"/>
  <c r="E186" i="231"/>
  <c r="E190" i="231" s="1"/>
  <c r="D154" i="231"/>
  <c r="F85" i="216"/>
  <c r="E154" i="231" s="1"/>
  <c r="E88" i="216"/>
  <c r="D155" i="231" s="1"/>
  <c r="F88" i="216"/>
  <c r="E155" i="231" s="1"/>
  <c r="E89" i="216"/>
  <c r="D156" i="231" s="1"/>
  <c r="F89" i="216"/>
  <c r="E156" i="231" s="1"/>
  <c r="E90" i="216"/>
  <c r="D157" i="231" s="1"/>
  <c r="F90" i="216"/>
  <c r="E157" i="231" s="1"/>
  <c r="E91" i="216"/>
  <c r="D158" i="231" s="1"/>
  <c r="F91" i="216"/>
  <c r="E158" i="231" s="1"/>
  <c r="E92" i="216"/>
  <c r="D159" i="231" s="1"/>
  <c r="F92" i="216"/>
  <c r="E159" i="231" s="1"/>
  <c r="E93" i="216"/>
  <c r="D160" i="231" s="1"/>
  <c r="F93" i="216"/>
  <c r="E160" i="231" s="1"/>
  <c r="E94" i="216"/>
  <c r="D161" i="231" s="1"/>
  <c r="F94" i="216"/>
  <c r="E161" i="231" s="1"/>
  <c r="E95" i="216"/>
  <c r="D162" i="231" s="1"/>
  <c r="F95" i="216"/>
  <c r="E162" i="231" s="1"/>
  <c r="E96" i="216"/>
  <c r="D163" i="231" s="1"/>
  <c r="F96" i="216"/>
  <c r="E163" i="231" s="1"/>
  <c r="E97" i="216"/>
  <c r="D164" i="231" s="1"/>
  <c r="F97" i="216"/>
  <c r="E164" i="231" s="1"/>
  <c r="E98" i="216"/>
  <c r="D165" i="231" s="1"/>
  <c r="F98" i="216"/>
  <c r="E165" i="231" s="1"/>
  <c r="E99" i="216"/>
  <c r="D166" i="231" s="1"/>
  <c r="F99" i="216"/>
  <c r="E166" i="231" s="1"/>
  <c r="F84" i="216"/>
  <c r="E153" i="231" s="1"/>
  <c r="E84" i="216"/>
  <c r="D153"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6" i="238" l="1"/>
  <c r="CV26" i="238"/>
  <c r="CW26" i="238"/>
  <c r="CX25" i="238"/>
  <c r="CV25" i="238"/>
  <c r="CW25" i="238"/>
  <c r="CX23" i="238"/>
  <c r="CV23" i="238"/>
  <c r="CW23" i="238"/>
  <c r="CX22" i="238"/>
  <c r="CV22" i="238"/>
  <c r="CW22" i="238"/>
  <c r="CW24" i="238"/>
  <c r="CV24" i="238"/>
  <c r="CX24" i="238"/>
  <c r="CX27" i="238"/>
  <c r="CV27" i="238"/>
  <c r="CW27" i="238"/>
  <c r="CX21" i="238"/>
  <c r="CV21" i="238"/>
  <c r="CW21" i="238"/>
  <c r="CW28" i="238"/>
  <c r="CV28" i="238"/>
  <c r="CX28"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7"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42" authorId="3" shapeId="0" xr:uid="{00000000-0006-0000-0700-000016000000}">
      <text>
        <r>
          <rPr>
            <b/>
            <sz val="9"/>
            <color indexed="81"/>
            <rFont val="Tahoma"/>
            <family val="2"/>
          </rPr>
          <t>Christian Bang:</t>
        </r>
        <r>
          <rPr>
            <sz val="9"/>
            <color indexed="81"/>
            <rFont val="Tahoma"/>
            <family val="2"/>
          </rPr>
          <t xml:space="preserve">
DDHA in 2013 DKK: 48.0</t>
        </r>
      </text>
    </comment>
    <comment ref="J246"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9"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52" authorId="3" shapeId="0" xr:uid="{00000000-0006-0000-0700-000019000000}">
      <text>
        <r>
          <rPr>
            <b/>
            <sz val="9"/>
            <color indexed="81"/>
            <rFont val="Tahoma"/>
            <family val="2"/>
          </rPr>
          <t>Christian Bang:</t>
        </r>
        <r>
          <rPr>
            <sz val="9"/>
            <color indexed="81"/>
            <rFont val="Tahoma"/>
            <family val="2"/>
          </rPr>
          <t xml:space="preserve">
DDHA in 2013 DKK: 
41.9</t>
        </r>
      </text>
    </comment>
    <comment ref="J291"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91"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<sst xmlns="http://schemas.openxmlformats.org/spreadsheetml/2006/main" count="10360" uniqueCount="2310">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</sst>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0">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 numFmtId="202" formatCode="_-* #,##0.00_-;\-* #,##0.00_-;_-* &quot;-&quot;??_-;_-@_-"/>
    <numFmt numFmtId="208" formatCode="_-* #,##0.00000\ _k_r_._-;\-* #,##0.00000\ _k_r_._-;_-* &quot;-&quot;?\ _k_r_._-;_-@_-"/>
    <numFmt numFmtId="209"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7"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1"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2" fillId="0" borderId="0" applyFont="0" applyFill="0" applyBorder="0" applyAlignment="0" applyProtection="0"/>
    <xf numFmtId="164" fontId="6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14"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41"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39" fillId="0" borderId="0"/>
    <xf numFmtId="0" fontId="45" fillId="0" borderId="5">
      <alignment horizontal="left" vertical="center" wrapText="1" indent="2"/>
    </xf>
    <xf numFmtId="168" fontId="13"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72"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0"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8" fontId="42" fillId="0" borderId="0" applyFont="0" applyFill="0" applyBorder="0" applyAlignment="0" applyProtection="0"/>
    <xf numFmtId="177"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7"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164" fontId="50" fillId="0" borderId="0" applyFont="0" applyFill="0" applyBorder="0" applyAlignment="0" applyProtection="0"/>
    <xf numFmtId="164" fontId="16"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0" fontId="76" fillId="0" borderId="0" applyNumberFormat="0" applyFill="0" applyBorder="0" applyAlignment="0" applyProtection="0"/>
    <xf numFmtId="178" fontId="77" fillId="43" borderId="0" applyNumberFormat="0" applyBorder="0" applyAlignment="0" applyProtection="0">
      <alignment horizontal="center" vertical="top" wrapText="1"/>
    </xf>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164"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8"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8"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164"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9" fillId="0" borderId="0"/>
    <xf numFmtId="0" fontId="79" fillId="0" borderId="0"/>
    <xf numFmtId="0" fontId="79" fillId="0" borderId="0"/>
    <xf numFmtId="177"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164" fontId="11" fillId="0" borderId="0" applyFont="0" applyFill="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97"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8" fontId="35" fillId="37" borderId="0" applyNumberFormat="0" applyBorder="0" applyAlignment="0"/>
    <xf numFmtId="178"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7" fontId="13" fillId="0" borderId="0"/>
    <xf numFmtId="177" fontId="13" fillId="0" borderId="0"/>
    <xf numFmtId="177" fontId="13" fillId="0" borderId="0"/>
    <xf numFmtId="177"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6" fontId="115" fillId="0" borderId="0">
      <alignment horizontal="right"/>
    </xf>
    <xf numFmtId="170"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164" fontId="13"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43" fontId="16"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6"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5" fontId="121" fillId="0" borderId="89">
      <alignment horizontal="right" vertical="center"/>
    </xf>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164" fontId="9" fillId="0" borderId="0" applyFont="0" applyFill="0" applyBorder="0" applyAlignment="0" applyProtection="0"/>
    <xf numFmtId="178" fontId="35" fillId="37" borderId="0" applyNumberFormat="0" applyBorder="0" applyAlignment="0"/>
    <xf numFmtId="0" fontId="65" fillId="0" borderId="0" applyNumberFormat="0" applyFill="0" applyBorder="0" applyAlignment="0" applyProtection="0">
      <alignment vertical="top"/>
      <protection locked="0"/>
    </xf>
    <xf numFmtId="164" fontId="13" fillId="0" borderId="0" applyFont="0" applyFill="0" applyBorder="0" applyAlignment="0" applyProtection="0"/>
    <xf numFmtId="177" fontId="109" fillId="0" borderId="0"/>
    <xf numFmtId="178" fontId="13" fillId="0" borderId="0"/>
    <xf numFmtId="164"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43" fontId="7" fillId="0" borderId="0" applyFont="0" applyFill="0" applyBorder="0" applyAlignment="0" applyProtection="0"/>
    <xf numFmtId="164" fontId="3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164" fontId="42" fillId="0" borderId="0" applyFont="0" applyFill="0" applyBorder="0" applyAlignment="0" applyProtection="0"/>
    <xf numFmtId="164" fontId="12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2" fontId="13"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164" fontId="7"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4" fontId="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43" fontId="1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0" fontId="6" fillId="0" borderId="0"/>
    <xf numFmtId="176"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164"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164" fontId="5" fillId="0" borderId="0" applyFont="0" applyFill="0" applyBorder="0" applyAlignment="0" applyProtection="0"/>
    <xf numFmtId="0" fontId="31" fillId="0" borderId="123"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164"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3" fillId="28" borderId="121" applyNumberFormat="0" applyFont="0" applyAlignment="0" applyProtection="0"/>
    <xf numFmtId="164"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31" fillId="0" borderId="117"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13" fillId="28" borderId="12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5"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7"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202" fontId="1" fillId="0" borderId="0" applyFont="0" applyFill="0" applyBorder="0" applyAlignment="0" applyProtection="0"/>
    <xf numFmtId="0" fontId="1" fillId="0" borderId="0"/>
  </cellStyleXfs>
  <cellXfs count="1412">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1" fontId="0" fillId="30" borderId="0" xfId="0" applyNumberFormat="1" applyFill="1"/>
    <xf numFmtId="171" fontId="15" fillId="0" borderId="0" xfId="0" applyNumberFormat="1" applyFont="1"/>
    <xf numFmtId="171" fontId="0" fillId="0" borderId="0" xfId="0" applyNumberFormat="1"/>
    <xf numFmtId="171" fontId="35" fillId="31" borderId="12" xfId="0" applyNumberFormat="1" applyFont="1" applyFill="1" applyBorder="1" applyAlignment="1">
      <alignment horizontal="left" vertical="center" wrapText="1"/>
    </xf>
    <xf numFmtId="171" fontId="36" fillId="29" borderId="13" xfId="0" quotePrefix="1" applyNumberFormat="1" applyFont="1" applyFill="1" applyBorder="1" applyAlignment="1">
      <alignment horizontal="left" vertical="center" wrapText="1"/>
    </xf>
    <xf numFmtId="171" fontId="14"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1"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1" fontId="47" fillId="0" borderId="0" xfId="993" applyNumberFormat="1" applyFont="1" applyFill="1" applyBorder="1"/>
    <xf numFmtId="0" fontId="42" fillId="0" borderId="0" xfId="993"/>
    <xf numFmtId="14" fontId="42" fillId="0" borderId="0" xfId="993" applyNumberFormat="1" applyFont="1" applyAlignment="1">
      <alignment horizontal="left"/>
    </xf>
    <xf numFmtId="171" fontId="42" fillId="0" borderId="0" xfId="993" applyNumberFormat="1" applyFont="1" applyFill="1" applyBorder="1" applyAlignment="1">
      <alignment horizontal="left"/>
    </xf>
    <xf numFmtId="0" fontId="42" fillId="0" borderId="0" xfId="993" applyFont="1" applyAlignment="1">
      <alignment horizontal="left"/>
    </xf>
    <xf numFmtId="171"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5"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1" fontId="14" fillId="0" borderId="12" xfId="975" applyNumberFormat="1" applyFill="1" applyBorder="1"/>
    <xf numFmtId="171" fontId="14" fillId="33" borderId="0" xfId="975" applyNumberFormat="1" applyFont="1" applyFill="1" applyBorder="1"/>
    <xf numFmtId="171" fontId="14" fillId="30" borderId="14" xfId="975" applyNumberFormat="1" applyFont="1" applyFill="1" applyBorder="1"/>
    <xf numFmtId="171"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0" fontId="80" fillId="40" borderId="80" xfId="1467" applyNumberFormat="1" applyAlignment="1">
      <alignment horizontal="center"/>
    </xf>
    <xf numFmtId="14" fontId="14" fillId="0" borderId="0" xfId="993" applyNumberFormat="1" applyFont="1" applyAlignment="1">
      <alignment horizontal="left"/>
    </xf>
    <xf numFmtId="171"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1" fontId="0" fillId="0" borderId="12" xfId="0" applyNumberFormat="1" applyBorder="1"/>
    <xf numFmtId="171" fontId="14" fillId="0" borderId="12" xfId="0" applyNumberFormat="1" applyFont="1" applyFill="1" applyBorder="1"/>
    <xf numFmtId="171"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1" fontId="14" fillId="0" borderId="12" xfId="0" applyNumberFormat="1" applyFont="1" applyFill="1" applyBorder="1" applyAlignment="1">
      <alignment horizontal="left"/>
    </xf>
    <xf numFmtId="171"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6"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6"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8" fontId="35" fillId="37" borderId="0" xfId="995" applyFill="1"/>
    <xf numFmtId="178" fontId="83" fillId="46" borderId="0" xfId="1470" applyNumberFormat="1"/>
    <xf numFmtId="178" fontId="86" fillId="37" borderId="0" xfId="995" applyFont="1" applyFill="1"/>
    <xf numFmtId="178" fontId="88" fillId="37" borderId="0" xfId="995" applyFont="1" applyFill="1"/>
    <xf numFmtId="178" fontId="86" fillId="37" borderId="0" xfId="995" applyFont="1" applyFill="1" applyBorder="1"/>
    <xf numFmtId="178" fontId="86" fillId="2" borderId="0" xfId="995" applyFont="1" applyFill="1"/>
    <xf numFmtId="178" fontId="86" fillId="2" borderId="14" xfId="995" applyFont="1" applyFill="1" applyBorder="1" applyAlignment="1">
      <alignment horizontal="center"/>
    </xf>
    <xf numFmtId="178" fontId="88" fillId="37" borderId="2"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78" fontId="89" fillId="2" borderId="0" xfId="995" applyFont="1" applyFill="1" applyAlignment="1">
      <alignment horizontal="center"/>
    </xf>
    <xf numFmtId="178" fontId="86" fillId="2" borderId="12" xfId="995" applyFont="1" applyFill="1" applyBorder="1"/>
    <xf numFmtId="178" fontId="86" fillId="2" borderId="14" xfId="995" applyFont="1" applyFill="1" applyBorder="1"/>
    <xf numFmtId="180" fontId="77" fillId="37" borderId="0" xfId="433" applyNumberFormat="1" applyFill="1" applyBorder="1" applyAlignment="1"/>
    <xf numFmtId="180" fontId="77" fillId="37" borderId="60" xfId="433" applyNumberFormat="1" applyFill="1" applyBorder="1" applyAlignment="1"/>
    <xf numFmtId="180" fontId="77" fillId="37" borderId="64" xfId="433" applyNumberFormat="1" applyFill="1" applyBorder="1" applyAlignment="1"/>
    <xf numFmtId="179" fontId="77" fillId="43" borderId="0" xfId="433" applyNumberFormat="1" applyBorder="1" applyAlignment="1"/>
    <xf numFmtId="178" fontId="89" fillId="2" borderId="0" xfId="995" applyFont="1" applyFill="1" applyBorder="1"/>
    <xf numFmtId="178" fontId="86" fillId="2" borderId="69" xfId="995" applyFont="1" applyFill="1" applyBorder="1"/>
    <xf numFmtId="178" fontId="86" fillId="2" borderId="34" xfId="995" applyFont="1" applyFill="1" applyBorder="1"/>
    <xf numFmtId="178" fontId="86" fillId="2" borderId="19" xfId="995" applyFont="1" applyFill="1" applyBorder="1"/>
    <xf numFmtId="178" fontId="90" fillId="2" borderId="0" xfId="1471" applyFont="1" applyFill="1" applyAlignment="1"/>
    <xf numFmtId="173" fontId="69" fillId="39" borderId="0" xfId="25" applyNumberFormat="1" applyBorder="1"/>
    <xf numFmtId="173" fontId="69" fillId="39" borderId="0" xfId="25" applyNumberFormat="1" applyBorder="1" applyAlignment="1"/>
    <xf numFmtId="173" fontId="69" fillId="39" borderId="60" xfId="25" applyNumberFormat="1" applyBorder="1"/>
    <xf numFmtId="179" fontId="77" fillId="43" borderId="60" xfId="433" applyNumberFormat="1" applyBorder="1" applyAlignment="1"/>
    <xf numFmtId="9" fontId="69" fillId="39" borderId="0" xfId="25" applyNumberFormat="1" applyBorder="1" applyAlignment="1"/>
    <xf numFmtId="173" fontId="35" fillId="37" borderId="0" xfId="28" applyNumberFormat="1" applyBorder="1"/>
    <xf numFmtId="178" fontId="88" fillId="53" borderId="2" xfId="995" applyFont="1" applyFill="1" applyBorder="1"/>
    <xf numFmtId="178" fontId="86" fillId="37" borderId="42"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78" fontId="92" fillId="37" borderId="2" xfId="995" applyFont="1" applyFill="1" applyBorder="1" applyAlignment="1">
      <alignment horizontal="left"/>
    </xf>
    <xf numFmtId="181" fontId="86" fillId="37" borderId="2" xfId="995" applyNumberFormat="1" applyFont="1" applyFill="1" applyBorder="1"/>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78" fontId="88" fillId="53" borderId="2" xfId="995" applyFont="1" applyFill="1" applyBorder="1" applyAlignment="1">
      <alignment horizontal="right"/>
    </xf>
    <xf numFmtId="178" fontId="86" fillId="37" borderId="70" xfId="995" applyFont="1" applyFill="1" applyBorder="1"/>
    <xf numFmtId="178" fontId="86" fillId="37" borderId="18" xfId="995" applyFont="1" applyFill="1" applyBorder="1"/>
    <xf numFmtId="178" fontId="94" fillId="38" borderId="2" xfId="995" applyNumberFormat="1" applyFont="1" applyFill="1" applyBorder="1"/>
    <xf numFmtId="183" fontId="86" fillId="37" borderId="0" xfId="995" applyNumberFormat="1" applyFont="1" applyFill="1"/>
    <xf numFmtId="178" fontId="86" fillId="52" borderId="2" xfId="995" applyFont="1" applyFill="1" applyBorder="1"/>
    <xf numFmtId="178" fontId="86" fillId="2" borderId="69" xfId="995" applyFont="1" applyFill="1" applyBorder="1" applyAlignment="1">
      <alignment horizontal="center" wrapText="1"/>
    </xf>
    <xf numFmtId="178" fontId="86" fillId="2" borderId="12" xfId="995" applyFont="1" applyFill="1" applyBorder="1" applyAlignment="1">
      <alignment horizontal="centerContinuous" wrapText="1"/>
    </xf>
    <xf numFmtId="178" fontId="86" fillId="2" borderId="12" xfId="995" applyFont="1" applyFill="1" applyBorder="1" applyAlignment="1">
      <alignment horizontal="center" wrapText="1"/>
    </xf>
    <xf numFmtId="178" fontId="86" fillId="2" borderId="12" xfId="995" applyFont="1" applyFill="1" applyBorder="1" applyAlignment="1">
      <alignment wrapText="1"/>
    </xf>
    <xf numFmtId="178" fontId="86" fillId="2" borderId="49" xfId="995" applyFont="1" applyFill="1" applyBorder="1" applyAlignment="1">
      <alignment horizontal="center" wrapText="1"/>
    </xf>
    <xf numFmtId="178" fontId="86" fillId="2" borderId="34" xfId="995" applyFont="1" applyFill="1" applyBorder="1" applyAlignment="1">
      <alignment horizontal="center"/>
    </xf>
    <xf numFmtId="178" fontId="86" fillId="2" borderId="14" xfId="995" applyFont="1" applyFill="1" applyBorder="1" applyAlignment="1">
      <alignment horizontal="right"/>
    </xf>
    <xf numFmtId="178" fontId="86" fillId="2" borderId="16" xfId="995" applyFont="1" applyFill="1" applyBorder="1" applyAlignment="1">
      <alignment horizontal="center"/>
    </xf>
    <xf numFmtId="178" fontId="86" fillId="2" borderId="49" xfId="995" applyFont="1" applyFill="1" applyBorder="1" applyAlignment="1">
      <alignment horizontal="left"/>
    </xf>
    <xf numFmtId="179" fontId="93" fillId="43" borderId="69" xfId="433" applyNumberFormat="1" applyFont="1" applyBorder="1" applyAlignment="1"/>
    <xf numFmtId="179" fontId="93" fillId="43" borderId="12" xfId="433" applyNumberFormat="1" applyFont="1" applyBorder="1" applyAlignment="1"/>
    <xf numFmtId="181" fontId="93" fillId="43" borderId="12" xfId="433" applyNumberFormat="1" applyFont="1" applyBorder="1" applyAlignment="1"/>
    <xf numFmtId="179" fontId="93" fillId="52" borderId="12" xfId="995" applyNumberFormat="1" applyFont="1" applyFill="1" applyBorder="1"/>
    <xf numFmtId="181" fontId="93" fillId="43" borderId="49" xfId="433" applyNumberFormat="1" applyFont="1" applyBorder="1" applyAlignment="1"/>
    <xf numFmtId="178" fontId="86" fillId="52" borderId="70" xfId="28" applyNumberFormat="1" applyFont="1" applyFill="1" applyBorder="1" applyAlignment="1">
      <alignment horizontal="center"/>
    </xf>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79" fontId="93" fillId="52" borderId="0" xfId="995" applyNumberFormat="1" applyFont="1" applyFill="1" applyBorder="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78" fontId="86" fillId="37" borderId="19" xfId="28" applyNumberFormat="1" applyFont="1" applyBorder="1"/>
    <xf numFmtId="178" fontId="86" fillId="2" borderId="16" xfId="995" applyFont="1" applyFill="1" applyBorder="1" applyAlignment="1">
      <alignment horizontal="left"/>
    </xf>
    <xf numFmtId="179" fontId="93" fillId="43" borderId="14" xfId="433" applyNumberFormat="1" applyFont="1" applyBorder="1" applyAlignment="1"/>
    <xf numFmtId="181" fontId="93" fillId="43" borderId="14" xfId="433" applyNumberFormat="1" applyFont="1" applyBorder="1" applyAlignment="1"/>
    <xf numFmtId="178" fontId="93" fillId="52" borderId="14" xfId="995" applyNumberFormat="1" applyFont="1" applyFill="1" applyBorder="1"/>
    <xf numFmtId="181" fontId="93" fillId="43" borderId="16" xfId="433" applyNumberFormat="1" applyFont="1" applyBorder="1" applyAlignment="1"/>
    <xf numFmtId="178" fontId="86" fillId="52" borderId="42" xfId="28" applyNumberFormat="1" applyFont="1" applyFill="1" applyBorder="1" applyAlignment="1">
      <alignment horizontal="center"/>
    </xf>
    <xf numFmtId="178" fontId="90" fillId="37" borderId="0" xfId="1471" applyFont="1" applyFill="1" applyAlignment="1"/>
    <xf numFmtId="178" fontId="89" fillId="2" borderId="71" xfId="995" applyFont="1" applyFill="1" applyBorder="1" applyAlignment="1">
      <alignment horizontal="right"/>
    </xf>
    <xf numFmtId="178" fontId="89" fillId="2" borderId="72" xfId="995" applyFont="1" applyFill="1" applyBorder="1" applyAlignment="1">
      <alignment horizontal="right"/>
    </xf>
    <xf numFmtId="183" fontId="86" fillId="37" borderId="2" xfId="28" applyNumberFormat="1" applyFont="1" applyBorder="1"/>
    <xf numFmtId="181" fontId="93" fillId="43" borderId="69" xfId="433" applyNumberFormat="1" applyFont="1" applyBorder="1" applyAlignment="1"/>
    <xf numFmtId="181" fontId="93" fillId="43" borderId="19" xfId="433" applyNumberFormat="1" applyFont="1" applyBorder="1" applyAlignment="1"/>
    <xf numFmtId="181" fontId="93" fillId="43" borderId="34" xfId="433" applyNumberFormat="1" applyFont="1" applyBorder="1" applyAlignment="1"/>
    <xf numFmtId="181"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1" fontId="95" fillId="37" borderId="2" xfId="2000" applyNumberFormat="1" applyFont="1" applyFill="1" applyBorder="1" applyProtection="1">
      <protection locked="0"/>
    </xf>
    <xf numFmtId="178" fontId="95" fillId="37" borderId="2" xfId="2000" applyNumberFormat="1" applyFont="1" applyFill="1" applyBorder="1"/>
    <xf numFmtId="0" fontId="86" fillId="37" borderId="2" xfId="28" applyFont="1" applyBorder="1"/>
    <xf numFmtId="181" fontId="86" fillId="37" borderId="2" xfId="28" applyNumberFormat="1" applyFont="1" applyBorder="1" applyProtection="1">
      <protection locked="0"/>
    </xf>
    <xf numFmtId="0" fontId="93" fillId="43" borderId="2" xfId="433" applyNumberFormat="1" applyFont="1" applyBorder="1" applyAlignment="1">
      <alignment horizontal="left"/>
    </xf>
    <xf numFmtId="178" fontId="92" fillId="52" borderId="2" xfId="995" applyFont="1" applyFill="1" applyBorder="1" applyAlignment="1">
      <alignment horizontal="left"/>
    </xf>
    <xf numFmtId="178" fontId="95" fillId="37" borderId="0" xfId="2000" applyNumberFormat="1" applyFont="1" applyFill="1" applyBorder="1"/>
    <xf numFmtId="178" fontId="86" fillId="2" borderId="2" xfId="995" applyFont="1" applyFill="1" applyBorder="1"/>
    <xf numFmtId="179" fontId="86" fillId="2" borderId="2" xfId="995" applyNumberFormat="1" applyFont="1" applyFill="1" applyBorder="1"/>
    <xf numFmtId="179" fontId="86" fillId="50" borderId="2" xfId="995" applyNumberFormat="1" applyFont="1" applyFill="1" applyBorder="1"/>
    <xf numFmtId="181" fontId="86" fillId="54" borderId="2" xfId="995" applyNumberFormat="1" applyFont="1" applyFill="1" applyBorder="1"/>
    <xf numFmtId="178" fontId="86" fillId="2" borderId="2" xfId="995" applyFont="1" applyFill="1" applyBorder="1" applyAlignment="1">
      <alignment horizontal="centerContinuous"/>
    </xf>
    <xf numFmtId="180" fontId="91" fillId="39" borderId="2" xfId="25" applyNumberFormat="1" applyFont="1" applyBorder="1"/>
    <xf numFmtId="178" fontId="86" fillId="50" borderId="2" xfId="995" applyNumberFormat="1" applyFont="1" applyFill="1" applyBorder="1"/>
    <xf numFmtId="180"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8" fontId="85" fillId="37" borderId="2" xfId="2000" applyNumberFormat="1" applyFill="1" applyBorder="1"/>
    <xf numFmtId="179" fontId="95" fillId="37" borderId="2" xfId="2000" applyNumberFormat="1" applyFont="1" applyFill="1" applyBorder="1"/>
    <xf numFmtId="176" fontId="89" fillId="2" borderId="0" xfId="1987" applyNumberFormat="1" applyFont="1" applyFill="1"/>
    <xf numFmtId="178" fontId="69" fillId="39" borderId="0" xfId="25" applyNumberFormat="1" applyBorder="1"/>
    <xf numFmtId="181" fontId="69" fillId="39" borderId="2" xfId="25" applyNumberFormat="1" applyBorder="1"/>
    <xf numFmtId="180" fontId="69" fillId="39" borderId="2" xfId="25" applyNumberFormat="1" applyBorder="1"/>
    <xf numFmtId="178" fontId="82" fillId="45" borderId="0" xfId="1469" applyNumberFormat="1"/>
    <xf numFmtId="178" fontId="90" fillId="37" borderId="0" xfId="1471" applyFont="1" applyFill="1" applyBorder="1" applyAlignment="1"/>
    <xf numFmtId="179" fontId="93" fillId="50" borderId="12" xfId="433" applyNumberFormat="1" applyFont="1" applyFill="1" applyBorder="1" applyAlignment="1"/>
    <xf numFmtId="179" fontId="93" fillId="50" borderId="0" xfId="433" applyNumberFormat="1" applyFont="1" applyFill="1" applyBorder="1" applyAlignment="1"/>
    <xf numFmtId="179" fontId="93" fillId="50" borderId="14" xfId="433" applyNumberFormat="1" applyFont="1" applyFill="1" applyBorder="1" applyAlignment="1"/>
    <xf numFmtId="176" fontId="86" fillId="50" borderId="12" xfId="28" applyNumberFormat="1" applyFont="1" applyFill="1" applyBorder="1" applyAlignment="1">
      <alignment horizontal="right"/>
    </xf>
    <xf numFmtId="176" fontId="86" fillId="50" borderId="0" xfId="28" applyNumberFormat="1" applyFont="1" applyFill="1" applyBorder="1" applyAlignment="1">
      <alignment horizontal="right"/>
    </xf>
    <xf numFmtId="176"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1" fontId="86" fillId="50" borderId="49" xfId="28" applyNumberFormat="1" applyFont="1" applyFill="1" applyBorder="1"/>
    <xf numFmtId="181" fontId="86" fillId="50" borderId="20" xfId="28" applyNumberFormat="1" applyFont="1" applyFill="1" applyBorder="1"/>
    <xf numFmtId="181" fontId="86" fillId="50" borderId="18" xfId="28" applyNumberFormat="1" applyFont="1" applyFill="1" applyBorder="1"/>
    <xf numFmtId="181" fontId="86" fillId="50" borderId="16" xfId="28" applyNumberFormat="1" applyFont="1" applyFill="1" applyBorder="1"/>
    <xf numFmtId="184" fontId="93" fillId="50" borderId="49" xfId="433" applyNumberFormat="1" applyFont="1" applyFill="1" applyBorder="1" applyAlignment="1"/>
    <xf numFmtId="184" fontId="93" fillId="50" borderId="20" xfId="433" applyNumberFormat="1" applyFont="1" applyFill="1" applyBorder="1" applyAlignment="1"/>
    <xf numFmtId="184" fontId="93" fillId="50" borderId="16" xfId="433" applyNumberFormat="1" applyFont="1" applyFill="1" applyBorder="1" applyAlignment="1"/>
    <xf numFmtId="182" fontId="93" fillId="50" borderId="49" xfId="433" applyNumberFormat="1" applyFont="1" applyFill="1" applyBorder="1" applyAlignment="1"/>
    <xf numFmtId="182" fontId="93" fillId="50" borderId="20" xfId="433" applyNumberFormat="1" applyFont="1" applyFill="1" applyBorder="1" applyAlignment="1"/>
    <xf numFmtId="182" fontId="93" fillId="50" borderId="16" xfId="433" applyNumberFormat="1" applyFont="1" applyFill="1" applyBorder="1" applyAlignment="1"/>
    <xf numFmtId="173" fontId="35" fillId="37" borderId="0" xfId="433" applyNumberFormat="1" applyFont="1" applyFill="1" applyBorder="1" applyAlignment="1"/>
    <xf numFmtId="179" fontId="86" fillId="37" borderId="0" xfId="28" applyNumberFormat="1" applyFont="1" applyBorder="1"/>
    <xf numFmtId="179" fontId="91" fillId="39" borderId="0" xfId="25" applyNumberFormat="1" applyFont="1" applyBorder="1"/>
    <xf numFmtId="179" fontId="86" fillId="37" borderId="0" xfId="28" applyNumberFormat="1" applyFont="1" applyBorder="1" applyProtection="1">
      <protection locked="0"/>
    </xf>
    <xf numFmtId="179" fontId="77" fillId="43" borderId="0" xfId="433" applyNumberFormat="1" applyBorder="1" applyAlignment="1" applyProtection="1">
      <protection locked="0"/>
    </xf>
    <xf numFmtId="181" fontId="86" fillId="37" borderId="0" xfId="28" applyNumberFormat="1" applyFont="1" applyBorder="1" applyProtection="1">
      <protection locked="0"/>
    </xf>
    <xf numFmtId="178" fontId="93" fillId="43" borderId="21" xfId="433" applyFont="1" applyBorder="1" applyAlignment="1">
      <alignment horizontal="left"/>
    </xf>
    <xf numFmtId="178" fontId="93" fillId="43" borderId="21" xfId="433" applyNumberFormat="1" applyFont="1" applyBorder="1" applyAlignment="1"/>
    <xf numFmtId="178" fontId="93" fillId="43" borderId="21" xfId="433" applyFont="1" applyBorder="1" applyAlignment="1"/>
    <xf numFmtId="181" fontId="91" fillId="45" borderId="2" xfId="25" applyNumberFormat="1" applyFont="1" applyFill="1" applyBorder="1" applyProtection="1">
      <protection locked="0"/>
    </xf>
    <xf numFmtId="171" fontId="96" fillId="0" borderId="0" xfId="0" applyNumberFormat="1" applyFont="1" applyFill="1" applyBorder="1"/>
    <xf numFmtId="0" fontId="12" fillId="0" borderId="0" xfId="2005"/>
    <xf numFmtId="0" fontId="13" fillId="0" borderId="0" xfId="2007"/>
    <xf numFmtId="171"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1"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0" fontId="98" fillId="0" borderId="0" xfId="3312" applyNumberFormat="1" applyFont="1" applyFill="1" applyBorder="1" applyAlignment="1">
      <alignment horizontal="center"/>
    </xf>
    <xf numFmtId="170" fontId="84" fillId="0" borderId="17" xfId="3312" applyNumberFormat="1" applyFont="1" applyFill="1" applyBorder="1" applyAlignment="1">
      <alignment horizontal="left"/>
    </xf>
    <xf numFmtId="170"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1" fontId="13" fillId="0" borderId="0" xfId="993" applyNumberFormat="1" applyFont="1" applyFill="1" applyBorder="1"/>
    <xf numFmtId="178" fontId="86" fillId="37" borderId="0" xfId="995" applyFont="1" applyFill="1"/>
    <xf numFmtId="178" fontId="86" fillId="37" borderId="0"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80" fontId="77" fillId="37" borderId="0" xfId="433" applyNumberFormat="1" applyFill="1" applyBorder="1" applyAlignment="1"/>
    <xf numFmtId="178" fontId="89" fillId="2" borderId="0" xfId="995" applyFont="1" applyFill="1" applyBorder="1"/>
    <xf numFmtId="178" fontId="86" fillId="2" borderId="19"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83" fontId="86" fillId="37" borderId="0" xfId="995" applyNumberFormat="1" applyFont="1" applyFill="1"/>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83" fontId="86" fillId="37" borderId="2" xfId="28" applyNumberFormat="1" applyFont="1" applyBorder="1"/>
    <xf numFmtId="178" fontId="69" fillId="39" borderId="0" xfId="25" applyNumberFormat="1" applyBorder="1"/>
    <xf numFmtId="179" fontId="93" fillId="50" borderId="0" xfId="433" applyNumberFormat="1" applyFont="1" applyFill="1" applyBorder="1" applyAlignment="1"/>
    <xf numFmtId="176" fontId="86" fillId="50" borderId="0" xfId="28" applyNumberFormat="1" applyFont="1" applyFill="1" applyBorder="1" applyAlignment="1">
      <alignment horizontal="right"/>
    </xf>
    <xf numFmtId="181" fontId="86" fillId="50" borderId="20" xfId="28" applyNumberFormat="1" applyFont="1" applyFill="1" applyBorder="1"/>
    <xf numFmtId="184" fontId="93" fillId="50" borderId="20" xfId="433" applyNumberFormat="1" applyFont="1" applyFill="1" applyBorder="1" applyAlignment="1"/>
    <xf numFmtId="182" fontId="93" fillId="50" borderId="20" xfId="433" applyNumberFormat="1" applyFont="1" applyFill="1" applyBorder="1" applyAlignment="1"/>
    <xf numFmtId="179" fontId="86" fillId="37" borderId="0" xfId="28" applyNumberFormat="1" applyFont="1" applyBorder="1" applyProtection="1">
      <protection locked="0"/>
    </xf>
    <xf numFmtId="178" fontId="93" fillId="43" borderId="21" xfId="433" applyFont="1" applyBorder="1" applyAlignment="1">
      <alignment horizontal="left"/>
    </xf>
    <xf numFmtId="178" fontId="35" fillId="37" borderId="0" xfId="3371" applyFill="1"/>
    <xf numFmtId="178"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0" fontId="6" fillId="0" borderId="90" xfId="7504" applyNumberFormat="1" applyFont="1" applyFill="1" applyBorder="1" applyAlignment="1">
      <alignment horizontal="center"/>
    </xf>
    <xf numFmtId="170" fontId="6" fillId="50" borderId="90" xfId="7504" applyNumberFormat="1" applyFont="1" applyFill="1" applyBorder="1" applyAlignment="1">
      <alignment horizontal="center"/>
    </xf>
    <xf numFmtId="0" fontId="84" fillId="0" borderId="68" xfId="7490" applyFont="1" applyFill="1" applyBorder="1"/>
    <xf numFmtId="164"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1" fontId="0" fillId="0" borderId="96" xfId="0" applyNumberFormat="1" applyBorder="1"/>
    <xf numFmtId="171" fontId="13" fillId="0" borderId="96" xfId="0" applyNumberFormat="1" applyFont="1" applyFill="1" applyBorder="1"/>
    <xf numFmtId="171" fontId="0" fillId="0" borderId="96" xfId="0" applyNumberFormat="1" applyFill="1" applyBorder="1"/>
    <xf numFmtId="1" fontId="13" fillId="0" borderId="0" xfId="0" applyNumberFormat="1" applyFont="1" applyBorder="1"/>
    <xf numFmtId="171"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6"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1" fontId="0" fillId="0" borderId="0" xfId="0" applyNumberFormat="1" applyFill="1"/>
    <xf numFmtId="171" fontId="13" fillId="0" borderId="0" xfId="0" applyNumberFormat="1" applyFont="1" applyFill="1"/>
    <xf numFmtId="171" fontId="14" fillId="0" borderId="96" xfId="0" applyNumberFormat="1" applyFont="1" applyFill="1" applyBorder="1"/>
    <xf numFmtId="171" fontId="0" fillId="0" borderId="93" xfId="0" applyNumberFormat="1" applyBorder="1"/>
    <xf numFmtId="171" fontId="0" fillId="0" borderId="93" xfId="0" applyNumberFormat="1" applyFill="1" applyBorder="1"/>
    <xf numFmtId="171" fontId="14" fillId="0" borderId="93" xfId="0" applyNumberFormat="1" applyFont="1" applyFill="1" applyBorder="1"/>
    <xf numFmtId="171" fontId="7" fillId="0" borderId="96" xfId="5676" applyNumberFormat="1" applyFont="1" applyBorder="1"/>
    <xf numFmtId="0" fontId="57" fillId="0" borderId="0" xfId="0" applyFont="1"/>
    <xf numFmtId="171" fontId="13"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4" fillId="0" borderId="0" xfId="0" applyNumberFormat="1" applyFont="1" applyFill="1" applyBorder="1" applyAlignment="1">
      <alignment horizontal="left"/>
    </xf>
    <xf numFmtId="171" fontId="13" fillId="0" borderId="0" xfId="0" applyNumberFormat="1" applyFont="1" applyAlignment="1">
      <alignment horizontal="left"/>
    </xf>
    <xf numFmtId="171" fontId="15" fillId="0" borderId="0" xfId="0" applyNumberFormat="1" applyFont="1" applyAlignment="1">
      <alignment horizontal="left" wrapText="1"/>
    </xf>
    <xf numFmtId="0" fontId="128" fillId="0" borderId="0" xfId="0" applyFont="1"/>
    <xf numFmtId="171" fontId="36" fillId="29" borderId="96" xfId="0" applyNumberFormat="1" applyFont="1" applyFill="1" applyBorder="1" applyAlignment="1">
      <alignment horizontal="left" vertical="center" wrapText="1"/>
    </xf>
    <xf numFmtId="171"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4" fontId="134" fillId="37" borderId="0" xfId="430" applyNumberFormat="1" applyFont="1" applyFill="1" applyBorder="1"/>
    <xf numFmtId="174" fontId="134" fillId="37" borderId="14" xfId="430" applyNumberFormat="1" applyFont="1" applyFill="1" applyBorder="1"/>
    <xf numFmtId="174" fontId="134" fillId="37" borderId="58" xfId="430" applyNumberFormat="1" applyFont="1" applyFill="1" applyBorder="1"/>
    <xf numFmtId="0" fontId="135" fillId="0" borderId="0" xfId="0" applyFont="1"/>
    <xf numFmtId="170" fontId="136" fillId="40" borderId="80" xfId="1467" applyNumberFormat="1" applyFont="1" applyAlignment="1">
      <alignment horizontal="center"/>
    </xf>
    <xf numFmtId="174"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0" fontId="134" fillId="50" borderId="90" xfId="7504" applyNumberFormat="1" applyFont="1" applyFill="1" applyBorder="1" applyAlignment="1">
      <alignment horizontal="center"/>
    </xf>
    <xf numFmtId="170"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69" fontId="13" fillId="0" borderId="0" xfId="2611" applyNumberFormat="1" applyAlignment="1">
      <alignment horizontal="center"/>
    </xf>
    <xf numFmtId="170" fontId="13" fillId="0" borderId="0" xfId="2611" applyNumberFormat="1" applyAlignment="1">
      <alignment horizontal="center"/>
    </xf>
    <xf numFmtId="169"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1" fontId="128" fillId="0" borderId="0" xfId="0" applyNumberFormat="1" applyFont="1"/>
    <xf numFmtId="0" fontId="13" fillId="0" borderId="0" xfId="2611" applyAlignment="1">
      <alignment horizontal="center"/>
    </xf>
    <xf numFmtId="170" fontId="13" fillId="50" borderId="0" xfId="2611" applyNumberFormat="1" applyFill="1" applyAlignment="1">
      <alignment horizontal="center"/>
    </xf>
    <xf numFmtId="169" fontId="13" fillId="0" borderId="0" xfId="2611" applyNumberFormat="1"/>
    <xf numFmtId="1" fontId="13" fillId="0" borderId="0" xfId="2611" applyNumberFormat="1" applyAlignment="1">
      <alignment horizontal="center"/>
    </xf>
    <xf numFmtId="169"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69" fontId="13" fillId="55" borderId="96" xfId="2611" applyNumberFormat="1" applyFill="1" applyBorder="1" applyAlignment="1">
      <alignment horizontal="center"/>
    </xf>
    <xf numFmtId="169" fontId="13" fillId="0" borderId="96" xfId="2611" applyNumberFormat="1" applyBorder="1"/>
    <xf numFmtId="169"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0" fontId="13" fillId="50" borderId="21" xfId="2611" applyNumberFormat="1" applyFill="1" applyBorder="1" applyAlignment="1">
      <alignment horizontal="center"/>
    </xf>
    <xf numFmtId="0" fontId="47" fillId="0" borderId="131" xfId="2611" applyFont="1" applyBorder="1"/>
    <xf numFmtId="170" fontId="13" fillId="0" borderId="132" xfId="2611" applyNumberFormat="1" applyBorder="1" applyAlignment="1">
      <alignment horizontal="center"/>
    </xf>
    <xf numFmtId="170"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7" fontId="149" fillId="93" borderId="134" xfId="3738" applyNumberFormat="1" applyFont="1" applyFill="1" applyBorder="1" applyAlignment="1">
      <alignment horizontal="right"/>
    </xf>
    <xf numFmtId="187" fontId="149" fillId="93" borderId="135" xfId="3738" applyNumberFormat="1" applyFont="1" applyFill="1" applyBorder="1" applyAlignment="1">
      <alignment horizontal="right"/>
    </xf>
    <xf numFmtId="187" fontId="149" fillId="2" borderId="136" xfId="3738" applyNumberFormat="1" applyFont="1" applyFill="1" applyBorder="1" applyAlignment="1">
      <alignment horizontal="right"/>
    </xf>
    <xf numFmtId="187"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7" fontId="108" fillId="93" borderId="137" xfId="3738" applyNumberFormat="1" applyFont="1" applyFill="1" applyBorder="1" applyAlignment="1">
      <alignment horizontal="right"/>
    </xf>
    <xf numFmtId="187" fontId="108" fillId="93" borderId="138" xfId="3738" applyNumberFormat="1" applyFont="1" applyFill="1" applyBorder="1" applyAlignment="1">
      <alignment horizontal="right"/>
    </xf>
    <xf numFmtId="187" fontId="108" fillId="2" borderId="139" xfId="3738" applyNumberFormat="1" applyFont="1" applyFill="1" applyBorder="1" applyAlignment="1">
      <alignment horizontal="right"/>
    </xf>
    <xf numFmtId="187"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7" fontId="108" fillId="93" borderId="140" xfId="3738" applyNumberFormat="1" applyFont="1" applyFill="1" applyBorder="1" applyAlignment="1">
      <alignment horizontal="right"/>
    </xf>
    <xf numFmtId="187" fontId="108" fillId="93" borderId="141" xfId="3738" applyNumberFormat="1" applyFont="1" applyFill="1" applyBorder="1" applyAlignment="1">
      <alignment horizontal="right"/>
    </xf>
    <xf numFmtId="187" fontId="108" fillId="2" borderId="142" xfId="3738" applyNumberFormat="1" applyFont="1" applyFill="1" applyBorder="1" applyAlignment="1">
      <alignment horizontal="right"/>
    </xf>
    <xf numFmtId="187"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7" fontId="108" fillId="93" borderId="143" xfId="3738" applyNumberFormat="1" applyFont="1" applyFill="1" applyBorder="1" applyAlignment="1">
      <alignment horizontal="right"/>
    </xf>
    <xf numFmtId="187" fontId="108" fillId="93" borderId="144" xfId="3738" applyNumberFormat="1" applyFont="1" applyFill="1" applyBorder="1" applyAlignment="1">
      <alignment horizontal="right"/>
    </xf>
    <xf numFmtId="187" fontId="108" fillId="2" borderId="145" xfId="3738" applyNumberFormat="1" applyFont="1" applyFill="1" applyBorder="1" applyAlignment="1">
      <alignment horizontal="right"/>
    </xf>
    <xf numFmtId="187"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7" fontId="108" fillId="93" borderId="146" xfId="3738" applyNumberFormat="1" applyFont="1" applyFill="1" applyBorder="1" applyAlignment="1">
      <alignment horizontal="right"/>
    </xf>
    <xf numFmtId="187" fontId="108" fillId="93" borderId="147" xfId="3738" applyNumberFormat="1" applyFont="1" applyFill="1" applyBorder="1" applyAlignment="1">
      <alignment horizontal="right"/>
    </xf>
    <xf numFmtId="187" fontId="108" fillId="2" borderId="148" xfId="3738" applyNumberFormat="1" applyFont="1" applyFill="1" applyBorder="1" applyAlignment="1">
      <alignment horizontal="right"/>
    </xf>
    <xf numFmtId="187"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7" fontId="150" fillId="93" borderId="140" xfId="3738" applyNumberFormat="1" applyFont="1" applyFill="1" applyBorder="1" applyAlignment="1">
      <alignment horizontal="right"/>
    </xf>
    <xf numFmtId="187" fontId="150" fillId="93" borderId="141" xfId="3738" applyNumberFormat="1" applyFont="1" applyFill="1" applyBorder="1" applyAlignment="1">
      <alignment horizontal="right"/>
    </xf>
    <xf numFmtId="187" fontId="150" fillId="2" borderId="142" xfId="3738" applyNumberFormat="1" applyFont="1" applyFill="1" applyBorder="1" applyAlignment="1">
      <alignment horizontal="right"/>
    </xf>
    <xf numFmtId="187"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7" fontId="149" fillId="93" borderId="34" xfId="3738" applyNumberFormat="1" applyFont="1" applyFill="1" applyBorder="1" applyAlignment="1">
      <alignment horizontal="right"/>
    </xf>
    <xf numFmtId="187" fontId="149" fillId="93" borderId="42" xfId="3738" applyNumberFormat="1" applyFont="1" applyFill="1" applyBorder="1" applyAlignment="1">
      <alignment horizontal="right"/>
    </xf>
    <xf numFmtId="187" fontId="149" fillId="2" borderId="14" xfId="3738" applyNumberFormat="1" applyFont="1" applyFill="1" applyBorder="1" applyAlignment="1">
      <alignment horizontal="right"/>
    </xf>
    <xf numFmtId="187"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7" fontId="108" fillId="50" borderId="140" xfId="3738" applyNumberFormat="1" applyFont="1" applyFill="1" applyBorder="1" applyAlignment="1">
      <alignment horizontal="right"/>
    </xf>
    <xf numFmtId="187" fontId="108" fillId="50" borderId="141" xfId="3738" applyNumberFormat="1" applyFont="1" applyFill="1" applyBorder="1" applyAlignment="1">
      <alignment horizontal="right"/>
    </xf>
    <xf numFmtId="187"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7" fontId="149" fillId="93" borderId="149" xfId="3738" applyNumberFormat="1" applyFont="1" applyFill="1" applyBorder="1" applyAlignment="1">
      <alignment horizontal="right"/>
    </xf>
    <xf numFmtId="187" fontId="149" fillId="93" borderId="124" xfId="3738" applyNumberFormat="1" applyFont="1" applyFill="1" applyBorder="1" applyAlignment="1">
      <alignment horizontal="right"/>
    </xf>
    <xf numFmtId="187" fontId="149" fillId="2" borderId="130" xfId="3738" applyNumberFormat="1" applyFont="1" applyFill="1" applyBorder="1" applyAlignment="1">
      <alignment horizontal="right"/>
    </xf>
    <xf numFmtId="187"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7" fontId="108" fillId="93" borderId="150" xfId="3738" applyNumberFormat="1" applyFont="1" applyFill="1" applyBorder="1" applyAlignment="1">
      <alignment horizontal="right"/>
    </xf>
    <xf numFmtId="187" fontId="108" fillId="93" borderId="151" xfId="3738" applyNumberFormat="1" applyFont="1" applyFill="1" applyBorder="1" applyAlignment="1">
      <alignment horizontal="right"/>
    </xf>
    <xf numFmtId="187" fontId="108" fillId="2" borderId="152" xfId="3738" applyNumberFormat="1" applyFont="1" applyFill="1" applyBorder="1" applyAlignment="1">
      <alignment horizontal="right"/>
    </xf>
    <xf numFmtId="187"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7" fontId="149" fillId="2" borderId="96" xfId="3738" applyNumberFormat="1" applyFont="1" applyFill="1" applyBorder="1" applyAlignment="1">
      <alignment horizontal="right"/>
    </xf>
    <xf numFmtId="187"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8"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69"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89" fontId="155" fillId="0" borderId="0" xfId="10656" applyNumberFormat="1" applyFont="1"/>
    <xf numFmtId="0" fontId="4" fillId="0" borderId="0" xfId="10687" applyAlignment="1">
      <alignment horizontal="center"/>
    </xf>
    <xf numFmtId="170"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0"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4" fontId="157" fillId="0" borderId="0" xfId="49" applyNumberFormat="1" applyFont="1"/>
    <xf numFmtId="0" fontId="25" fillId="0" borderId="0" xfId="10687" applyFont="1" applyAlignment="1">
      <alignment horizontal="left"/>
    </xf>
    <xf numFmtId="0" fontId="4" fillId="0" borderId="0" xfId="10687" applyAlignment="1">
      <alignment horizontal="right"/>
    </xf>
    <xf numFmtId="164" fontId="4" fillId="0" borderId="0" xfId="10687" applyNumberFormat="1" applyAlignment="1">
      <alignment horizontal="left"/>
    </xf>
    <xf numFmtId="169"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0" fontId="13" fillId="0" borderId="0" xfId="10655" applyNumberFormat="1"/>
    <xf numFmtId="1" fontId="4" fillId="0" borderId="0" xfId="10687" applyNumberFormat="1" applyAlignment="1">
      <alignment horizontal="left"/>
    </xf>
    <xf numFmtId="170" fontId="13" fillId="0" borderId="0" xfId="2611" applyNumberFormat="1"/>
    <xf numFmtId="170" fontId="4" fillId="0" borderId="0" xfId="10687" applyNumberFormat="1" applyAlignment="1">
      <alignment horizontal="right"/>
    </xf>
    <xf numFmtId="191" fontId="4" fillId="0" borderId="0" xfId="10687" applyNumberFormat="1"/>
    <xf numFmtId="164" fontId="4" fillId="0" borderId="0" xfId="10687" applyNumberFormat="1"/>
    <xf numFmtId="191" fontId="158" fillId="0" borderId="0" xfId="10687" applyNumberFormat="1" applyFont="1" applyAlignment="1">
      <alignment horizontal="left"/>
    </xf>
    <xf numFmtId="191" fontId="16" fillId="0" borderId="0" xfId="10653" applyNumberFormat="1"/>
    <xf numFmtId="191" fontId="158" fillId="0" borderId="0" xfId="10653" applyNumberFormat="1" applyFont="1" applyAlignment="1">
      <alignment horizontal="left"/>
    </xf>
    <xf numFmtId="191"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0"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1" fontId="161" fillId="0" borderId="0" xfId="10687" applyNumberFormat="1" applyFont="1" applyAlignment="1">
      <alignment horizontal="left"/>
    </xf>
    <xf numFmtId="191" fontId="33" fillId="0" borderId="0" xfId="10653" applyNumberFormat="1" applyFont="1" applyAlignment="1">
      <alignment horizontal="left"/>
    </xf>
    <xf numFmtId="191" fontId="162" fillId="0" borderId="0" xfId="10653" applyNumberFormat="1" applyFont="1" applyAlignment="1">
      <alignment horizontal="left"/>
    </xf>
    <xf numFmtId="191" fontId="16" fillId="0" borderId="0" xfId="10653" applyNumberFormat="1" applyAlignment="1">
      <alignment horizontal="left"/>
    </xf>
    <xf numFmtId="191"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1" fontId="165" fillId="0" borderId="0" xfId="10653" applyNumberFormat="1" applyFont="1" applyAlignment="1">
      <alignment horizontal="left"/>
    </xf>
    <xf numFmtId="164" fontId="16" fillId="0" borderId="0" xfId="49" applyAlignment="1">
      <alignment horizontal="left"/>
    </xf>
    <xf numFmtId="164" fontId="166" fillId="0" borderId="0" xfId="49" applyFont="1"/>
    <xf numFmtId="0" fontId="167" fillId="0" borderId="0" xfId="10687" applyFont="1" applyAlignment="1">
      <alignment horizontal="right"/>
    </xf>
    <xf numFmtId="164" fontId="16" fillId="0" borderId="0" xfId="49"/>
    <xf numFmtId="164" fontId="161" fillId="0" borderId="0" xfId="49" applyFont="1"/>
    <xf numFmtId="164" fontId="162" fillId="0" borderId="0" xfId="49" applyFont="1"/>
    <xf numFmtId="164" fontId="23" fillId="0" borderId="0" xfId="49" applyFont="1"/>
    <xf numFmtId="164" fontId="25" fillId="0" borderId="0" xfId="49" applyFont="1"/>
    <xf numFmtId="164" fontId="163" fillId="0" borderId="0" xfId="49" applyFont="1"/>
    <xf numFmtId="164" fontId="25" fillId="0" borderId="0" xfId="49" applyFont="1" applyAlignment="1">
      <alignment horizontal="left"/>
    </xf>
    <xf numFmtId="164" fontId="162" fillId="0" borderId="0" xfId="49" applyFont="1" applyAlignment="1">
      <alignment horizontal="left"/>
    </xf>
    <xf numFmtId="174" fontId="168" fillId="0" borderId="0" xfId="49" applyNumberFormat="1" applyFont="1"/>
    <xf numFmtId="164" fontId="169" fillId="0" borderId="0" xfId="2618" applyNumberFormat="1" applyFont="1" applyAlignment="1">
      <alignment horizontal="right"/>
    </xf>
    <xf numFmtId="164" fontId="170" fillId="0" borderId="0" xfId="49" applyFont="1" applyAlignment="1">
      <alignment horizontal="left"/>
    </xf>
    <xf numFmtId="0" fontId="142" fillId="0" borderId="0" xfId="10652"/>
    <xf numFmtId="164" fontId="171" fillId="0" borderId="16" xfId="2618" applyNumberFormat="1" applyFont="1" applyBorder="1" applyAlignment="1">
      <alignment horizontal="left"/>
    </xf>
    <xf numFmtId="164" fontId="16" fillId="0" borderId="16" xfId="49" applyBorder="1" applyAlignment="1">
      <alignment horizontal="left"/>
    </xf>
    <xf numFmtId="164" fontId="161" fillId="0" borderId="96" xfId="49" applyFont="1" applyBorder="1"/>
    <xf numFmtId="164" fontId="162" fillId="0" borderId="96" xfId="49" applyFont="1" applyBorder="1"/>
    <xf numFmtId="164" fontId="23" fillId="0" borderId="96" xfId="49" applyFont="1" applyBorder="1"/>
    <xf numFmtId="164" fontId="16" fillId="0" borderId="96" xfId="49" applyBorder="1" applyAlignment="1">
      <alignment horizontal="left"/>
    </xf>
    <xf numFmtId="164" fontId="16" fillId="0" borderId="96" xfId="49" applyBorder="1"/>
    <xf numFmtId="164" fontId="25" fillId="0" borderId="96" xfId="49" applyFont="1" applyBorder="1"/>
    <xf numFmtId="164" fontId="163" fillId="0" borderId="96" xfId="49" applyFont="1" applyBorder="1"/>
    <xf numFmtId="164" fontId="25" fillId="0" borderId="96" xfId="49" applyFont="1" applyBorder="1" applyAlignment="1">
      <alignment horizontal="left"/>
    </xf>
    <xf numFmtId="164" fontId="162" fillId="0" borderId="96" xfId="49" applyFont="1" applyBorder="1" applyAlignment="1">
      <alignment horizontal="left"/>
    </xf>
    <xf numFmtId="164" fontId="171" fillId="0" borderId="34" xfId="2618" applyNumberFormat="1" applyFont="1" applyBorder="1" applyAlignment="1">
      <alignment horizontal="left"/>
    </xf>
    <xf numFmtId="0" fontId="4" fillId="0" borderId="42" xfId="10687" applyBorder="1" applyAlignment="1">
      <alignment horizontal="left"/>
    </xf>
    <xf numFmtId="164" fontId="171" fillId="0" borderId="20" xfId="2618" applyNumberFormat="1" applyFont="1" applyBorder="1" applyAlignment="1">
      <alignment horizontal="left"/>
    </xf>
    <xf numFmtId="164" fontId="16" fillId="0" borderId="20" xfId="49" applyBorder="1" applyAlignment="1">
      <alignment horizontal="left"/>
    </xf>
    <xf numFmtId="164" fontId="171" fillId="0" borderId="19" xfId="2618" applyNumberFormat="1" applyFont="1" applyBorder="1" applyAlignment="1">
      <alignment horizontal="left"/>
    </xf>
    <xf numFmtId="0" fontId="4" fillId="0" borderId="18" xfId="10687" applyBorder="1" applyAlignment="1">
      <alignment horizontal="left"/>
    </xf>
    <xf numFmtId="164" fontId="171" fillId="0" borderId="156" xfId="2618" applyNumberFormat="1" applyFont="1" applyBorder="1" applyAlignment="1">
      <alignment horizontal="left"/>
    </xf>
    <xf numFmtId="164" fontId="16" fillId="0" borderId="156" xfId="49" applyBorder="1" applyAlignment="1">
      <alignment horizontal="left"/>
    </xf>
    <xf numFmtId="164" fontId="161" fillId="0" borderId="129" xfId="49" applyFont="1" applyBorder="1"/>
    <xf numFmtId="164" fontId="162" fillId="0" borderId="129" xfId="49" applyFont="1" applyBorder="1"/>
    <xf numFmtId="164" fontId="23" fillId="0" borderId="129" xfId="49" applyFont="1" applyBorder="1"/>
    <xf numFmtId="164" fontId="16" fillId="0" borderId="129" xfId="49" applyBorder="1" applyAlignment="1">
      <alignment horizontal="left"/>
    </xf>
    <xf numFmtId="164" fontId="16" fillId="0" borderId="129" xfId="49" applyBorder="1"/>
    <xf numFmtId="164" fontId="25" fillId="0" borderId="129" xfId="49" applyFont="1" applyBorder="1"/>
    <xf numFmtId="164" fontId="163" fillId="0" borderId="129" xfId="49" applyFont="1" applyBorder="1"/>
    <xf numFmtId="164" fontId="25" fillId="0" borderId="129" xfId="49" applyFont="1" applyBorder="1" applyAlignment="1">
      <alignment horizontal="left"/>
    </xf>
    <xf numFmtId="164" fontId="162" fillId="0" borderId="129" xfId="49" applyFont="1" applyBorder="1" applyAlignment="1">
      <alignment horizontal="left"/>
    </xf>
    <xf numFmtId="164" fontId="171" fillId="0" borderId="153" xfId="2618" applyNumberFormat="1" applyFont="1" applyBorder="1" applyAlignment="1">
      <alignment horizontal="left"/>
    </xf>
    <xf numFmtId="0" fontId="4" fillId="0" borderId="154" xfId="10687" applyBorder="1" applyAlignment="1">
      <alignment horizontal="left"/>
    </xf>
    <xf numFmtId="164" fontId="4" fillId="25" borderId="155" xfId="49" applyFont="1" applyFill="1" applyBorder="1" applyAlignment="1">
      <alignment horizontal="right"/>
    </xf>
    <xf numFmtId="164" fontId="161" fillId="25" borderId="130" xfId="49" applyFont="1" applyFill="1" applyBorder="1" applyAlignment="1">
      <alignment horizontal="right"/>
    </xf>
    <xf numFmtId="164" fontId="162" fillId="25" borderId="130" xfId="49" applyFont="1" applyFill="1" applyBorder="1" applyAlignment="1">
      <alignment horizontal="right"/>
    </xf>
    <xf numFmtId="164" fontId="23" fillId="25" borderId="130" xfId="49" applyFont="1" applyFill="1" applyBorder="1" applyAlignment="1">
      <alignment horizontal="right"/>
    </xf>
    <xf numFmtId="164" fontId="33" fillId="25" borderId="130" xfId="49" applyFont="1" applyFill="1" applyBorder="1" applyAlignment="1">
      <alignment horizontal="left"/>
    </xf>
    <xf numFmtId="164" fontId="33" fillId="25" borderId="130" xfId="49" applyFont="1" applyFill="1" applyBorder="1" applyAlignment="1">
      <alignment horizontal="right"/>
    </xf>
    <xf numFmtId="164" fontId="4" fillId="25" borderId="130" xfId="49" applyFont="1" applyFill="1" applyBorder="1" applyAlignment="1">
      <alignment horizontal="right"/>
    </xf>
    <xf numFmtId="164" fontId="168" fillId="29" borderId="130" xfId="49" applyFont="1" applyFill="1" applyBorder="1"/>
    <xf numFmtId="164" fontId="169" fillId="29" borderId="130" xfId="49" applyFont="1" applyFill="1" applyBorder="1" applyAlignment="1">
      <alignment horizontal="right"/>
    </xf>
    <xf numFmtId="164" fontId="4" fillId="96" borderId="130" xfId="49" applyFont="1" applyFill="1" applyBorder="1" applyAlignment="1">
      <alignment horizontal="right"/>
    </xf>
    <xf numFmtId="164" fontId="163" fillId="0" borderId="130" xfId="49" applyFont="1" applyBorder="1"/>
    <xf numFmtId="164" fontId="168" fillId="96" borderId="130" xfId="49" applyFont="1" applyFill="1" applyBorder="1"/>
    <xf numFmtId="164" fontId="162" fillId="96" borderId="130" xfId="49" applyFont="1" applyFill="1" applyBorder="1"/>
    <xf numFmtId="164" fontId="166" fillId="96" borderId="130" xfId="49" applyFont="1" applyFill="1" applyBorder="1"/>
    <xf numFmtId="164" fontId="169" fillId="96" borderId="130" xfId="49" applyFont="1" applyFill="1" applyBorder="1" applyAlignment="1">
      <alignment horizontal="right"/>
    </xf>
    <xf numFmtId="164" fontId="160" fillId="96" borderId="149" xfId="49" applyFont="1" applyFill="1" applyBorder="1" applyAlignment="1">
      <alignment horizontal="right"/>
    </xf>
    <xf numFmtId="0" fontId="4" fillId="0" borderId="124" xfId="10687" applyBorder="1" applyAlignment="1">
      <alignment horizontal="left"/>
    </xf>
    <xf numFmtId="164"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164" fontId="171" fillId="0" borderId="0" xfId="2618" applyNumberFormat="1" applyFont="1" applyAlignment="1">
      <alignment horizontal="left"/>
    </xf>
    <xf numFmtId="0" fontId="4" fillId="88" borderId="0" xfId="10687" applyFill="1" applyAlignment="1">
      <alignment horizontal="left"/>
    </xf>
    <xf numFmtId="174" fontId="57" fillId="33" borderId="0" xfId="49" applyNumberFormat="1" applyFont="1" applyFill="1"/>
    <xf numFmtId="164" fontId="16" fillId="0" borderId="129" xfId="49" applyBorder="1" applyAlignment="1">
      <alignment horizontal="right"/>
    </xf>
    <xf numFmtId="164"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164" fontId="33" fillId="0" borderId="0" xfId="10687" applyNumberFormat="1" applyFont="1" applyAlignment="1">
      <alignment horizontal="left"/>
    </xf>
    <xf numFmtId="164" fontId="33" fillId="0" borderId="0" xfId="10687" applyNumberFormat="1" applyFont="1" applyAlignment="1">
      <alignment horizontal="right"/>
    </xf>
    <xf numFmtId="174" fontId="57" fillId="0" borderId="0" xfId="49" applyNumberFormat="1" applyFont="1"/>
    <xf numFmtId="164" fontId="13" fillId="0" borderId="0" xfId="49" applyFont="1"/>
    <xf numFmtId="164" fontId="171" fillId="0" borderId="0" xfId="2618" applyNumberFormat="1" applyFont="1" applyAlignment="1">
      <alignment horizontal="right"/>
    </xf>
    <xf numFmtId="164" fontId="4" fillId="0" borderId="0" xfId="10687" applyNumberFormat="1" applyAlignment="1">
      <alignment horizontal="right"/>
    </xf>
    <xf numFmtId="164" fontId="157" fillId="0" borderId="0" xfId="2618" applyNumberFormat="1" applyFont="1"/>
    <xf numFmtId="164"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164"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8" fontId="35" fillId="37" borderId="0" xfId="3371" applyAlignment="1">
      <alignment horizontal="left"/>
    </xf>
    <xf numFmtId="178" fontId="35"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3" fillId="50" borderId="97" xfId="3259" applyFill="1" applyBorder="1"/>
    <xf numFmtId="180" fontId="0" fillId="37" borderId="97" xfId="0" applyNumberFormat="1" applyFill="1" applyBorder="1"/>
    <xf numFmtId="180" fontId="77" fillId="37" borderId="97" xfId="433" applyNumberFormat="1" applyFill="1" applyBorder="1" applyAlignment="1"/>
    <xf numFmtId="178" fontId="0" fillId="37" borderId="97" xfId="0" applyNumberFormat="1" applyFill="1" applyBorder="1"/>
    <xf numFmtId="179" fontId="77" fillId="43" borderId="97" xfId="433" applyNumberFormat="1" applyBorder="1" applyAlignment="1"/>
    <xf numFmtId="173" fontId="69" fillId="39" borderId="97" xfId="25" applyNumberFormat="1" applyBorder="1"/>
    <xf numFmtId="0" fontId="0" fillId="37" borderId="91" xfId="0" applyFill="1" applyBorder="1"/>
    <xf numFmtId="179" fontId="0" fillId="37" borderId="0" xfId="0" applyNumberFormat="1" applyFill="1"/>
    <xf numFmtId="9" fontId="13" fillId="50" borderId="0" xfId="3259" applyFill="1"/>
    <xf numFmtId="180" fontId="0" fillId="37" borderId="0" xfId="0" applyNumberFormat="1" applyFill="1"/>
    <xf numFmtId="180" fontId="77" fillId="37" borderId="0" xfId="433" applyNumberFormat="1" applyFill="1" applyAlignment="1"/>
    <xf numFmtId="178" fontId="0" fillId="37" borderId="0" xfId="0" applyNumberFormat="1" applyFill="1"/>
    <xf numFmtId="179" fontId="77" fillId="43" borderId="0" xfId="433" applyNumberFormat="1" applyAlignment="1"/>
    <xf numFmtId="0" fontId="86" fillId="37" borderId="0" xfId="0" applyFont="1" applyFill="1"/>
    <xf numFmtId="181" fontId="93" fillId="43" borderId="0" xfId="433" applyNumberFormat="1" applyFont="1" applyAlignment="1"/>
    <xf numFmtId="179" fontId="77" fillId="43" borderId="0" xfId="433" applyNumberFormat="1" applyAlignment="1" applyProtection="1">
      <protection locked="0"/>
    </xf>
    <xf numFmtId="173" fontId="35" fillId="37" borderId="0" xfId="433" applyNumberFormat="1" applyFont="1" applyFill="1" applyAlignment="1"/>
    <xf numFmtId="9" fontId="69" fillId="39" borderId="0" xfId="25" applyNumberFormat="1" applyBorder="1"/>
    <xf numFmtId="0" fontId="0" fillId="50" borderId="0" xfId="0" applyFill="1"/>
    <xf numFmtId="173" fontId="0" fillId="50" borderId="0" xfId="0" applyNumberFormat="1" applyFill="1"/>
    <xf numFmtId="0" fontId="13" fillId="51" borderId="66" xfId="0" applyFont="1" applyFill="1" applyBorder="1"/>
    <xf numFmtId="180" fontId="86" fillId="50" borderId="124" xfId="995" applyNumberFormat="1" applyFont="1" applyFill="1" applyBorder="1"/>
    <xf numFmtId="178" fontId="86" fillId="50" borderId="124" xfId="995" applyFont="1" applyFill="1" applyBorder="1"/>
    <xf numFmtId="178" fontId="86" fillId="2" borderId="124" xfId="995" applyFont="1" applyFill="1" applyBorder="1"/>
    <xf numFmtId="180" fontId="69" fillId="39" borderId="124" xfId="25" applyNumberFormat="1" applyBorder="1"/>
    <xf numFmtId="181" fontId="69" fillId="39" borderId="124" xfId="25" applyNumberFormat="1" applyBorder="1"/>
    <xf numFmtId="180" fontId="91" fillId="39" borderId="124" xfId="25" applyNumberFormat="1" applyFont="1" applyBorder="1"/>
    <xf numFmtId="178" fontId="91" fillId="39" borderId="124" xfId="25" applyNumberFormat="1" applyFont="1" applyBorder="1"/>
    <xf numFmtId="178" fontId="86" fillId="2" borderId="124" xfId="995" applyFont="1" applyFill="1" applyBorder="1" applyAlignment="1">
      <alignment horizontal="centerContinuous"/>
    </xf>
    <xf numFmtId="178" fontId="90" fillId="2" borderId="0" xfId="1471" applyFont="1" applyAlignment="1"/>
    <xf numFmtId="181" fontId="86" fillId="37" borderId="124" xfId="995" applyNumberFormat="1" applyFont="1" applyBorder="1"/>
    <xf numFmtId="181" fontId="86" fillId="54" borderId="124" xfId="995" applyNumberFormat="1" applyFont="1" applyFill="1" applyBorder="1"/>
    <xf numFmtId="178" fontId="86" fillId="37" borderId="124" xfId="995" applyFont="1" applyBorder="1"/>
    <xf numFmtId="178" fontId="88" fillId="37" borderId="124" xfId="995" applyFont="1" applyBorder="1"/>
    <xf numFmtId="179" fontId="86" fillId="50" borderId="124" xfId="995" applyNumberFormat="1" applyFont="1" applyFill="1" applyBorder="1"/>
    <xf numFmtId="179" fontId="86" fillId="2" borderId="124" xfId="995" applyNumberFormat="1" applyFont="1" applyFill="1" applyBorder="1"/>
    <xf numFmtId="178" fontId="86" fillId="37" borderId="0" xfId="995" applyFont="1"/>
    <xf numFmtId="179" fontId="95" fillId="37" borderId="124" xfId="2000" applyNumberFormat="1" applyFont="1" applyFill="1" applyBorder="1"/>
    <xf numFmtId="178" fontId="88" fillId="37" borderId="0" xfId="995" applyFont="1"/>
    <xf numFmtId="178" fontId="93" fillId="43" borderId="124" xfId="433" applyFont="1" applyBorder="1" applyAlignment="1">
      <alignment horizontal="left"/>
    </xf>
    <xf numFmtId="178" fontId="93" fillId="43" borderId="124" xfId="433" applyFont="1" applyBorder="1" applyAlignment="1"/>
    <xf numFmtId="178" fontId="85" fillId="37" borderId="124" xfId="2000" applyNumberFormat="1" applyFill="1" applyBorder="1"/>
    <xf numFmtId="181" fontId="86" fillId="37" borderId="124" xfId="28" applyNumberFormat="1" applyFont="1" applyBorder="1"/>
    <xf numFmtId="178" fontId="86" fillId="52" borderId="124" xfId="995" applyFont="1" applyFill="1" applyBorder="1"/>
    <xf numFmtId="178" fontId="92" fillId="52" borderId="124" xfId="995" applyFont="1" applyFill="1" applyBorder="1" applyAlignment="1">
      <alignment horizontal="left"/>
    </xf>
    <xf numFmtId="178" fontId="95" fillId="37" borderId="124" xfId="2000" applyNumberFormat="1" applyFont="1" applyFill="1" applyBorder="1"/>
    <xf numFmtId="180" fontId="86" fillId="37" borderId="0" xfId="995" applyNumberFormat="1" applyFont="1"/>
    <xf numFmtId="178" fontId="92" fillId="37" borderId="124" xfId="995" applyFont="1" applyBorder="1" applyAlignment="1">
      <alignment horizontal="left"/>
    </xf>
    <xf numFmtId="178" fontId="88" fillId="53" borderId="124" xfId="995" applyFont="1" applyFill="1" applyBorder="1"/>
    <xf numFmtId="178" fontId="88" fillId="53" borderId="124" xfId="995" applyFont="1" applyFill="1" applyBorder="1" applyAlignment="1">
      <alignment horizontal="right"/>
    </xf>
    <xf numFmtId="183" fontId="86" fillId="37" borderId="0" xfId="995" applyNumberFormat="1" applyFont="1"/>
    <xf numFmtId="181"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1" fontId="86" fillId="37" borderId="124" xfId="28" applyNumberFormat="1" applyFont="1" applyBorder="1" applyProtection="1">
      <protection locked="0"/>
    </xf>
    <xf numFmtId="181" fontId="91" fillId="39" borderId="124" xfId="25" applyNumberFormat="1" applyFont="1" applyBorder="1" applyProtection="1">
      <protection locked="0"/>
    </xf>
    <xf numFmtId="181" fontId="95" fillId="37" borderId="124" xfId="2000" applyNumberFormat="1" applyFont="1" applyFill="1" applyBorder="1" applyProtection="1">
      <protection locked="0"/>
    </xf>
    <xf numFmtId="0" fontId="86" fillId="38" borderId="124" xfId="995" applyNumberFormat="1" applyFont="1" applyFill="1" applyBorder="1"/>
    <xf numFmtId="178" fontId="94" fillId="38" borderId="124" xfId="995" applyFont="1" applyFill="1" applyBorder="1"/>
    <xf numFmtId="181"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1" fontId="86" fillId="38" borderId="124" xfId="995" applyNumberFormat="1" applyFont="1" applyFill="1" applyBorder="1"/>
    <xf numFmtId="183" fontId="86" fillId="37" borderId="124" xfId="28" applyNumberFormat="1" applyFont="1" applyBorder="1"/>
    <xf numFmtId="178" fontId="86" fillId="37" borderId="42" xfId="995" applyFont="1" applyBorder="1"/>
    <xf numFmtId="178" fontId="86" fillId="37" borderId="18" xfId="995" applyFont="1" applyBorder="1"/>
    <xf numFmtId="181" fontId="93" fillId="43" borderId="156" xfId="433" applyNumberFormat="1" applyFont="1" applyBorder="1" applyAlignment="1"/>
    <xf numFmtId="181" fontId="93" fillId="43" borderId="153" xfId="433" applyNumberFormat="1" applyFont="1" applyBorder="1" applyAlignment="1"/>
    <xf numFmtId="178" fontId="86" fillId="37" borderId="154" xfId="995" applyFont="1" applyBorder="1"/>
    <xf numFmtId="178" fontId="89" fillId="2" borderId="155" xfId="995" applyFont="1" applyFill="1" applyBorder="1" applyAlignment="1">
      <alignment horizontal="right"/>
    </xf>
    <xf numFmtId="178" fontId="89" fillId="2" borderId="149" xfId="995" applyFont="1" applyFill="1" applyBorder="1" applyAlignment="1">
      <alignment horizontal="right"/>
    </xf>
    <xf numFmtId="178" fontId="35" fillId="37" borderId="0" xfId="995"/>
    <xf numFmtId="9" fontId="93" fillId="43" borderId="16" xfId="3259" applyFont="1" applyFill="1" applyBorder="1"/>
    <xf numFmtId="176" fontId="86" fillId="50" borderId="96" xfId="28" applyNumberFormat="1" applyFont="1" applyFill="1" applyBorder="1" applyAlignment="1">
      <alignment horizontal="right"/>
    </xf>
    <xf numFmtId="178" fontId="93" fillId="52" borderId="96" xfId="995" applyFont="1" applyFill="1" applyBorder="1"/>
    <xf numFmtId="181" fontId="93" fillId="43" borderId="96" xfId="433" applyNumberFormat="1" applyFont="1" applyBorder="1" applyAlignment="1"/>
    <xf numFmtId="179" fontId="93" fillId="50" borderId="96" xfId="433" applyNumberFormat="1" applyFont="1" applyFill="1" applyBorder="1" applyAlignment="1"/>
    <xf numFmtId="179" fontId="93" fillId="43" borderId="96" xfId="433" applyNumberFormat="1" applyFont="1" applyBorder="1" applyAlignment="1"/>
    <xf numFmtId="9" fontId="93" fillId="43" borderId="20" xfId="3259" applyFont="1" applyFill="1" applyBorder="1"/>
    <xf numFmtId="178" fontId="93" fillId="52" borderId="0" xfId="995" applyFont="1" applyFill="1"/>
    <xf numFmtId="179" fontId="93" fillId="50" borderId="0" xfId="433" applyNumberFormat="1" applyFont="1" applyFill="1" applyAlignment="1"/>
    <xf numFmtId="179" fontId="93" fillId="43" borderId="0" xfId="433" applyNumberFormat="1" applyFont="1" applyAlignment="1"/>
    <xf numFmtId="9" fontId="93" fillId="50" borderId="20" xfId="3259" applyFont="1" applyFill="1" applyBorder="1"/>
    <xf numFmtId="176" fontId="89" fillId="2" borderId="0" xfId="3259" applyNumberFormat="1" applyFont="1" applyFill="1"/>
    <xf numFmtId="179" fontId="93" fillId="52" borderId="0" xfId="995" applyNumberFormat="1" applyFont="1" applyFill="1"/>
    <xf numFmtId="181" fontId="86" fillId="50" borderId="156" xfId="28" applyNumberFormat="1" applyFont="1" applyFill="1" applyBorder="1"/>
    <xf numFmtId="9" fontId="93" fillId="43" borderId="156" xfId="3259" applyFont="1" applyFill="1" applyBorder="1"/>
    <xf numFmtId="9" fontId="93" fillId="50" borderId="156" xfId="3259" applyFont="1" applyFill="1" applyBorder="1"/>
    <xf numFmtId="178" fontId="86" fillId="52" borderId="154" xfId="28" applyNumberFormat="1" applyFont="1" applyFill="1" applyBorder="1" applyAlignment="1">
      <alignment horizontal="center"/>
    </xf>
    <xf numFmtId="182" fontId="93" fillId="50" borderId="156" xfId="433" applyNumberFormat="1" applyFont="1" applyFill="1" applyBorder="1" applyAlignment="1"/>
    <xf numFmtId="184" fontId="93" fillId="50" borderId="156" xfId="433" applyNumberFormat="1" applyFont="1" applyFill="1" applyBorder="1" applyAlignment="1"/>
    <xf numFmtId="176" fontId="86" fillId="50" borderId="129" xfId="28" applyNumberFormat="1" applyFont="1" applyFill="1" applyBorder="1" applyAlignment="1">
      <alignment horizontal="right"/>
    </xf>
    <xf numFmtId="179" fontId="93" fillId="52" borderId="129" xfId="995" applyNumberFormat="1" applyFont="1" applyFill="1" applyBorder="1"/>
    <xf numFmtId="181" fontId="93" fillId="43" borderId="129" xfId="433" applyNumberFormat="1" applyFont="1" applyBorder="1" applyAlignment="1"/>
    <xf numFmtId="179" fontId="93" fillId="50" borderId="129" xfId="433" applyNumberFormat="1" applyFont="1" applyFill="1" applyBorder="1" applyAlignment="1"/>
    <xf numFmtId="179" fontId="93" fillId="43" borderId="129" xfId="433" applyNumberFormat="1" applyFont="1" applyBorder="1" applyAlignment="1"/>
    <xf numFmtId="179" fontId="93" fillId="43" borderId="153" xfId="433" applyNumberFormat="1" applyFont="1" applyBorder="1" applyAlignment="1"/>
    <xf numFmtId="178" fontId="86" fillId="2" borderId="156" xfId="995" applyFont="1" applyFill="1" applyBorder="1" applyAlignment="1">
      <alignment horizontal="left"/>
    </xf>
    <xf numFmtId="178" fontId="86" fillId="2" borderId="153" xfId="995" applyFont="1" applyFill="1" applyBorder="1"/>
    <xf numFmtId="178" fontId="86" fillId="2" borderId="96" xfId="995" applyFont="1" applyFill="1" applyBorder="1" applyAlignment="1">
      <alignment horizontal="right"/>
    </xf>
    <xf numFmtId="178" fontId="86" fillId="2" borderId="96" xfId="995" applyFont="1" applyFill="1" applyBorder="1"/>
    <xf numFmtId="178" fontId="86" fillId="2" borderId="96" xfId="995" applyFont="1" applyFill="1" applyBorder="1" applyAlignment="1">
      <alignment horizontal="center"/>
    </xf>
    <xf numFmtId="178" fontId="86" fillId="2" borderId="156" xfId="995" applyFont="1" applyFill="1" applyBorder="1" applyAlignment="1">
      <alignment horizontal="center" wrapText="1"/>
    </xf>
    <xf numFmtId="178" fontId="86" fillId="2" borderId="129" xfId="995" applyFont="1" applyFill="1" applyBorder="1" applyAlignment="1">
      <alignment wrapText="1"/>
    </xf>
    <xf numFmtId="178" fontId="86" fillId="2" borderId="129" xfId="995" applyFont="1" applyFill="1" applyBorder="1" applyAlignment="1">
      <alignment horizontal="center" wrapText="1"/>
    </xf>
    <xf numFmtId="178" fontId="86" fillId="2" borderId="129" xfId="995" applyFont="1" applyFill="1" applyBorder="1" applyAlignment="1">
      <alignment horizontal="centerContinuous" wrapText="1"/>
    </xf>
    <xf numFmtId="178" fontId="86" fillId="2" borderId="153" xfId="995" applyFont="1" applyFill="1" applyBorder="1" applyAlignment="1">
      <alignment horizontal="center" wrapText="1"/>
    </xf>
    <xf numFmtId="178"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1" fontId="13" fillId="0" borderId="14" xfId="0" applyNumberFormat="1" applyFont="1" applyFill="1" applyBorder="1"/>
    <xf numFmtId="171" fontId="14" fillId="0" borderId="14" xfId="0" applyNumberFormat="1" applyFont="1" applyFill="1" applyBorder="1"/>
    <xf numFmtId="171" fontId="0" fillId="0" borderId="14" xfId="0" applyNumberFormat="1" applyBorder="1"/>
    <xf numFmtId="0" fontId="36" fillId="29" borderId="13" xfId="2611" applyFont="1" applyFill="1" applyBorder="1" applyAlignment="1">
      <alignment horizontal="left" vertical="center" wrapText="1"/>
    </xf>
    <xf numFmtId="192"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0"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69"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4" fontId="13" fillId="0" borderId="0" xfId="0" applyNumberFormat="1" applyFont="1" applyAlignment="1">
      <alignment horizontal="left"/>
    </xf>
    <xf numFmtId="174" fontId="13" fillId="44" borderId="0" xfId="0" applyNumberFormat="1" applyFont="1" applyFill="1" applyAlignment="1">
      <alignment horizontal="left"/>
    </xf>
    <xf numFmtId="165"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79" fontId="0" fillId="0" borderId="0" xfId="0" applyNumberFormat="1"/>
    <xf numFmtId="0" fontId="13" fillId="0" borderId="131" xfId="0" applyFont="1" applyBorder="1" applyAlignment="1">
      <alignment horizontal="left"/>
    </xf>
    <xf numFmtId="179" fontId="0" fillId="0" borderId="132" xfId="0" applyNumberFormat="1" applyBorder="1"/>
    <xf numFmtId="0" fontId="0" fillId="2" borderId="0" xfId="0" applyFill="1"/>
    <xf numFmtId="0" fontId="84" fillId="37" borderId="0" xfId="983" applyFont="1" applyFill="1"/>
    <xf numFmtId="174" fontId="3" fillId="37" borderId="0" xfId="430" applyNumberFormat="1" applyFont="1" applyFill="1" applyBorder="1"/>
    <xf numFmtId="0" fontId="3" fillId="37" borderId="58" xfId="983" applyFont="1" applyFill="1" applyBorder="1"/>
    <xf numFmtId="174"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4"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0"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0" fontId="177" fillId="0" borderId="38" xfId="0" applyNumberFormat="1" applyFont="1" applyBorder="1" applyAlignment="1">
      <alignment horizontal="center"/>
    </xf>
    <xf numFmtId="170" fontId="177" fillId="0" borderId="2" xfId="0" applyNumberFormat="1" applyFont="1" applyBorder="1" applyAlignment="1">
      <alignment horizontal="center"/>
    </xf>
    <xf numFmtId="170"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0" fontId="178" fillId="0" borderId="0" xfId="0" applyNumberFormat="1" applyFont="1" applyAlignment="1">
      <alignment horizontal="left" vertical="top"/>
    </xf>
    <xf numFmtId="0" fontId="178" fillId="0" borderId="0" xfId="0" applyFont="1" applyAlignment="1">
      <alignment horizontal="left"/>
    </xf>
    <xf numFmtId="170"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8" fontId="0" fillId="0" borderId="0" xfId="0" applyNumberFormat="1"/>
    <xf numFmtId="0" fontId="181" fillId="0" borderId="0" xfId="10689" applyFont="1"/>
    <xf numFmtId="173"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69" fontId="181" fillId="0" borderId="0" xfId="10689" applyNumberFormat="1" applyFont="1"/>
    <xf numFmtId="192"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3"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1"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3" fontId="182" fillId="0" borderId="166" xfId="2616" applyNumberFormat="1" applyFont="1" applyBorder="1" applyAlignment="1">
      <alignment horizontal="right"/>
    </xf>
    <xf numFmtId="173" fontId="181" fillId="0" borderId="23" xfId="2616" applyNumberFormat="1" applyFont="1" applyBorder="1" applyAlignment="1">
      <alignment horizontal="right"/>
    </xf>
    <xf numFmtId="173" fontId="182" fillId="0" borderId="23" xfId="2616" applyNumberFormat="1" applyFont="1" applyBorder="1" applyAlignment="1">
      <alignment horizontal="right"/>
    </xf>
    <xf numFmtId="0" fontId="182" fillId="0" borderId="165" xfId="2616" applyFont="1" applyBorder="1" applyAlignment="1">
      <alignment wrapText="1"/>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3" fontId="182" fillId="0" borderId="164" xfId="2616" applyNumberFormat="1" applyFont="1" applyBorder="1" applyAlignment="1">
      <alignment horizontal="right"/>
    </xf>
    <xf numFmtId="173" fontId="182" fillId="0" borderId="2" xfId="2616" applyNumberFormat="1" applyFont="1" applyBorder="1" applyAlignment="1">
      <alignment horizontal="right"/>
    </xf>
    <xf numFmtId="0" fontId="182" fillId="0" borderId="163" xfId="2616" applyFont="1" applyBorder="1" applyAlignment="1">
      <alignment horizontal="left" wrapText="1" indent="1"/>
    </xf>
    <xf numFmtId="173"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3" fontId="181" fillId="0" borderId="162" xfId="2616" applyNumberFormat="1" applyFont="1" applyBorder="1" applyAlignment="1">
      <alignment horizontal="right"/>
    </xf>
    <xf numFmtId="173"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3" fontId="181" fillId="0" borderId="42" xfId="10689" applyNumberFormat="1" applyFont="1" applyBorder="1" applyAlignment="1">
      <alignment horizontal="right"/>
    </xf>
    <xf numFmtId="173" fontId="181" fillId="0" borderId="162"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173" fontId="182" fillId="0" borderId="2" xfId="10689" applyNumberFormat="1" applyFont="1" applyBorder="1" applyAlignment="1">
      <alignment horizontal="right"/>
    </xf>
    <xf numFmtId="173" fontId="182" fillId="0" borderId="164" xfId="10689" applyNumberFormat="1" applyFont="1" applyBorder="1" applyAlignment="1">
      <alignment horizontal="right"/>
    </xf>
    <xf numFmtId="0" fontId="181" fillId="0" borderId="163" xfId="10691" applyFont="1" applyBorder="1" applyAlignment="1">
      <alignment horizontal="left" indent="2"/>
    </xf>
    <xf numFmtId="173" fontId="182" fillId="0" borderId="23" xfId="10689" applyNumberFormat="1" applyFont="1" applyBorder="1" applyAlignment="1">
      <alignment horizontal="right"/>
    </xf>
    <xf numFmtId="173" fontId="181" fillId="0" borderId="23" xfId="10689" applyNumberFormat="1" applyFont="1" applyBorder="1" applyAlignment="1">
      <alignment horizontal="right"/>
    </xf>
    <xf numFmtId="173"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69"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3" fontId="190" fillId="0" borderId="0" xfId="10692" applyNumberFormat="1" applyFont="1" applyAlignment="1">
      <alignment horizontal="right"/>
    </xf>
    <xf numFmtId="196"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3" fontId="193" fillId="0" borderId="42" xfId="0" applyNumberFormat="1" applyFont="1" applyBorder="1" applyAlignment="1">
      <alignment horizontal="right"/>
    </xf>
    <xf numFmtId="173" fontId="193" fillId="0" borderId="162"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4" fillId="0" borderId="2" xfId="0" applyNumberFormat="1" applyFont="1" applyBorder="1" applyAlignment="1">
      <alignment horizontal="right"/>
    </xf>
    <xf numFmtId="173" fontId="194" fillId="0" borderId="164" xfId="0" applyNumberFormat="1" applyFont="1" applyBorder="1" applyAlignment="1">
      <alignment horizontal="right"/>
    </xf>
    <xf numFmtId="173" fontId="194" fillId="0" borderId="23" xfId="0" applyNumberFormat="1" applyFont="1" applyBorder="1" applyAlignment="1">
      <alignment horizontal="right"/>
    </xf>
    <xf numFmtId="173" fontId="193" fillId="0" borderId="23" xfId="0" applyNumberFormat="1" applyFont="1" applyBorder="1" applyAlignment="1">
      <alignment horizontal="right"/>
    </xf>
    <xf numFmtId="173"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4" fillId="0" borderId="129" xfId="0" applyNumberFormat="1" applyFont="1" applyFill="1" applyBorder="1"/>
    <xf numFmtId="171" fontId="13" fillId="0" borderId="129" xfId="0" applyNumberFormat="1" applyFont="1" applyFill="1" applyBorder="1"/>
    <xf numFmtId="0" fontId="0" fillId="0" borderId="129" xfId="0" applyBorder="1"/>
    <xf numFmtId="171" fontId="0" fillId="0" borderId="129" xfId="0" applyNumberFormat="1" applyBorder="1"/>
    <xf numFmtId="170" fontId="13" fillId="100" borderId="0" xfId="2611" applyNumberFormat="1" applyFill="1"/>
    <xf numFmtId="170" fontId="128" fillId="100" borderId="0" xfId="2611" applyNumberFormat="1" applyFont="1" applyFill="1"/>
    <xf numFmtId="194" fontId="13" fillId="0" borderId="0" xfId="2611" applyNumberFormat="1"/>
    <xf numFmtId="195" fontId="13" fillId="0" borderId="0" xfId="2611" applyNumberFormat="1"/>
    <xf numFmtId="193"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1" fontId="0" fillId="0" borderId="0" xfId="0" applyNumberFormat="1" applyFont="1"/>
    <xf numFmtId="0" fontId="0" fillId="98" borderId="0" xfId="0" applyFill="1"/>
    <xf numFmtId="171"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8"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8" fontId="199" fillId="0" borderId="0" xfId="10695" applyNumberFormat="1" applyFont="1" applyAlignment="1">
      <alignment horizontal="right" vertical="center" shrinkToFit="1"/>
    </xf>
    <xf numFmtId="192" fontId="199" fillId="109" borderId="0" xfId="10695" applyNumberFormat="1" applyFont="1" applyFill="1" applyAlignment="1">
      <alignment horizontal="right" vertical="center" shrinkToFit="1"/>
    </xf>
    <xf numFmtId="192"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2" fontId="198" fillId="0" borderId="0" xfId="10695" applyNumberFormat="1"/>
    <xf numFmtId="171" fontId="13" fillId="98" borderId="14" xfId="0" applyNumberFormat="1" applyFont="1" applyFill="1" applyBorder="1"/>
    <xf numFmtId="188" fontId="0" fillId="98" borderId="0" xfId="0" applyNumberFormat="1" applyFill="1"/>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0" fontId="1" fillId="0" borderId="2" xfId="10696" applyNumberFormat="1" applyFont="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208" fontId="0" fillId="0" borderId="0" xfId="0" applyNumberFormat="1"/>
    <xf numFmtId="209" fontId="135" fillId="0" borderId="0" xfId="0" applyNumberFormat="1" applyFont="1"/>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0"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cellXfs>
  <cellStyles count="10700">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12" xfId="10698" xr:uid="{BD2D71A7-4A67-4A03-B584-F670281E1A85}"/>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38" xfId="10696" xr:uid="{7633F17C-C54E-4060-B9CC-E7DC642941E2}"/>
    <cellStyle name="Normal 39" xfId="10699" xr:uid="{A1978F86-9D84-4FD5-BD84-8466E91ECFBC}"/>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14" xfId="10697" xr:uid="{AA649C33-F45A-45FA-9E25-0C06645CED68}"/>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0"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9"/>
  <sheetViews>
    <sheetView topLeftCell="A23" zoomScale="80" zoomScaleNormal="80" workbookViewId="0">
      <selection activeCell="D32" sqref="D32"/>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4"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2161</v>
      </c>
      <c r="E62" s="398" t="s">
        <v>2135</v>
      </c>
      <c r="F62" s="20" t="s">
        <v>62</v>
      </c>
      <c r="G62" s="18"/>
      <c r="H62" s="20" t="s">
        <v>1672</v>
      </c>
    </row>
    <row r="63" spans="1:11" s="7" customFormat="1">
      <c r="A63" s="3"/>
      <c r="B63" s="20"/>
      <c r="C63" s="22"/>
      <c r="D63" s="398" t="s">
        <v>2166</v>
      </c>
      <c r="E63" s="398" t="s">
        <v>2135</v>
      </c>
      <c r="F63" s="20" t="s">
        <v>62</v>
      </c>
      <c r="G63" s="18"/>
      <c r="H63" s="20" t="s">
        <v>1672</v>
      </c>
    </row>
    <row r="64" spans="1:11" s="7" customFormat="1">
      <c r="A64" s="3"/>
      <c r="B64" s="20"/>
      <c r="C64" s="22"/>
      <c r="D64" s="398" t="s">
        <v>2143</v>
      </c>
      <c r="E64" s="398" t="s">
        <v>2136</v>
      </c>
      <c r="F64" s="20" t="s">
        <v>62</v>
      </c>
      <c r="G64" s="18"/>
      <c r="H64" s="20" t="s">
        <v>1672</v>
      </c>
    </row>
    <row r="65" spans="1:11" s="7" customFormat="1">
      <c r="A65" s="3"/>
      <c r="B65" s="20"/>
      <c r="C65" s="22"/>
      <c r="D65" s="398" t="s">
        <v>2144</v>
      </c>
      <c r="E65" s="398" t="s">
        <v>2134</v>
      </c>
      <c r="F65" s="20" t="s">
        <v>62</v>
      </c>
      <c r="G65" s="18"/>
      <c r="H65" s="20" t="s">
        <v>1672</v>
      </c>
    </row>
    <row r="66" spans="1:11" s="7" customFormat="1">
      <c r="A66" s="3"/>
      <c r="B66" s="20"/>
      <c r="C66" s="22"/>
      <c r="D66" s="398" t="s">
        <v>2145</v>
      </c>
      <c r="E66" s="398" t="s">
        <v>2134</v>
      </c>
      <c r="F66" s="20" t="s">
        <v>62</v>
      </c>
      <c r="G66" s="18"/>
      <c r="H66" s="20" t="s">
        <v>1672</v>
      </c>
    </row>
    <row r="67" spans="1:11" s="7" customFormat="1">
      <c r="A67" s="3"/>
      <c r="B67" s="20"/>
      <c r="C67" s="22"/>
      <c r="D67" s="398" t="s">
        <v>2146</v>
      </c>
      <c r="E67" s="398" t="s">
        <v>2134</v>
      </c>
      <c r="F67" s="20" t="s">
        <v>62</v>
      </c>
      <c r="G67" s="18"/>
      <c r="H67" s="20" t="s">
        <v>1672</v>
      </c>
    </row>
    <row r="68" spans="1:11" s="7" customFormat="1">
      <c r="A68" s="3"/>
      <c r="B68" s="20"/>
      <c r="C68" s="22"/>
      <c r="D68" s="398" t="s">
        <v>2147</v>
      </c>
      <c r="E68" s="398" t="s">
        <v>2134</v>
      </c>
      <c r="F68" s="20" t="s">
        <v>62</v>
      </c>
      <c r="G68" s="18"/>
      <c r="H68" s="20" t="s">
        <v>1672</v>
      </c>
    </row>
    <row r="69" spans="1:11" s="7" customFormat="1">
      <c r="A69" s="3"/>
      <c r="B69" s="20"/>
      <c r="C69" s="22"/>
      <c r="D69" s="398" t="s">
        <v>2148</v>
      </c>
      <c r="E69" s="398" t="s">
        <v>2133</v>
      </c>
      <c r="F69" s="20" t="s">
        <v>62</v>
      </c>
      <c r="G69" s="18"/>
      <c r="H69" s="20" t="s">
        <v>1672</v>
      </c>
    </row>
    <row r="70" spans="1:11" s="7" customFormat="1">
      <c r="A70" s="3"/>
      <c r="B70" s="20"/>
      <c r="C70" s="22"/>
      <c r="D70" s="398" t="s">
        <v>2149</v>
      </c>
      <c r="E70" s="398" t="s">
        <v>2133</v>
      </c>
      <c r="F70" s="20" t="s">
        <v>62</v>
      </c>
      <c r="G70" s="18"/>
      <c r="H70" s="20" t="s">
        <v>1672</v>
      </c>
    </row>
    <row r="71" spans="1:11" s="7" customFormat="1">
      <c r="A71" s="3"/>
      <c r="B71" s="20"/>
      <c r="C71" s="22"/>
      <c r="D71" s="398" t="s">
        <v>2150</v>
      </c>
      <c r="E71" s="398" t="s">
        <v>2133</v>
      </c>
      <c r="F71" s="20" t="s">
        <v>62</v>
      </c>
      <c r="G71" s="18"/>
      <c r="H71" s="20" t="s">
        <v>1672</v>
      </c>
    </row>
    <row r="72" spans="1:11" s="7" customFormat="1">
      <c r="A72" s="3"/>
      <c r="B72" s="20"/>
      <c r="C72" s="22"/>
      <c r="D72" s="398" t="s">
        <v>2159</v>
      </c>
      <c r="E72" s="398" t="s">
        <v>2132</v>
      </c>
      <c r="F72" s="20" t="s">
        <v>62</v>
      </c>
      <c r="G72" s="18"/>
      <c r="H72" s="20" t="s">
        <v>1672</v>
      </c>
    </row>
    <row r="73" spans="1:11" s="7" customFormat="1">
      <c r="A73" s="3"/>
      <c r="B73" s="20"/>
      <c r="C73" s="22"/>
      <c r="D73" s="398" t="s">
        <v>2160</v>
      </c>
      <c r="E73" s="398" t="s">
        <v>2135</v>
      </c>
      <c r="F73" s="20" t="s">
        <v>62</v>
      </c>
      <c r="G73" s="18"/>
      <c r="H73" s="20" t="s">
        <v>1672</v>
      </c>
    </row>
    <row r="74" spans="1:11" s="7" customFormat="1">
      <c r="A74" s="3"/>
      <c r="B74" s="20"/>
      <c r="C74" s="22"/>
      <c r="D74" s="398" t="s">
        <v>2171</v>
      </c>
      <c r="E74" s="398" t="s">
        <v>2133</v>
      </c>
      <c r="F74" s="20" t="s">
        <v>62</v>
      </c>
      <c r="G74" s="18"/>
      <c r="H74" s="20" t="s">
        <v>1672</v>
      </c>
    </row>
    <row r="75" spans="1:11" s="7" customFormat="1">
      <c r="A75" s="3"/>
      <c r="B75" s="20"/>
      <c r="C75" s="22"/>
      <c r="D75" s="398" t="s">
        <v>2148</v>
      </c>
      <c r="E75" s="398" t="s">
        <v>2133</v>
      </c>
      <c r="F75" s="20" t="s">
        <v>62</v>
      </c>
      <c r="G75" s="18"/>
      <c r="H75" s="20" t="s">
        <v>1672</v>
      </c>
      <c r="I75" s="20"/>
      <c r="J75" s="20"/>
      <c r="K75" s="3"/>
    </row>
    <row r="76" spans="1:11" s="7" customFormat="1">
      <c r="A76" s="3"/>
      <c r="B76" s="20"/>
      <c r="C76" s="22"/>
      <c r="D76" s="397" t="s">
        <v>2297</v>
      </c>
      <c r="E76" s="398" t="s">
        <v>2296</v>
      </c>
      <c r="F76" s="20" t="s">
        <v>62</v>
      </c>
      <c r="G76" s="18"/>
      <c r="H76" s="20" t="s">
        <v>1672</v>
      </c>
      <c r="I76" s="20"/>
      <c r="J76" s="20"/>
      <c r="K76" s="3"/>
    </row>
    <row r="77" spans="1:11" s="7" customFormat="1">
      <c r="A77" s="3"/>
      <c r="B77" s="20"/>
      <c r="C77" s="22"/>
      <c r="D77" s="398" t="s">
        <v>2172</v>
      </c>
      <c r="E77" s="398" t="s">
        <v>2188</v>
      </c>
      <c r="F77" s="20" t="s">
        <v>62</v>
      </c>
      <c r="G77" s="18"/>
      <c r="H77" s="20" t="s">
        <v>1672</v>
      </c>
      <c r="I77" s="20"/>
      <c r="J77" s="20"/>
      <c r="K77" s="3"/>
    </row>
    <row r="78" spans="1:11" s="1258" customFormat="1">
      <c r="B78" s="1259" t="s">
        <v>171</v>
      </c>
      <c r="C78" s="1260"/>
      <c r="D78" s="1261" t="str">
        <f>$B$78&amp;Commodities!E46</f>
        <v>MINWST</v>
      </c>
      <c r="E78" s="1261" t="str">
        <f>"Mining technology - "&amp;Commodities!F46</f>
        <v>Mining technology - Waste</v>
      </c>
      <c r="F78" s="1259" t="s">
        <v>62</v>
      </c>
      <c r="G78" s="1261"/>
      <c r="H78" s="1259"/>
      <c r="I78" s="1259"/>
      <c r="J78" s="1259"/>
    </row>
    <row r="79" spans="1:11" s="7" customFormat="1">
      <c r="A79" s="3"/>
      <c r="B79" s="20"/>
      <c r="C79" s="22"/>
      <c r="D79" s="18" t="str">
        <f>$B$78&amp;Commodities!E47</f>
        <v>MINSTR</v>
      </c>
      <c r="E79" s="18" t="str">
        <f>"Mining technology - "&amp;Commodities!F47</f>
        <v>Mining technology - Straw</v>
      </c>
      <c r="F79" s="20" t="s">
        <v>62</v>
      </c>
      <c r="G79" s="18"/>
      <c r="H79" s="20"/>
      <c r="I79" s="20"/>
      <c r="J79" s="20"/>
      <c r="K79" s="3"/>
    </row>
    <row r="80" spans="1:11" s="7" customFormat="1">
      <c r="A80" s="3"/>
      <c r="B80" s="20"/>
      <c r="C80" s="22"/>
      <c r="D80" s="18" t="str">
        <f>$B$78&amp;Commodities!E48</f>
        <v>MINGRS</v>
      </c>
      <c r="E80" s="18" t="str">
        <f>"Mining technology - "&amp;Commodities!F48</f>
        <v>Mining technology - Grass</v>
      </c>
      <c r="F80" s="20" t="s">
        <v>62</v>
      </c>
      <c r="G80" s="18"/>
      <c r="H80" s="20"/>
      <c r="I80" s="20"/>
      <c r="J80" s="20"/>
      <c r="K80" s="3"/>
    </row>
    <row r="81" spans="1:11" s="7" customFormat="1">
      <c r="A81" s="3"/>
      <c r="B81" s="20"/>
      <c r="C81" s="22"/>
      <c r="D81" s="18" t="str">
        <f>$B$78&amp;Commodities!E49</f>
        <v>MINWPE</v>
      </c>
      <c r="E81" s="18" t="str">
        <f>"Mining technology - "&amp;Commodities!F49</f>
        <v>Mining technology - Wood pellets</v>
      </c>
      <c r="F81" s="20" t="s">
        <v>62</v>
      </c>
      <c r="G81" s="18"/>
      <c r="H81" s="20"/>
      <c r="I81" s="20"/>
      <c r="J81" s="20"/>
      <c r="K81" s="3"/>
    </row>
    <row r="82" spans="1:11" s="7" customFormat="1">
      <c r="A82" s="3"/>
      <c r="B82" s="20"/>
      <c r="C82" s="22"/>
      <c r="D82" s="18" t="str">
        <f>$B$78&amp;Commodities!E50</f>
        <v>MINWCH</v>
      </c>
      <c r="E82" s="18" t="str">
        <f>"Mining technology - "&amp;Commodities!F50</f>
        <v>Mining technology - Wood chips and wood waste</v>
      </c>
      <c r="F82" s="20" t="s">
        <v>62</v>
      </c>
      <c r="G82" s="18"/>
      <c r="H82" s="20"/>
      <c r="I82" s="20"/>
      <c r="J82" s="20"/>
      <c r="K82" s="3"/>
    </row>
    <row r="83" spans="1:11" s="7" customFormat="1">
      <c r="A83" s="3"/>
      <c r="B83" s="20"/>
      <c r="C83" s="22"/>
      <c r="D83" s="18" t="str">
        <f>$B$78&amp;Commodities!E51</f>
        <v>MINFIW</v>
      </c>
      <c r="E83" s="18" t="str">
        <f>"Mining technology - "&amp;Commodities!F51</f>
        <v>Mining technology - Firewood</v>
      </c>
      <c r="F83" s="20" t="s">
        <v>62</v>
      </c>
      <c r="G83" s="18"/>
      <c r="H83" s="20"/>
      <c r="I83" s="20"/>
      <c r="J83" s="20"/>
      <c r="K83" s="3"/>
    </row>
    <row r="84" spans="1:11" s="7" customFormat="1">
      <c r="A84" s="3"/>
      <c r="B84" s="20"/>
      <c r="C84" s="22"/>
      <c r="D84" s="18" t="str">
        <f>$B$78&amp;Commodities!E52</f>
        <v>MINCRN</v>
      </c>
      <c r="E84" s="18" t="str">
        <f>"Mining technology - "&amp;Commodities!F52</f>
        <v>Mining technology - Corn</v>
      </c>
      <c r="F84" s="20" t="s">
        <v>62</v>
      </c>
      <c r="G84" s="18"/>
      <c r="H84" s="20"/>
      <c r="I84" s="20"/>
      <c r="J84" s="20"/>
      <c r="K84" s="3"/>
    </row>
    <row r="85" spans="1:11" s="7" customFormat="1">
      <c r="A85" s="3"/>
      <c r="B85" s="20"/>
      <c r="C85" s="22"/>
      <c r="D85" s="18" t="str">
        <f>$B$78&amp;Commodities!E53</f>
        <v>MINRPS</v>
      </c>
      <c r="E85" s="18" t="str">
        <f>"Mining technology - "&amp;Commodities!F53</f>
        <v>Mining technology - Rapeseed</v>
      </c>
      <c r="F85" s="20" t="s">
        <v>62</v>
      </c>
      <c r="G85" s="18"/>
      <c r="H85" s="20"/>
      <c r="I85" s="20"/>
      <c r="J85" s="20"/>
      <c r="K85" s="3"/>
    </row>
    <row r="86" spans="1:11" s="7" customFormat="1">
      <c r="A86" s="3"/>
      <c r="B86" s="20"/>
      <c r="C86" s="22"/>
      <c r="D86" s="18" t="str">
        <f>$B$78&amp;Commodities!E54</f>
        <v>MINSGB</v>
      </c>
      <c r="E86" s="18" t="str">
        <f>"Mining technology - "&amp;Commodities!F54</f>
        <v>Mining technology - Sugar Beet</v>
      </c>
      <c r="F86" s="20" t="s">
        <v>62</v>
      </c>
      <c r="G86" s="18"/>
      <c r="H86" s="20"/>
      <c r="I86" s="20"/>
      <c r="J86" s="20"/>
      <c r="K86" s="3"/>
    </row>
    <row r="87" spans="1:11" s="7" customFormat="1">
      <c r="A87" s="3"/>
      <c r="B87" s="20"/>
      <c r="C87" s="22"/>
      <c r="D87" s="18" t="str">
        <f>$B$78&amp;Commodities!E55</f>
        <v>MINDLI</v>
      </c>
      <c r="E87" s="18" t="str">
        <f>"Mining technology - "&amp;Commodities!F55</f>
        <v>Mining technology - Deep Litter</v>
      </c>
      <c r="F87" s="20" t="s">
        <v>62</v>
      </c>
      <c r="G87" s="18"/>
      <c r="H87" s="20"/>
      <c r="I87" s="20"/>
      <c r="J87" s="20"/>
      <c r="K87" s="3"/>
    </row>
    <row r="88" spans="1:11" s="7" customFormat="1">
      <c r="A88" s="3"/>
      <c r="B88" s="20"/>
      <c r="C88" s="22"/>
      <c r="D88" s="18" t="str">
        <f>$B$78&amp;Commodities!E56</f>
        <v>MINMNR</v>
      </c>
      <c r="E88" s="18" t="str">
        <f>"Mining technology - "&amp;Commodities!F56</f>
        <v>Mining technology - Manure (Gylle)</v>
      </c>
      <c r="F88" s="20" t="s">
        <v>62</v>
      </c>
      <c r="G88" s="18"/>
      <c r="H88" s="20"/>
      <c r="I88" s="20"/>
      <c r="J88" s="20"/>
      <c r="K88" s="3"/>
    </row>
    <row r="89" spans="1:11" s="7" customFormat="1">
      <c r="A89" s="3"/>
      <c r="B89" s="20"/>
      <c r="C89" s="22"/>
      <c r="D89" s="18" t="str">
        <f>$B$78&amp;RIGHT(Commodities!E57,3)</f>
        <v>MINNGA</v>
      </c>
      <c r="E89" s="18" t="str">
        <f>"Mining technology - "&amp;Commodities!F57</f>
        <v>Mining technology - Mining Natural Gas</v>
      </c>
      <c r="F89" s="20" t="s">
        <v>62</v>
      </c>
      <c r="G89" s="18"/>
      <c r="H89" s="20"/>
      <c r="I89" s="20"/>
      <c r="J89" s="20"/>
      <c r="K89" s="3"/>
    </row>
    <row r="90" spans="1:11" s="7" customFormat="1">
      <c r="A90" s="3"/>
      <c r="B90" s="20"/>
      <c r="C90" s="22"/>
      <c r="D90" s="18" t="str">
        <f>$B$78&amp;RIGHT(Commodities!E58,3)</f>
        <v>MINCRD</v>
      </c>
      <c r="E90" s="18" t="str">
        <f>"Mining technology - "&amp;Commodities!F58</f>
        <v>Mining technology - Mining Crude Oil</v>
      </c>
      <c r="F90" s="20" t="s">
        <v>62</v>
      </c>
      <c r="G90" s="18"/>
      <c r="H90" s="20"/>
      <c r="I90" s="20"/>
      <c r="J90" s="20"/>
      <c r="K90" s="3"/>
    </row>
    <row r="91" spans="1:11" s="7" customFormat="1">
      <c r="A91" s="3"/>
      <c r="B91" s="20"/>
      <c r="C91" s="22"/>
      <c r="D91" s="18" t="str">
        <f>$B$78&amp;Commodities!E59</f>
        <v>MINWIN</v>
      </c>
      <c r="E91" s="18" t="str">
        <f>"Mining technology - "&amp;Commodities!F59</f>
        <v>Mining technology - Wind</v>
      </c>
      <c r="F91" s="20" t="s">
        <v>62</v>
      </c>
      <c r="G91" s="18"/>
      <c r="H91" s="20"/>
      <c r="I91" s="20"/>
      <c r="J91" s="20"/>
      <c r="K91" s="3"/>
    </row>
    <row r="92" spans="1:11" s="7" customFormat="1">
      <c r="A92" s="3"/>
      <c r="B92" s="20"/>
      <c r="C92" s="22"/>
      <c r="D92" s="18" t="str">
        <f>$B$78&amp;Commodities!E60</f>
        <v>MINHYD</v>
      </c>
      <c r="E92" s="18" t="str">
        <f>"Mining technology - "&amp;Commodities!F60</f>
        <v>Mining technology - Hydro</v>
      </c>
      <c r="F92" s="20" t="s">
        <v>62</v>
      </c>
      <c r="G92" s="18"/>
      <c r="H92" s="20"/>
      <c r="I92" s="20"/>
      <c r="J92" s="20"/>
      <c r="K92" s="3"/>
    </row>
    <row r="93" spans="1:11" s="7" customFormat="1">
      <c r="A93" s="3"/>
      <c r="B93" s="20"/>
      <c r="C93" s="22"/>
      <c r="D93" s="18" t="str">
        <f>$B$78&amp;Commodities!E61</f>
        <v>MINSOL</v>
      </c>
      <c r="E93" s="18" t="str">
        <f>"Mining technology - "&amp;Commodities!F61</f>
        <v>Mining technology - Solar</v>
      </c>
      <c r="F93" s="20" t="s">
        <v>62</v>
      </c>
      <c r="G93" s="18"/>
      <c r="H93" s="20"/>
      <c r="I93" s="20"/>
      <c r="J93" s="20"/>
      <c r="K93" s="3"/>
    </row>
    <row r="94" spans="1:11" s="7" customFormat="1">
      <c r="A94" s="3"/>
      <c r="B94" s="20"/>
      <c r="C94" s="22"/>
      <c r="D94" s="18" t="str">
        <f>$B$78&amp;Commodities!E62</f>
        <v>MINGEO</v>
      </c>
      <c r="E94" s="18" t="str">
        <f>"Mining technology - "&amp;Commodities!F62</f>
        <v>Mining technology - Geothermal</v>
      </c>
      <c r="F94" s="20" t="s">
        <v>62</v>
      </c>
      <c r="G94" s="18"/>
      <c r="H94" s="20"/>
      <c r="I94" s="20"/>
      <c r="J94" s="20"/>
      <c r="K94" s="3"/>
    </row>
    <row r="95" spans="1:11" s="7" customFormat="1">
      <c r="A95" s="3"/>
      <c r="B95" s="20"/>
      <c r="C95" s="22"/>
      <c r="D95" s="18" t="str">
        <f>$B$78&amp;Commodities!E63</f>
        <v>MINWAV</v>
      </c>
      <c r="E95" s="18" t="str">
        <f>"Mining technology - "&amp;Commodities!F63</f>
        <v>Mining technology - Wave</v>
      </c>
      <c r="F95" s="20" t="s">
        <v>62</v>
      </c>
      <c r="G95" s="18"/>
      <c r="H95" s="20"/>
      <c r="I95" s="20"/>
      <c r="J95" s="20"/>
      <c r="K95" s="3"/>
    </row>
    <row r="96" spans="1:11" s="7" customFormat="1">
      <c r="A96" s="3"/>
      <c r="B96" s="522"/>
      <c r="C96" s="551"/>
      <c r="D96" s="544" t="str">
        <f>$B$78&amp;Commodities!E64</f>
        <v>MINMOV</v>
      </c>
      <c r="E96" s="544" t="str">
        <f>"Mining technology - "&amp;Commodities!F64</f>
        <v>Mining technology - Movement - Dummy commodity for bike and walk</v>
      </c>
      <c r="F96" s="522" t="s">
        <v>62</v>
      </c>
      <c r="G96" s="544"/>
      <c r="H96" s="522"/>
      <c r="I96" s="522"/>
      <c r="J96" s="20"/>
      <c r="K96" s="3"/>
    </row>
    <row r="97" spans="1:11" s="7" customFormat="1">
      <c r="A97" s="3"/>
      <c r="B97" s="20" t="s">
        <v>298</v>
      </c>
      <c r="C97" s="22"/>
      <c r="D97" s="18" t="str">
        <f>$B$97&amp;Commodities!E12</f>
        <v>EXPCOA</v>
      </c>
      <c r="E97" s="18" t="str">
        <f>"Export technology - "&amp;Commodities!F12</f>
        <v>Export technology - Coal</v>
      </c>
      <c r="F97" s="20" t="s">
        <v>62</v>
      </c>
      <c r="G97" s="18"/>
      <c r="H97" s="20"/>
      <c r="I97" s="20"/>
      <c r="J97" s="20"/>
      <c r="K97" s="3"/>
    </row>
    <row r="98" spans="1:11" s="7" customFormat="1">
      <c r="A98" s="3"/>
      <c r="B98" s="20"/>
      <c r="C98" s="22"/>
      <c r="D98" s="18" t="str">
        <f>$B$97&amp;Commodities!E13</f>
        <v>EXPNGA</v>
      </c>
      <c r="E98" s="18" t="str">
        <f>"Export technology - "&amp;Commodities!F13</f>
        <v>Export technology - Natural Gas</v>
      </c>
      <c r="F98" s="20" t="s">
        <v>62</v>
      </c>
      <c r="G98" s="18"/>
      <c r="H98" s="20"/>
      <c r="I98" s="20"/>
      <c r="J98" s="20"/>
      <c r="K98" s="3"/>
    </row>
    <row r="99" spans="1:11" s="7" customFormat="1">
      <c r="A99" s="3"/>
      <c r="B99" s="20"/>
      <c r="C99" s="22"/>
      <c r="D99" s="18" t="str">
        <f>$B$97&amp;Commodities!E14</f>
        <v>EXPCRD</v>
      </c>
      <c r="E99" s="18" t="str">
        <f>"Export technology - "&amp;Commodities!F14</f>
        <v>Export technology - Crude Oil</v>
      </c>
      <c r="F99" s="20" t="s">
        <v>62</v>
      </c>
      <c r="G99" s="18"/>
      <c r="H99" s="20"/>
      <c r="I99" s="20"/>
      <c r="J99" s="20"/>
      <c r="K99" s="3"/>
    </row>
    <row r="100" spans="1:11" s="7" customFormat="1">
      <c r="A100" s="3"/>
      <c r="B100" s="20"/>
      <c r="C100" s="22"/>
      <c r="D100" s="18" t="str">
        <f>$B$97&amp;Commodities!E15</f>
        <v>EXPLPG</v>
      </c>
      <c r="E100" s="18" t="str">
        <f>"Export technology - "&amp;Commodities!F15</f>
        <v>Export technology - Liquid petrol gas</v>
      </c>
      <c r="F100" s="20" t="s">
        <v>62</v>
      </c>
      <c r="G100" s="18"/>
      <c r="H100" s="20"/>
      <c r="I100" s="20"/>
      <c r="J100" s="20"/>
      <c r="K100" s="3"/>
    </row>
    <row r="101" spans="1:11" s="7" customFormat="1">
      <c r="A101" s="3"/>
      <c r="B101" s="20"/>
      <c r="C101" s="22"/>
      <c r="D101" s="18" t="str">
        <f>$B$97&amp;Commodities!E16</f>
        <v>EXPLVN</v>
      </c>
      <c r="E101" s="18" t="str">
        <f>"Export technology - "&amp;Commodities!F16</f>
        <v>Export technology - Naphtha (Petroleoum)</v>
      </c>
      <c r="F101" s="20" t="s">
        <v>62</v>
      </c>
      <c r="G101" s="18"/>
      <c r="H101" s="20"/>
      <c r="I101" s="20"/>
      <c r="J101" s="20"/>
      <c r="K101" s="3"/>
    </row>
    <row r="102" spans="1:11" s="7" customFormat="1">
      <c r="A102" s="3"/>
      <c r="B102" s="20"/>
      <c r="C102" s="22"/>
      <c r="D102" s="18" t="str">
        <f>$B$97&amp;Commodities!E17</f>
        <v>EXPGSL</v>
      </c>
      <c r="E102" s="18" t="str">
        <f>"Export technology - "&amp;Commodities!F17</f>
        <v>Export technology - Gasoline</v>
      </c>
      <c r="F102" s="20" t="s">
        <v>62</v>
      </c>
      <c r="G102" s="18"/>
      <c r="H102" s="20"/>
      <c r="I102" s="20"/>
      <c r="J102" s="20"/>
      <c r="K102" s="3"/>
    </row>
    <row r="103" spans="1:11" s="7" customFormat="1">
      <c r="A103" s="3"/>
      <c r="B103" s="20"/>
      <c r="C103" s="22"/>
      <c r="D103" s="18" t="str">
        <f>$B$97&amp;Commodities!E18</f>
        <v>EXPKER</v>
      </c>
      <c r="E103" s="18" t="str">
        <f>"Export technology - "&amp;Commodities!F18</f>
        <v>Export technology - Kerosene</v>
      </c>
      <c r="F103" s="20" t="s">
        <v>62</v>
      </c>
      <c r="G103" s="18"/>
      <c r="H103" s="20"/>
      <c r="I103" s="20"/>
      <c r="J103" s="20"/>
      <c r="K103" s="3"/>
    </row>
    <row r="104" spans="1:11" s="7" customFormat="1">
      <c r="A104" s="3"/>
      <c r="B104" s="20"/>
      <c r="C104" s="22"/>
      <c r="D104" s="18" t="str">
        <f>$B$97&amp;Commodities!E19</f>
        <v>EXPDSL</v>
      </c>
      <c r="E104" s="18" t="str">
        <f>"Export technology - "&amp;Commodities!F19</f>
        <v>Export technology - Diesel</v>
      </c>
      <c r="F104" s="20" t="s">
        <v>62</v>
      </c>
      <c r="G104" s="18"/>
      <c r="H104" s="20"/>
      <c r="I104" s="20"/>
      <c r="J104" s="20"/>
      <c r="K104" s="3"/>
    </row>
    <row r="105" spans="1:11" s="7" customFormat="1">
      <c r="A105" s="3"/>
      <c r="B105" s="20"/>
      <c r="C105" s="22"/>
      <c r="D105" s="18" t="str">
        <f>$B$97&amp;Commodities!E20</f>
        <v>EXPHFO</v>
      </c>
      <c r="E105" s="18" t="str">
        <f>"Export technology - "&amp;Commodities!F20</f>
        <v>Export technology - Heavy Fuel Oil</v>
      </c>
      <c r="F105" s="20" t="s">
        <v>62</v>
      </c>
      <c r="G105" s="18"/>
      <c r="H105" s="20"/>
      <c r="I105" s="20"/>
      <c r="J105" s="20"/>
      <c r="K105" s="3"/>
    </row>
    <row r="106" spans="1:11" s="7" customFormat="1">
      <c r="A106" s="3"/>
      <c r="B106" s="20"/>
      <c r="C106" s="22"/>
      <c r="D106" s="18" t="str">
        <f>$B$97&amp;Commodities!E21</f>
        <v>EXPMGO</v>
      </c>
      <c r="E106" s="18" t="str">
        <f>"Export technology - "&amp;Commodities!F21</f>
        <v>Export technology - Marine Gas Oil</v>
      </c>
      <c r="F106" s="20" t="s">
        <v>62</v>
      </c>
      <c r="G106" s="18"/>
      <c r="H106" s="20"/>
      <c r="I106" s="20"/>
      <c r="J106" s="20"/>
      <c r="K106" s="3"/>
    </row>
    <row r="107" spans="1:11" s="7" customFormat="1">
      <c r="A107" s="3"/>
      <c r="B107" s="20"/>
      <c r="C107" s="22"/>
      <c r="D107" s="18" t="str">
        <f>$B$97&amp;Commodities!E22</f>
        <v>EXPAGSL</v>
      </c>
      <c r="E107" s="18" t="str">
        <f>"Export technology - "&amp;Commodities!F22</f>
        <v>Export technology - Aviation gasoline</v>
      </c>
      <c r="F107" s="20" t="s">
        <v>62</v>
      </c>
      <c r="G107" s="18"/>
      <c r="H107" s="20"/>
      <c r="I107" s="20"/>
      <c r="J107" s="20"/>
      <c r="K107" s="3"/>
    </row>
    <row r="108" spans="1:11" s="7" customFormat="1">
      <c r="A108" s="3"/>
      <c r="B108" s="20"/>
      <c r="C108" s="22"/>
      <c r="D108" s="18" t="str">
        <f>$B$97&amp;Commodities!E23</f>
        <v>EXPBGA</v>
      </c>
      <c r="E108" s="18" t="str">
        <f>"Export technology - "&amp;Commodities!F23</f>
        <v>Export technology - Biogas</v>
      </c>
      <c r="F108" s="20" t="s">
        <v>62</v>
      </c>
      <c r="G108" s="18"/>
      <c r="H108" s="20"/>
      <c r="I108" s="20"/>
      <c r="J108" s="20"/>
      <c r="K108" s="3"/>
    </row>
    <row r="109" spans="1:11" s="7" customFormat="1">
      <c r="A109" s="3"/>
      <c r="B109" s="20"/>
      <c r="C109" s="22"/>
      <c r="D109" s="18" t="str">
        <f>$B$97&amp;Commodities!E24</f>
        <v>EXPHFB</v>
      </c>
      <c r="E109" s="18" t="str">
        <f>"Export technology - "&amp;Commodities!F24</f>
        <v>Export technology - Heavy Fuel Bio Oil</v>
      </c>
      <c r="F109" s="20" t="s">
        <v>62</v>
      </c>
      <c r="G109" s="18"/>
      <c r="H109" s="20"/>
      <c r="I109" s="20"/>
      <c r="J109" s="20"/>
      <c r="K109" s="3"/>
    </row>
    <row r="110" spans="1:11" s="7" customFormat="1">
      <c r="A110" s="3"/>
      <c r="B110" s="20"/>
      <c r="C110" s="22"/>
      <c r="D110" s="18" t="str">
        <f>$B$97&amp;Commodities!E25</f>
        <v>EXPDDGS</v>
      </c>
      <c r="E110" s="18" t="str">
        <f>"Export technology - "&amp;Commodities!F25</f>
        <v>Export technology - Ethanol</v>
      </c>
      <c r="F110" s="20" t="s">
        <v>62</v>
      </c>
      <c r="G110" s="18"/>
      <c r="H110" s="20"/>
      <c r="I110" s="20"/>
      <c r="J110" s="20"/>
      <c r="K110" s="3"/>
    </row>
    <row r="111" spans="1:11" s="7" customFormat="1">
      <c r="A111" s="3"/>
      <c r="B111" s="20"/>
      <c r="C111" s="22"/>
      <c r="D111" s="18" t="str">
        <f>$B$97&amp;Commodities!E26</f>
        <v>EXPH2</v>
      </c>
      <c r="E111" s="18" t="str">
        <f>"Export technology - "&amp;Commodities!F26</f>
        <v>Export technology - Hydrogen</v>
      </c>
      <c r="F111" s="20" t="s">
        <v>62</v>
      </c>
      <c r="G111" s="18"/>
      <c r="H111" s="20"/>
      <c r="I111" s="20"/>
      <c r="J111" s="20"/>
      <c r="K111" s="3"/>
    </row>
    <row r="112" spans="1:11" s="7" customFormat="1">
      <c r="A112" s="3"/>
      <c r="B112" s="20"/>
      <c r="C112" s="22"/>
      <c r="D112" s="18" t="str">
        <f>$B$97&amp;Commodities!E27</f>
        <v>EXPH2G</v>
      </c>
      <c r="E112" s="18" t="str">
        <f>"Export technology - "&amp;Commodities!F27</f>
        <v>Export technology - Hydrogen Gas</v>
      </c>
      <c r="F112" s="20" t="s">
        <v>62</v>
      </c>
      <c r="G112" s="18"/>
      <c r="H112" s="20"/>
      <c r="I112" s="20"/>
      <c r="J112" s="20"/>
      <c r="K112" s="3"/>
    </row>
    <row r="113" spans="1:11" s="7" customFormat="1">
      <c r="A113" s="3"/>
      <c r="B113" s="20"/>
      <c r="C113" s="22"/>
      <c r="D113" s="18" t="str">
        <f>$B$97&amp;Commodities!E28</f>
        <v>EXPAMM</v>
      </c>
      <c r="E113" s="18" t="str">
        <f>"Export technology - "&amp;Commodities!F28</f>
        <v>Export technology - Ammonia (Liquid)</v>
      </c>
      <c r="F113" s="20" t="s">
        <v>62</v>
      </c>
      <c r="G113" s="18"/>
      <c r="H113" s="20"/>
      <c r="I113" s="20"/>
      <c r="J113" s="20"/>
      <c r="K113" s="3"/>
    </row>
    <row r="114" spans="1:11" s="7" customFormat="1">
      <c r="A114" s="3"/>
      <c r="B114" s="20"/>
      <c r="C114" s="22"/>
      <c r="D114" s="18" t="str">
        <f>$B$97&amp;Commodities!E29</f>
        <v>EXPDME</v>
      </c>
      <c r="E114" s="18" t="str">
        <f>"Export technology - "&amp;Commodities!F29</f>
        <v>Export technology - Dimethyl ether</v>
      </c>
      <c r="F114" s="20" t="s">
        <v>62</v>
      </c>
      <c r="G114" s="18"/>
      <c r="H114" s="20"/>
      <c r="I114" s="20"/>
      <c r="J114" s="20"/>
      <c r="K114" s="3"/>
    </row>
    <row r="115" spans="1:11" s="7" customFormat="1">
      <c r="A115" s="3"/>
      <c r="B115" s="20"/>
      <c r="C115" s="22"/>
      <c r="D115" s="18" t="str">
        <f>$B$97&amp;Commodities!E30</f>
        <v>EXPKRB1</v>
      </c>
      <c r="E115" s="18" t="str">
        <f>"Export technology - "&amp;Commodities!F30</f>
        <v>Export technology - Bio Kerosene G1</v>
      </c>
      <c r="F115" s="20" t="s">
        <v>62</v>
      </c>
      <c r="G115" s="18"/>
      <c r="H115" s="20"/>
      <c r="I115" s="20"/>
      <c r="J115" s="20"/>
      <c r="K115" s="3"/>
    </row>
    <row r="116" spans="1:11" s="7" customFormat="1">
      <c r="A116" s="3"/>
      <c r="B116" s="20"/>
      <c r="C116" s="22"/>
      <c r="D116" s="18" t="str">
        <f>$B$97&amp;Commodities!E31</f>
        <v>EXPKRB2</v>
      </c>
      <c r="E116" s="18" t="str">
        <f>"Export technology - "&amp;Commodities!F31</f>
        <v>Export technology - Bio Kerosene G2</v>
      </c>
      <c r="F116" s="20" t="s">
        <v>62</v>
      </c>
      <c r="G116" s="18"/>
      <c r="H116" s="20"/>
      <c r="I116" s="20"/>
      <c r="J116" s="20"/>
      <c r="K116" s="3"/>
    </row>
    <row r="117" spans="1:11" s="7" customFormat="1">
      <c r="A117" s="3"/>
      <c r="B117" s="20"/>
      <c r="C117" s="22"/>
      <c r="D117" s="18" t="str">
        <f>$B$97&amp;Commodities!E32</f>
        <v>EXPKRE</v>
      </c>
      <c r="E117" s="18" t="str">
        <f>"Export technology - "&amp;Commodities!F32</f>
        <v>Export technology - Electro Kerosene</v>
      </c>
      <c r="F117" s="20" t="s">
        <v>62</v>
      </c>
      <c r="G117" s="18"/>
      <c r="H117" s="20"/>
      <c r="I117" s="20"/>
      <c r="J117" s="20"/>
      <c r="K117" s="3"/>
    </row>
    <row r="118" spans="1:11" s="7" customFormat="1">
      <c r="A118" s="3"/>
      <c r="B118" s="20"/>
      <c r="C118" s="22"/>
      <c r="D118" s="18" t="str">
        <f>$B$97&amp;Commodities!E33</f>
        <v>EXPSNG1</v>
      </c>
      <c r="E118" s="18" t="str">
        <f>"Export technology - "&amp;Commodities!F33</f>
        <v>Export technology - Bio Synt. Nat. Gas G1</v>
      </c>
      <c r="F118" s="20" t="s">
        <v>62</v>
      </c>
      <c r="G118" s="18"/>
      <c r="H118" s="20"/>
      <c r="I118" s="20"/>
      <c r="J118" s="20"/>
      <c r="K118" s="3"/>
    </row>
    <row r="119" spans="1:11" s="7" customFormat="1">
      <c r="A119" s="3"/>
      <c r="B119" s="20"/>
      <c r="C119" s="22"/>
      <c r="D119" s="18" t="str">
        <f>$B$97&amp;Commodities!E34</f>
        <v>EXPSNG2</v>
      </c>
      <c r="E119" s="18" t="str">
        <f>"Export technology - "&amp;Commodities!F34</f>
        <v>Export technology - Bio Synt. Nat. Gas G2</v>
      </c>
      <c r="F119" s="20" t="s">
        <v>62</v>
      </c>
      <c r="G119" s="18"/>
      <c r="H119" s="20"/>
      <c r="I119" s="20"/>
      <c r="J119" s="20"/>
      <c r="K119" s="3"/>
    </row>
    <row r="120" spans="1:11" s="7" customFormat="1">
      <c r="A120" s="3"/>
      <c r="B120" s="20"/>
      <c r="C120" s="22"/>
      <c r="D120" s="18" t="str">
        <f>$B$97&amp;Commodities!E35</f>
        <v>EXPSNE</v>
      </c>
      <c r="E120" s="18" t="str">
        <f>"Export technology - "&amp;Commodities!F35</f>
        <v>Export technology - Electro Synt. Nat. Gas</v>
      </c>
      <c r="F120" s="20" t="s">
        <v>62</v>
      </c>
      <c r="G120" s="18"/>
      <c r="H120" s="20"/>
      <c r="I120" s="20"/>
      <c r="J120" s="20"/>
      <c r="K120" s="3"/>
    </row>
    <row r="121" spans="1:11" s="7" customFormat="1">
      <c r="A121" s="3"/>
      <c r="B121" s="20"/>
      <c r="C121" s="22"/>
      <c r="D121" s="18" t="str">
        <f>$B$97&amp;Commodities!E36</f>
        <v>EXPDSB1</v>
      </c>
      <c r="E121" s="18" t="str">
        <f>"Export technology - "&amp;Commodities!F36</f>
        <v>Export technology - Biodiesel G1</v>
      </c>
      <c r="F121" s="20" t="s">
        <v>62</v>
      </c>
      <c r="G121" s="18"/>
      <c r="H121" s="20"/>
      <c r="I121" s="20"/>
      <c r="J121" s="20"/>
      <c r="K121" s="3"/>
    </row>
    <row r="122" spans="1:11" s="7" customFormat="1">
      <c r="A122" s="3"/>
      <c r="B122" s="20"/>
      <c r="C122" s="22"/>
      <c r="D122" s="18" t="str">
        <f>$B$97&amp;Commodities!E37</f>
        <v>EXPDSB2</v>
      </c>
      <c r="E122" s="18" t="str">
        <f>"Export technology - "&amp;Commodities!F37</f>
        <v>Export technology - Biodiesel G2</v>
      </c>
      <c r="F122" s="20" t="s">
        <v>62</v>
      </c>
      <c r="G122" s="18"/>
      <c r="H122" s="20"/>
      <c r="I122" s="20"/>
      <c r="J122" s="20"/>
      <c r="K122" s="3"/>
    </row>
    <row r="123" spans="1:11" s="7" customFormat="1">
      <c r="A123" s="3"/>
      <c r="B123" s="20"/>
      <c r="C123" s="22"/>
      <c r="D123" s="18" t="str">
        <f>$B$97&amp;Commodities!E38</f>
        <v>EXPDSE</v>
      </c>
      <c r="E123" s="18" t="str">
        <f>"Export technology - "&amp;Commodities!F38</f>
        <v>Export technology - Electro Diesel</v>
      </c>
      <c r="F123" s="20" t="s">
        <v>62</v>
      </c>
      <c r="G123" s="18"/>
      <c r="H123" s="20"/>
      <c r="I123" s="20"/>
      <c r="J123" s="20"/>
      <c r="K123" s="3"/>
    </row>
    <row r="124" spans="1:11" s="7" customFormat="1">
      <c r="A124" s="3"/>
      <c r="B124" s="20"/>
      <c r="C124" s="22"/>
      <c r="D124" s="18" t="str">
        <f>$B$97&amp;Commodities!E39</f>
        <v>EXPGSB1</v>
      </c>
      <c r="E124" s="18" t="str">
        <f>"Export technology - "&amp;Commodities!F39</f>
        <v>Export technology - Bioethanol G1</v>
      </c>
      <c r="F124" s="20" t="s">
        <v>62</v>
      </c>
      <c r="G124" s="18"/>
      <c r="H124" s="20"/>
      <c r="I124" s="20"/>
      <c r="J124" s="20"/>
      <c r="K124" s="3"/>
    </row>
    <row r="125" spans="1:11" s="7" customFormat="1">
      <c r="A125" s="3"/>
      <c r="B125" s="20"/>
      <c r="C125" s="22"/>
      <c r="D125" s="18" t="str">
        <f>$B$97&amp;Commodities!E40</f>
        <v>EXPGSB2</v>
      </c>
      <c r="E125" s="18" t="str">
        <f>"Export technology - "&amp;Commodities!F40</f>
        <v>Export technology - Bioethanol G2</v>
      </c>
      <c r="F125" s="20" t="s">
        <v>62</v>
      </c>
      <c r="G125" s="18"/>
      <c r="H125" s="20"/>
      <c r="I125" s="20"/>
      <c r="J125" s="20"/>
      <c r="K125" s="3"/>
    </row>
    <row r="126" spans="1:11" s="7" customFormat="1">
      <c r="A126" s="3"/>
      <c r="B126" s="20"/>
      <c r="C126" s="22"/>
      <c r="D126" s="18" t="str">
        <f>$B$97&amp;Commodities!E41</f>
        <v>EXPGSE</v>
      </c>
      <c r="E126" s="18" t="str">
        <f>"Export technology - "&amp;Commodities!F41</f>
        <v>Export technology - Electro Gasoline</v>
      </c>
      <c r="F126" s="20" t="s">
        <v>62</v>
      </c>
      <c r="G126" s="18"/>
      <c r="H126" s="20"/>
      <c r="I126" s="20"/>
      <c r="J126" s="20"/>
      <c r="K126" s="3"/>
    </row>
    <row r="127" spans="1:11" s="7" customFormat="1">
      <c r="A127" s="3"/>
      <c r="B127" s="20"/>
      <c r="C127" s="22"/>
      <c r="D127" s="18" t="str">
        <f>$B$97&amp;Commodities!E42</f>
        <v>EXPMOB1</v>
      </c>
      <c r="E127" s="18" t="str">
        <f>"Export technology - "&amp;Commodities!F42</f>
        <v>Export technology - Bio Methanol G1</v>
      </c>
      <c r="F127" s="20" t="s">
        <v>62</v>
      </c>
      <c r="G127" s="18"/>
      <c r="H127" s="20"/>
      <c r="I127" s="20"/>
      <c r="J127" s="20"/>
      <c r="K127" s="3"/>
    </row>
    <row r="128" spans="1:11" s="7" customFormat="1">
      <c r="A128" s="3"/>
      <c r="B128" s="20"/>
      <c r="C128" s="22"/>
      <c r="D128" s="18" t="str">
        <f>$B$97&amp;Commodities!E43</f>
        <v>EXPMOB2</v>
      </c>
      <c r="E128" s="18" t="str">
        <f>"Export technology - "&amp;Commodities!F43</f>
        <v>Export technology - Bio Methanol G2</v>
      </c>
      <c r="F128" s="20" t="s">
        <v>62</v>
      </c>
      <c r="G128" s="18"/>
      <c r="H128" s="20"/>
      <c r="I128" s="20"/>
      <c r="J128" s="20"/>
      <c r="K128" s="3"/>
    </row>
    <row r="129" spans="1:11" s="7" customFormat="1">
      <c r="A129" s="3"/>
      <c r="B129" s="20"/>
      <c r="C129" s="22"/>
      <c r="D129" s="18" t="str">
        <f>$B$97&amp;Commodities!E44</f>
        <v>EXPMOE</v>
      </c>
      <c r="E129" s="18" t="str">
        <f>"Export technology - "&amp;Commodities!F44</f>
        <v>Export technology - Electro Methanol</v>
      </c>
      <c r="F129" s="20" t="s">
        <v>62</v>
      </c>
      <c r="G129" s="18"/>
      <c r="H129" s="20"/>
      <c r="I129" s="20"/>
      <c r="J129" s="20"/>
      <c r="K129" s="3"/>
    </row>
    <row r="130" spans="1:11" s="7" customFormat="1">
      <c r="A130" s="3"/>
      <c r="B130" s="20"/>
      <c r="C130" s="22"/>
      <c r="D130" s="18" t="str">
        <f>$B$97&amp;Commodities!E66</f>
        <v>EXPLNB</v>
      </c>
      <c r="E130" s="18" t="str">
        <f>"Export technology - "&amp;Commodities!F66</f>
        <v>Export technology - Bio Naphtha (Petroleoum)</v>
      </c>
      <c r="F130" s="20" t="s">
        <v>62</v>
      </c>
      <c r="G130" s="18"/>
      <c r="H130" s="20"/>
      <c r="I130" s="20"/>
      <c r="J130" s="20"/>
      <c r="K130" s="3"/>
    </row>
    <row r="131" spans="1:11" s="7" customFormat="1">
      <c r="A131" s="3"/>
      <c r="B131" s="20"/>
      <c r="C131" s="22"/>
      <c r="D131" s="18" t="str">
        <f>$B$97&amp;Commodities!E67</f>
        <v>EXPGLY</v>
      </c>
      <c r="E131" s="18" t="str">
        <f>"Export technology - "&amp;Commodities!F67</f>
        <v>Export technology - Glycerol</v>
      </c>
      <c r="F131" s="20" t="s">
        <v>62</v>
      </c>
      <c r="G131" s="18"/>
      <c r="H131" s="20"/>
      <c r="I131" s="20"/>
      <c r="J131" s="20"/>
      <c r="K131" s="3"/>
    </row>
    <row r="132" spans="1:11" s="7" customFormat="1">
      <c r="A132" s="3"/>
      <c r="B132" s="20"/>
      <c r="C132" s="22"/>
      <c r="D132" s="18" t="str">
        <f>$B$97&amp;Commodities!E68</f>
        <v>EXPRPC</v>
      </c>
      <c r="E132" s="18" t="str">
        <f>"Export technology - "&amp;Commodities!F68</f>
        <v>Export technology - Rape Cake</v>
      </c>
      <c r="F132" s="20" t="s">
        <v>62</v>
      </c>
      <c r="G132" s="18"/>
      <c r="H132" s="20"/>
      <c r="I132" s="20"/>
      <c r="J132" s="20"/>
      <c r="K132" s="3"/>
    </row>
    <row r="133" spans="1:11" s="7" customFormat="1">
      <c r="A133" s="3"/>
      <c r="B133" s="20"/>
      <c r="C133" s="22"/>
      <c r="D133" s="18" t="str">
        <f>$B$97&amp;Commodities!E69</f>
        <v>EXPSGP</v>
      </c>
      <c r="E133" s="18" t="str">
        <f>"Export technology - "&amp;Commodities!F69</f>
        <v>Export technology - Sugar Beet Pulp</v>
      </c>
      <c r="F133" s="20" t="s">
        <v>62</v>
      </c>
      <c r="G133" s="18"/>
      <c r="H133" s="20"/>
      <c r="I133" s="20"/>
      <c r="J133" s="20"/>
      <c r="K133" s="3"/>
    </row>
    <row r="134" spans="1:11" s="7" customFormat="1">
      <c r="A134" s="3"/>
      <c r="B134" s="20"/>
      <c r="C134" s="22"/>
      <c r="D134" s="18" t="str">
        <f>$B$97&amp;Commodities!E65</f>
        <v>EXPOTH</v>
      </c>
      <c r="E134" s="18" t="str">
        <f>"Export technology - "&amp;Commodities!F65</f>
        <v>Export technology - Other non energy related commodities</v>
      </c>
      <c r="F134" s="20" t="s">
        <v>62</v>
      </c>
      <c r="G134" s="18"/>
      <c r="H134" s="20"/>
      <c r="I134" s="20"/>
      <c r="J134" s="20"/>
      <c r="K134" s="3"/>
    </row>
    <row r="135" spans="1:11" s="7" customFormat="1">
      <c r="A135" s="3"/>
      <c r="B135" s="20"/>
      <c r="C135" s="22"/>
      <c r="D135" s="398" t="s">
        <v>2164</v>
      </c>
      <c r="E135" s="398" t="s">
        <v>2168</v>
      </c>
      <c r="F135" s="20" t="s">
        <v>62</v>
      </c>
      <c r="G135" s="18"/>
      <c r="H135" s="20" t="s">
        <v>1672</v>
      </c>
      <c r="I135" s="20"/>
      <c r="J135" s="20"/>
      <c r="K135" s="3"/>
    </row>
    <row r="136" spans="1:11" s="7" customFormat="1">
      <c r="A136" s="3"/>
      <c r="B136" s="20"/>
      <c r="C136" s="22"/>
      <c r="D136" s="398" t="s">
        <v>2167</v>
      </c>
      <c r="E136" s="398" t="s">
        <v>2169</v>
      </c>
      <c r="F136" s="20" t="s">
        <v>62</v>
      </c>
      <c r="G136" s="18"/>
      <c r="H136" s="20" t="s">
        <v>1672</v>
      </c>
      <c r="I136" s="20"/>
      <c r="J136" s="20"/>
      <c r="K136" s="3"/>
    </row>
    <row r="137" spans="1:11" s="7" customFormat="1">
      <c r="A137" s="3"/>
      <c r="B137" s="20"/>
      <c r="C137" s="22"/>
      <c r="D137" s="398" t="s">
        <v>2151</v>
      </c>
      <c r="E137" s="398" t="s">
        <v>2137</v>
      </c>
      <c r="F137" s="20" t="s">
        <v>62</v>
      </c>
      <c r="G137" s="18"/>
      <c r="H137" s="20" t="s">
        <v>1672</v>
      </c>
      <c r="I137" s="20"/>
      <c r="J137" s="20"/>
      <c r="K137" s="3"/>
    </row>
    <row r="138" spans="1:11" s="7" customFormat="1">
      <c r="A138" s="3"/>
      <c r="B138" s="20"/>
      <c r="C138" s="22"/>
      <c r="D138" s="398" t="s">
        <v>2152</v>
      </c>
      <c r="E138" s="398" t="s">
        <v>2138</v>
      </c>
      <c r="F138" s="20" t="s">
        <v>62</v>
      </c>
      <c r="G138" s="18"/>
      <c r="H138" s="20" t="s">
        <v>1672</v>
      </c>
      <c r="I138" s="20"/>
      <c r="J138" s="20"/>
      <c r="K138" s="3"/>
    </row>
    <row r="139" spans="1:11" s="7" customFormat="1">
      <c r="A139" s="3"/>
      <c r="B139" s="20"/>
      <c r="C139" s="22"/>
      <c r="D139" s="398" t="s">
        <v>2153</v>
      </c>
      <c r="E139" s="398" t="s">
        <v>2139</v>
      </c>
      <c r="F139" s="20" t="s">
        <v>62</v>
      </c>
      <c r="G139" s="18"/>
      <c r="H139" s="20" t="s">
        <v>1672</v>
      </c>
      <c r="I139" s="20"/>
      <c r="J139" s="20"/>
      <c r="K139" s="3"/>
    </row>
    <row r="140" spans="1:11" s="7" customFormat="1">
      <c r="A140" s="3"/>
      <c r="B140" s="20"/>
      <c r="C140" s="22"/>
      <c r="D140" s="398" t="s">
        <v>2154</v>
      </c>
      <c r="E140" s="398" t="s">
        <v>2140</v>
      </c>
      <c r="F140" s="20" t="s">
        <v>62</v>
      </c>
      <c r="G140" s="18"/>
      <c r="H140" s="20" t="s">
        <v>1672</v>
      </c>
      <c r="I140" s="20"/>
      <c r="J140" s="20"/>
      <c r="K140" s="3"/>
    </row>
    <row r="141" spans="1:11" s="7" customFormat="1">
      <c r="A141" s="3"/>
      <c r="B141" s="20"/>
      <c r="C141" s="22"/>
      <c r="D141" s="398" t="s">
        <v>2155</v>
      </c>
      <c r="E141" s="398" t="s">
        <v>2141</v>
      </c>
      <c r="F141" s="20" t="s">
        <v>62</v>
      </c>
      <c r="G141" s="18"/>
      <c r="H141" s="20" t="s">
        <v>1672</v>
      </c>
      <c r="I141" s="20"/>
      <c r="J141" s="20"/>
      <c r="K141" s="3"/>
    </row>
    <row r="142" spans="1:11" s="7" customFormat="1">
      <c r="A142" s="3"/>
      <c r="B142" s="20"/>
      <c r="C142" s="22"/>
      <c r="D142" s="398" t="s">
        <v>2156</v>
      </c>
      <c r="E142" s="398" t="s">
        <v>2165</v>
      </c>
      <c r="F142" s="20" t="s">
        <v>62</v>
      </c>
      <c r="G142" s="18"/>
      <c r="H142" s="20" t="s">
        <v>1672</v>
      </c>
      <c r="I142" s="20"/>
      <c r="J142" s="20"/>
      <c r="K142" s="3"/>
    </row>
    <row r="143" spans="1:11" s="7" customFormat="1">
      <c r="A143" s="3"/>
      <c r="B143" s="20"/>
      <c r="C143" s="22"/>
      <c r="D143" s="398" t="s">
        <v>2157</v>
      </c>
      <c r="E143" s="398" t="s">
        <v>2142</v>
      </c>
      <c r="F143" s="20" t="s">
        <v>62</v>
      </c>
      <c r="G143" s="18"/>
      <c r="H143" s="20" t="s">
        <v>1672</v>
      </c>
      <c r="I143" s="20"/>
      <c r="J143" s="20"/>
      <c r="K143" s="3"/>
    </row>
    <row r="144" spans="1:11" s="7" customFormat="1">
      <c r="A144" s="3"/>
      <c r="B144" s="20"/>
      <c r="C144" s="22"/>
      <c r="D144" s="398" t="s">
        <v>2158</v>
      </c>
      <c r="E144" s="398" t="s">
        <v>2141</v>
      </c>
      <c r="F144" s="20" t="s">
        <v>62</v>
      </c>
      <c r="G144" s="18"/>
      <c r="H144" s="20" t="s">
        <v>1672</v>
      </c>
      <c r="I144" s="20"/>
      <c r="J144" s="20"/>
      <c r="K144" s="3"/>
    </row>
    <row r="145" spans="1:11" s="7" customFormat="1">
      <c r="A145" s="3"/>
      <c r="B145" s="20"/>
      <c r="C145" s="22"/>
      <c r="D145" s="398" t="s">
        <v>2162</v>
      </c>
      <c r="E145" s="398" t="s">
        <v>2174</v>
      </c>
      <c r="F145" s="20" t="s">
        <v>62</v>
      </c>
      <c r="G145" s="18"/>
      <c r="H145" s="20" t="s">
        <v>1672</v>
      </c>
      <c r="I145" s="20"/>
      <c r="J145" s="20"/>
      <c r="K145" s="3"/>
    </row>
    <row r="146" spans="1:11" s="7" customFormat="1">
      <c r="A146" s="3"/>
      <c r="B146" s="20"/>
      <c r="C146" s="22"/>
      <c r="D146" s="398" t="s">
        <v>2163</v>
      </c>
      <c r="E146" s="398" t="s">
        <v>2175</v>
      </c>
      <c r="F146" s="20" t="s">
        <v>62</v>
      </c>
      <c r="G146" s="18"/>
      <c r="H146" s="20" t="s">
        <v>1672</v>
      </c>
      <c r="I146" s="20"/>
      <c r="J146" s="20"/>
      <c r="K146" s="3"/>
    </row>
    <row r="147" spans="1:11" s="7" customFormat="1">
      <c r="A147" s="3"/>
      <c r="B147" s="20"/>
      <c r="C147" s="22"/>
      <c r="D147" s="398" t="s">
        <v>2170</v>
      </c>
      <c r="E147" s="398" t="s">
        <v>2169</v>
      </c>
      <c r="F147" s="20" t="s">
        <v>62</v>
      </c>
      <c r="G147" s="18"/>
      <c r="H147" s="20" t="s">
        <v>1672</v>
      </c>
    </row>
    <row r="148" spans="1:11" s="7" customFormat="1">
      <c r="A148" s="3"/>
      <c r="B148" s="20"/>
      <c r="C148" s="22"/>
      <c r="D148" s="398" t="s">
        <v>2156</v>
      </c>
      <c r="E148" s="398" t="s">
        <v>2176</v>
      </c>
      <c r="F148" s="20" t="s">
        <v>62</v>
      </c>
      <c r="G148" s="18"/>
      <c r="H148" s="20" t="s">
        <v>1672</v>
      </c>
      <c r="I148" s="20"/>
      <c r="J148" s="20"/>
      <c r="K148" s="3"/>
    </row>
    <row r="149" spans="1:11" s="7" customFormat="1">
      <c r="A149" s="3"/>
      <c r="B149" s="20"/>
      <c r="C149" s="22"/>
      <c r="D149" s="398" t="s">
        <v>2173</v>
      </c>
      <c r="E149" s="398" t="s">
        <v>2177</v>
      </c>
      <c r="F149" s="20" t="s">
        <v>62</v>
      </c>
      <c r="G149" s="18"/>
      <c r="H149" s="20" t="s">
        <v>1672</v>
      </c>
      <c r="I149" s="20"/>
      <c r="J149" s="20"/>
      <c r="K149" s="3"/>
    </row>
    <row r="150" spans="1:11" s="1258" customFormat="1">
      <c r="B150" s="1262" t="s">
        <v>143</v>
      </c>
      <c r="C150" s="1260"/>
      <c r="D150" s="1263" t="str">
        <f>"FT-"&amp;Commodities!E81</f>
        <v>FT-SUPELC</v>
      </c>
      <c r="E150" s="1263" t="str">
        <f>"FT technology - "&amp;Commodities!F81</f>
        <v>FT technology - Supply electricity</v>
      </c>
      <c r="F150" s="1262" t="s">
        <v>62</v>
      </c>
      <c r="G150" s="1261"/>
      <c r="H150" s="1264" t="s">
        <v>1672</v>
      </c>
      <c r="I150" s="1259"/>
      <c r="J150" s="1259"/>
    </row>
    <row r="151" spans="1:11" s="7" customFormat="1">
      <c r="A151" s="3"/>
      <c r="B151" s="20"/>
      <c r="C151" s="22"/>
      <c r="D151" s="484" t="str">
        <f>"FT-"&amp;Commodities!E82</f>
        <v>FT-SUPHETC</v>
      </c>
      <c r="E151" s="484" t="str">
        <f>"FT technology - "&amp;Commodities!F82</f>
        <v>FT technology - Supply Decentral district heating</v>
      </c>
      <c r="F151" s="398" t="s">
        <v>62</v>
      </c>
      <c r="G151" s="18"/>
      <c r="H151" s="481" t="s">
        <v>1672</v>
      </c>
      <c r="I151" s="20"/>
      <c r="J151" s="20"/>
      <c r="K151" s="3"/>
    </row>
    <row r="152" spans="1:11" s="7" customFormat="1">
      <c r="A152" s="3"/>
      <c r="B152" s="522"/>
      <c r="C152" s="551"/>
      <c r="D152" s="525" t="str">
        <f>"FT-"&amp;Commodities!E83</f>
        <v>FT-SUPHETD</v>
      </c>
      <c r="E152" s="525" t="str">
        <f>"FT technology - "&amp;Commodities!F83</f>
        <v>FT technology - Supply Central district heating</v>
      </c>
      <c r="F152" s="521" t="s">
        <v>62</v>
      </c>
      <c r="G152" s="544"/>
      <c r="H152" s="481" t="s">
        <v>1672</v>
      </c>
      <c r="I152" s="522"/>
      <c r="J152" s="20"/>
      <c r="K152" s="3"/>
    </row>
    <row r="153" spans="1:11" s="7" customFormat="1">
      <c r="A153" s="3"/>
      <c r="B153" s="398"/>
      <c r="C153" s="22"/>
      <c r="D153" s="484" t="str">
        <f>"FT-"&amp;Commodities!E84</f>
        <v>FT-SUPCOA</v>
      </c>
      <c r="E153" s="484" t="str">
        <f>"FT technology - "&amp;Commodities!F84</f>
        <v>FT technology - Supply Coal</v>
      </c>
      <c r="F153" s="398" t="s">
        <v>62</v>
      </c>
      <c r="G153" s="18"/>
      <c r="H153" s="20"/>
      <c r="I153" s="20"/>
      <c r="J153" s="20"/>
      <c r="K153" s="3"/>
    </row>
    <row r="154" spans="1:11" s="7" customFormat="1">
      <c r="A154" s="3"/>
      <c r="B154" s="20"/>
      <c r="C154" s="22"/>
      <c r="D154" s="484" t="str">
        <f>"FT-"&amp;Commodities!E85</f>
        <v>FT-SUPNGA</v>
      </c>
      <c r="E154" s="484" t="str">
        <f>"FT technology - "&amp;Commodities!F85</f>
        <v>FT technology - Supply Natural Gas</v>
      </c>
      <c r="F154" s="398" t="s">
        <v>62</v>
      </c>
      <c r="G154" s="18"/>
      <c r="H154" s="20"/>
      <c r="I154" s="20"/>
      <c r="J154" s="20"/>
      <c r="K154" s="3"/>
    </row>
    <row r="155" spans="1:11" s="7" customFormat="1">
      <c r="A155" s="3"/>
      <c r="B155" s="20"/>
      <c r="C155" s="22"/>
      <c r="D155" s="484" t="str">
        <f>"FT-"&amp;Commodities!E88</f>
        <v>FT-SUPCRD</v>
      </c>
      <c r="E155" s="484" t="str">
        <f>"FT technology - "&amp;Commodities!F88</f>
        <v>FT technology - Supply Crude Oil</v>
      </c>
      <c r="F155" s="398" t="s">
        <v>62</v>
      </c>
      <c r="G155" s="18"/>
      <c r="H155" s="20"/>
      <c r="I155" s="20"/>
      <c r="J155" s="20"/>
      <c r="K155" s="3"/>
    </row>
    <row r="156" spans="1:11" s="7" customFormat="1">
      <c r="A156" s="3"/>
      <c r="B156" s="20"/>
      <c r="C156" s="22"/>
      <c r="D156" s="484" t="str">
        <f>"FT-"&amp;Commodities!E89</f>
        <v>FT-SUPLPG</v>
      </c>
      <c r="E156" s="484" t="str">
        <f>"FT technology - "&amp;Commodities!F89</f>
        <v>FT technology - Supply Liquid petrol gas</v>
      </c>
      <c r="F156" s="398" t="s">
        <v>62</v>
      </c>
      <c r="G156" s="18"/>
      <c r="H156" s="20"/>
      <c r="I156" s="20"/>
      <c r="J156" s="20"/>
      <c r="K156" s="3"/>
    </row>
    <row r="157" spans="1:11" s="7" customFormat="1">
      <c r="A157" s="3"/>
      <c r="B157" s="20"/>
      <c r="C157" s="22"/>
      <c r="D157" s="484" t="str">
        <f>"FT-"&amp;Commodities!E90</f>
        <v>FT-SUPLVN</v>
      </c>
      <c r="E157" s="484" t="str">
        <f>"FT technology - "&amp;Commodities!F90</f>
        <v>FT technology - Supply Naphtha (Petroleoum)</v>
      </c>
      <c r="F157" s="398" t="s">
        <v>62</v>
      </c>
      <c r="G157" s="18"/>
      <c r="H157" s="20"/>
      <c r="I157" s="20"/>
      <c r="J157" s="20"/>
      <c r="K157" s="3"/>
    </row>
    <row r="158" spans="1:11" s="7" customFormat="1">
      <c r="A158" s="3"/>
      <c r="B158" s="20"/>
      <c r="C158" s="22"/>
      <c r="D158" s="484" t="str">
        <f>"FT-"&amp;Commodities!E91</f>
        <v>FT-SUPGSL</v>
      </c>
      <c r="E158" s="484" t="str">
        <f>"FT technology - "&amp;Commodities!F91</f>
        <v>FT technology - Supply Gasoline</v>
      </c>
      <c r="F158" s="398" t="s">
        <v>62</v>
      </c>
      <c r="G158" s="18"/>
      <c r="H158" s="20"/>
      <c r="I158" s="20"/>
      <c r="J158" s="20"/>
      <c r="K158" s="3"/>
    </row>
    <row r="159" spans="1:11" s="7" customFormat="1">
      <c r="A159" s="3"/>
      <c r="B159" s="20"/>
      <c r="C159" s="22"/>
      <c r="D159" s="484" t="str">
        <f>"FT-"&amp;Commodities!E92</f>
        <v>FT-SUPKER</v>
      </c>
      <c r="E159" s="484" t="str">
        <f>"FT technology - "&amp;Commodities!F92</f>
        <v>FT technology - Supply Kerosene</v>
      </c>
      <c r="F159" s="398" t="s">
        <v>62</v>
      </c>
      <c r="G159" s="18"/>
      <c r="H159" s="20"/>
      <c r="I159" s="20"/>
      <c r="J159" s="20"/>
      <c r="K159" s="3"/>
    </row>
    <row r="160" spans="1:11" s="7" customFormat="1">
      <c r="A160" s="3"/>
      <c r="B160" s="20"/>
      <c r="C160" s="22"/>
      <c r="D160" s="484" t="str">
        <f>"FT-"&amp;Commodities!E93</f>
        <v>FT-SUPDSL</v>
      </c>
      <c r="E160" s="484" t="str">
        <f>"FT technology - "&amp;Commodities!F93</f>
        <v>FT technology - Supply Diesel</v>
      </c>
      <c r="F160" s="398" t="s">
        <v>62</v>
      </c>
      <c r="G160" s="18"/>
      <c r="H160" s="20"/>
      <c r="I160" s="20"/>
      <c r="J160" s="20"/>
      <c r="K160" s="3"/>
    </row>
    <row r="161" spans="1:11" s="7" customFormat="1">
      <c r="A161" s="3"/>
      <c r="B161" s="20"/>
      <c r="C161" s="22"/>
      <c r="D161" s="484" t="str">
        <f>"FT-"&amp;Commodities!E94</f>
        <v>FT-SUPHFO</v>
      </c>
      <c r="E161" s="484" t="str">
        <f>"FT technology - "&amp;Commodities!F94</f>
        <v>FT technology - Supply Heavy Fuel Oil</v>
      </c>
      <c r="F161" s="398" t="s">
        <v>62</v>
      </c>
      <c r="G161" s="18"/>
      <c r="H161" s="20"/>
      <c r="I161" s="20"/>
      <c r="J161" s="20"/>
      <c r="K161" s="3"/>
    </row>
    <row r="162" spans="1:11">
      <c r="D162" s="484" t="str">
        <f>"FT-"&amp;Commodities!E95</f>
        <v>FT-SUPMGO</v>
      </c>
      <c r="E162" s="484" t="str">
        <f>"FT technology - "&amp;Commodities!F95</f>
        <v>FT technology - Supply Marine Gas Oil</v>
      </c>
      <c r="F162" s="398" t="s">
        <v>62</v>
      </c>
      <c r="G162" s="18"/>
      <c r="H162" s="15"/>
      <c r="I162" s="15"/>
      <c r="J162" s="15"/>
    </row>
    <row r="163" spans="1:11">
      <c r="D163" s="484" t="str">
        <f>"FT-"&amp;Commodities!E96</f>
        <v>FT-SUPAGSL</v>
      </c>
      <c r="E163" s="484" t="str">
        <f>"FT technology - "&amp;Commodities!F96</f>
        <v>FT technology - Supply Aviation gasoline</v>
      </c>
      <c r="F163" s="398" t="s">
        <v>62</v>
      </c>
      <c r="G163" s="18"/>
      <c r="H163" s="15"/>
      <c r="I163" s="15"/>
      <c r="J163" s="15"/>
    </row>
    <row r="164" spans="1:11">
      <c r="D164" s="484" t="str">
        <f>"FT-"&amp;Commodities!E97</f>
        <v>FT-SUPWST</v>
      </c>
      <c r="E164" s="484" t="str">
        <f>"FT technology - "&amp;Commodities!F97</f>
        <v>FT technology - Supply Waste</v>
      </c>
      <c r="F164" s="398" t="s">
        <v>62</v>
      </c>
      <c r="G164" s="18"/>
      <c r="H164" s="15"/>
      <c r="I164" s="15"/>
      <c r="J164" s="15"/>
    </row>
    <row r="165" spans="1:11">
      <c r="D165" s="484" t="str">
        <f>"FT-"&amp;Commodities!E98</f>
        <v>FT-SUPSTR</v>
      </c>
      <c r="E165" s="484" t="str">
        <f>"FT technology - "&amp;Commodities!F98</f>
        <v>FT technology - Supply Straw</v>
      </c>
      <c r="F165" s="398" t="s">
        <v>62</v>
      </c>
      <c r="G165" s="18"/>
      <c r="H165" s="15"/>
      <c r="I165" s="15"/>
      <c r="J165" s="15"/>
    </row>
    <row r="166" spans="1:11">
      <c r="D166" s="484" t="str">
        <f>"FT-"&amp;Commodities!E99</f>
        <v>FT-SUPGRS</v>
      </c>
      <c r="E166" s="484" t="str">
        <f>"FT technology - "&amp;Commodities!F99</f>
        <v>FT technology - Supply Grass</v>
      </c>
      <c r="F166" s="398" t="s">
        <v>62</v>
      </c>
      <c r="G166" s="18"/>
      <c r="H166" s="15"/>
      <c r="I166" s="15"/>
      <c r="J166" s="15"/>
    </row>
    <row r="167" spans="1:11">
      <c r="D167" s="484" t="str">
        <f>"FT-"&amp;Commodities!E100</f>
        <v>FT-SUPWPE</v>
      </c>
      <c r="E167" s="484" t="str">
        <f>"FT technology - "&amp;Commodities!F100</f>
        <v>FT technology - Supply Wood pellets</v>
      </c>
      <c r="F167" s="398" t="s">
        <v>62</v>
      </c>
      <c r="G167" s="18"/>
      <c r="H167" s="15"/>
      <c r="I167" s="15"/>
      <c r="J167" s="15"/>
    </row>
    <row r="168" spans="1:11">
      <c r="D168" s="484" t="str">
        <f>"FT-"&amp;Commodities!E101</f>
        <v>FT-SUPWCH</v>
      </c>
      <c r="E168" s="484" t="str">
        <f>"FT technology - "&amp;Commodities!F101</f>
        <v>FT technology - Supply Wood chips and wood waste</v>
      </c>
      <c r="F168" s="398" t="s">
        <v>62</v>
      </c>
      <c r="G168" s="18"/>
      <c r="H168" s="15"/>
      <c r="I168" s="15"/>
      <c r="J168" s="15"/>
    </row>
    <row r="169" spans="1:11">
      <c r="D169" s="484" t="str">
        <f>"FT-"&amp;Commodities!E102</f>
        <v>FT-SUPFIW</v>
      </c>
      <c r="E169" s="484" t="str">
        <f>"FT technology - "&amp;Commodities!F102</f>
        <v>FT technology - Supply Firewood</v>
      </c>
      <c r="F169" s="398" t="s">
        <v>62</v>
      </c>
      <c r="G169" s="18"/>
      <c r="H169" s="15"/>
      <c r="I169" s="15"/>
      <c r="J169" s="15"/>
    </row>
    <row r="170" spans="1:11">
      <c r="D170" s="484" t="str">
        <f>"FT-"&amp;Commodities!E103</f>
        <v>FT-SUPCRN</v>
      </c>
      <c r="E170" s="484" t="str">
        <f>"FT technology - "&amp;Commodities!F103</f>
        <v>FT technology - Supply Corn</v>
      </c>
      <c r="F170" s="398" t="s">
        <v>62</v>
      </c>
      <c r="G170" s="18"/>
      <c r="H170" s="15"/>
      <c r="I170" s="15"/>
      <c r="J170" s="15"/>
    </row>
    <row r="171" spans="1:11">
      <c r="D171" s="484" t="str">
        <f>"FT-"&amp;Commodities!E104</f>
        <v>FT-SUPRPS</v>
      </c>
      <c r="E171" s="484" t="str">
        <f>"FT technology - "&amp;Commodities!F104</f>
        <v>FT technology - Supply Rapeseed</v>
      </c>
      <c r="F171" s="398" t="s">
        <v>62</v>
      </c>
      <c r="G171" s="18"/>
      <c r="H171" s="15"/>
      <c r="I171" s="15"/>
      <c r="J171" s="15"/>
    </row>
    <row r="172" spans="1:11" s="404" customFormat="1">
      <c r="D172" s="484" t="str">
        <f>"FT-"&amp;Commodities!E105</f>
        <v>FT-SUPSGB</v>
      </c>
      <c r="E172" s="484" t="str">
        <f>"FT technology - "&amp;Commodities!F105</f>
        <v>FT technology - Supply Sugar Beet</v>
      </c>
      <c r="F172" s="398" t="s">
        <v>62</v>
      </c>
      <c r="G172" s="18"/>
      <c r="H172" s="481"/>
      <c r="I172" s="481"/>
      <c r="J172" s="481"/>
      <c r="K172" s="1"/>
    </row>
    <row r="173" spans="1:11">
      <c r="D173" s="484" t="str">
        <f>"FT-"&amp;Commodities!E106</f>
        <v>FT-SUPDLI</v>
      </c>
      <c r="E173" s="484" t="str">
        <f>"FT technology - "&amp;Commodities!F106</f>
        <v>FT technology - Supply Deep Litter</v>
      </c>
      <c r="F173" s="398" t="s">
        <v>62</v>
      </c>
      <c r="G173" s="18"/>
      <c r="H173" s="481"/>
      <c r="I173" s="481"/>
      <c r="J173" s="481"/>
      <c r="K173" s="1"/>
    </row>
    <row r="174" spans="1:11">
      <c r="D174" s="484" t="str">
        <f>"FT-"&amp;Commodities!E107</f>
        <v>FT-SUPMNR</v>
      </c>
      <c r="E174" s="484" t="str">
        <f>"FT technology - "&amp;Commodities!F107</f>
        <v>FT technology - Supply Manure (Gylle)</v>
      </c>
      <c r="F174" s="398" t="s">
        <v>62</v>
      </c>
      <c r="G174" s="18"/>
      <c r="H174" s="481"/>
      <c r="I174" s="481"/>
      <c r="J174" s="481"/>
      <c r="K174" s="1"/>
    </row>
    <row r="175" spans="1:11" s="484" customFormat="1">
      <c r="D175" s="484" t="str">
        <f>"FT-"&amp;Commodities!E108</f>
        <v>FT-SUPBGA</v>
      </c>
      <c r="E175" s="484" t="str">
        <f>"FT technology - "&amp;Commodities!F108</f>
        <v>FT technology - Supply Biogas</v>
      </c>
      <c r="F175" s="398" t="s">
        <v>62</v>
      </c>
      <c r="G175" s="398"/>
      <c r="H175" s="481"/>
      <c r="I175" s="481"/>
      <c r="J175" s="481"/>
      <c r="K175" s="1"/>
    </row>
    <row r="176" spans="1:11">
      <c r="D176" s="484" t="str">
        <f>"FT-"&amp;Commodities!E109</f>
        <v>FT-SUPHFB</v>
      </c>
      <c r="E176" s="484" t="str">
        <f>"FT technology - "&amp;Commodities!F109</f>
        <v>FT technology - Supply Heavy Fuel Bio Oil</v>
      </c>
      <c r="F176" s="398" t="s">
        <v>62</v>
      </c>
      <c r="G176" s="18"/>
      <c r="H176" s="481"/>
      <c r="I176" s="481"/>
      <c r="J176" s="481"/>
      <c r="K176" s="1"/>
    </row>
    <row r="177" spans="1:11" s="1" customFormat="1">
      <c r="D177" s="484" t="str">
        <f>"FT-"&amp;Commodities!E110</f>
        <v>FT-SUPDDGS</v>
      </c>
      <c r="E177" s="484" t="str">
        <f>"FT technology - "&amp;Commodities!F110</f>
        <v>FT technology - Supply Ethanol</v>
      </c>
      <c r="F177" s="398" t="s">
        <v>62</v>
      </c>
      <c r="G177" s="18"/>
      <c r="H177" s="481"/>
      <c r="I177" s="481"/>
      <c r="J177" s="481"/>
    </row>
    <row r="178" spans="1:11" s="1" customFormat="1">
      <c r="D178" s="484" t="str">
        <f>"FT-"&amp;Commodities!E111</f>
        <v>FT-SUPH2</v>
      </c>
      <c r="E178" s="484" t="str">
        <f>"FT technology - "&amp;Commodities!F111</f>
        <v>FT technology - Supply Hydrogen</v>
      </c>
      <c r="F178" s="398" t="s">
        <v>62</v>
      </c>
      <c r="G178" s="18"/>
      <c r="H178" s="481"/>
      <c r="I178" s="481"/>
      <c r="J178" s="481"/>
    </row>
    <row r="179" spans="1:11" s="1" customFormat="1">
      <c r="A179" s="3"/>
      <c r="D179" s="484" t="str">
        <f>"FT-"&amp;Commodities!E112</f>
        <v>FT-SUPH2G</v>
      </c>
      <c r="E179" s="484" t="str">
        <f>"FT technology - "&amp;Commodities!F112</f>
        <v>FT technology - Supply Hydrogen Gas</v>
      </c>
      <c r="F179" s="398" t="s">
        <v>62</v>
      </c>
      <c r="G179" s="18"/>
      <c r="H179" s="481"/>
      <c r="I179" s="481"/>
      <c r="J179" s="481"/>
    </row>
    <row r="180" spans="1:11" s="1" customFormat="1">
      <c r="A180" s="3"/>
      <c r="D180" s="484" t="str">
        <f>"FT-"&amp;Commodities!E113</f>
        <v>FT-SUPAMM</v>
      </c>
      <c r="E180" s="484" t="str">
        <f>"FT technology - "&amp;Commodities!F113</f>
        <v>FT technology - Supply Ammonia (Liquid)</v>
      </c>
      <c r="F180" s="398" t="s">
        <v>62</v>
      </c>
      <c r="G180" s="18"/>
      <c r="H180" s="481"/>
      <c r="I180" s="481"/>
      <c r="J180" s="481"/>
    </row>
    <row r="181" spans="1:11" s="1" customFormat="1">
      <c r="A181" s="3"/>
      <c r="D181" s="484" t="str">
        <f>"FT-"&amp;Commodities!E114</f>
        <v>FT-SUPDME</v>
      </c>
      <c r="E181" s="484" t="str">
        <f>"FT technology - "&amp;Commodities!F114</f>
        <v>FT technology - Supply Dimethyl ether</v>
      </c>
      <c r="F181" s="398" t="s">
        <v>62</v>
      </c>
      <c r="G181" s="18"/>
      <c r="H181" s="481"/>
      <c r="I181" s="481"/>
      <c r="J181" s="481"/>
    </row>
    <row r="182" spans="1:11" s="1" customFormat="1">
      <c r="A182" s="3"/>
      <c r="D182" s="484" t="str">
        <f>"FT-"&amp;Commodities!E115</f>
        <v>FT-SUPKRB</v>
      </c>
      <c r="E182" s="484" t="str">
        <f>"FT technology - "&amp;Commodities!F115</f>
        <v>FT technology - Supply Bio Kerosene</v>
      </c>
      <c r="F182" s="398" t="s">
        <v>62</v>
      </c>
      <c r="G182" s="18"/>
      <c r="H182" s="481"/>
      <c r="I182" s="481"/>
      <c r="J182" s="481"/>
    </row>
    <row r="183" spans="1:11" s="1" customFormat="1">
      <c r="A183" s="3"/>
      <c r="D183" s="484" t="str">
        <f>"FT-"&amp;Commodities!E116</f>
        <v>FT-SUPSNG</v>
      </c>
      <c r="E183" s="484" t="str">
        <f>"FT technology - "&amp;Commodities!F116</f>
        <v>FT technology - Supply Bio Synt. Nat. Gas</v>
      </c>
      <c r="F183" s="398" t="s">
        <v>62</v>
      </c>
      <c r="G183" s="18"/>
      <c r="H183" s="481"/>
      <c r="I183" s="481"/>
      <c r="J183" s="481"/>
    </row>
    <row r="184" spans="1:11">
      <c r="D184" s="484" t="str">
        <f>"FT-"&amp;Commodities!E117</f>
        <v>FT-SUPDSB</v>
      </c>
      <c r="E184" s="484" t="str">
        <f>"FT technology - "&amp;Commodities!F117</f>
        <v>FT technology - Supply Biodiesel</v>
      </c>
      <c r="F184" s="398" t="s">
        <v>62</v>
      </c>
      <c r="G184" s="18"/>
      <c r="H184" s="481"/>
      <c r="I184" s="481"/>
      <c r="J184" s="481"/>
      <c r="K184" s="1"/>
    </row>
    <row r="185" spans="1:11">
      <c r="D185" s="484" t="str">
        <f>"FT-"&amp;Commodities!E118</f>
        <v>FT-SUPGSB</v>
      </c>
      <c r="E185" s="484" t="str">
        <f>"FT technology - "&amp;Commodities!F118</f>
        <v>FT technology - Supply Bioethanol</v>
      </c>
      <c r="F185" s="398" t="s">
        <v>62</v>
      </c>
      <c r="G185" s="18"/>
      <c r="H185" s="481"/>
      <c r="I185" s="481"/>
      <c r="J185" s="481"/>
      <c r="K185" s="1"/>
    </row>
    <row r="186" spans="1:11">
      <c r="D186" s="484" t="str">
        <f>"FT-"&amp;Commodities!E119</f>
        <v>FT-SUPMOB</v>
      </c>
      <c r="E186" s="484" t="str">
        <f>"FT technology - "&amp;Commodities!F119</f>
        <v>FT technology - Supply Bio Methanol</v>
      </c>
      <c r="F186" s="398" t="s">
        <v>62</v>
      </c>
      <c r="G186" s="18"/>
      <c r="H186" s="481"/>
      <c r="I186" s="481"/>
      <c r="J186" s="481"/>
      <c r="K186" s="1"/>
    </row>
    <row r="187" spans="1:11">
      <c r="D187" s="586" t="s">
        <v>737</v>
      </c>
      <c r="E187" s="484" t="str">
        <f>"FT technology - "&amp;Commodities!F57</f>
        <v>FT technology - Mining Natural Gas</v>
      </c>
      <c r="F187" s="398" t="s">
        <v>62</v>
      </c>
      <c r="G187" s="18"/>
      <c r="H187" s="19"/>
      <c r="I187" s="19"/>
      <c r="J187" s="19"/>
    </row>
    <row r="188" spans="1:11">
      <c r="B188" s="1046"/>
      <c r="C188" s="1046"/>
      <c r="D188" s="1047" t="s">
        <v>738</v>
      </c>
      <c r="E188" s="1046" t="str">
        <f>"FT technology - "&amp;Commodities!F58</f>
        <v>FT technology - Mining Crude Oil</v>
      </c>
      <c r="F188" s="1048" t="s">
        <v>62</v>
      </c>
      <c r="G188" s="1049"/>
      <c r="H188" s="1050"/>
      <c r="I188" s="1050"/>
      <c r="J188" s="19"/>
    </row>
    <row r="189" spans="1:11" s="600" customFormat="1">
      <c r="B189" s="1"/>
      <c r="C189" s="1"/>
      <c r="D189" s="586" t="s">
        <v>1624</v>
      </c>
      <c r="E189" s="600" t="str">
        <f>E185 &amp;" 2020"</f>
        <v>FT technology - Supply Bioethanol 2020</v>
      </c>
      <c r="F189" s="398" t="s">
        <v>62</v>
      </c>
      <c r="G189" s="18"/>
      <c r="H189" s="481"/>
      <c r="I189" s="481"/>
      <c r="J189" s="481"/>
    </row>
    <row r="190" spans="1:11" s="600" customFormat="1">
      <c r="B190" s="1"/>
      <c r="C190" s="1"/>
      <c r="D190" s="1047" t="s">
        <v>1625</v>
      </c>
      <c r="E190" s="600" t="str">
        <f>E186 &amp;" 2020"</f>
        <v>FT technology - Supply Bio Methanol 2020</v>
      </c>
      <c r="F190" s="1048" t="s">
        <v>62</v>
      </c>
      <c r="G190" s="18"/>
      <c r="H190" s="481"/>
      <c r="I190" s="481"/>
      <c r="J190" s="481"/>
    </row>
    <row r="191" spans="1:11" s="600" customFormat="1">
      <c r="B191" s="1"/>
      <c r="C191" s="1"/>
      <c r="D191" s="586" t="s">
        <v>1634</v>
      </c>
      <c r="E191" s="600" t="str">
        <f>E187 &amp;" Electric"</f>
        <v>FT technology - Mining Natural Gas Electric</v>
      </c>
      <c r="F191" s="398" t="s">
        <v>62</v>
      </c>
      <c r="G191" s="18"/>
      <c r="H191" s="481"/>
      <c r="I191" s="481"/>
      <c r="J191" s="481"/>
    </row>
    <row r="192" spans="1:11" s="600" customFormat="1">
      <c r="B192" s="1"/>
      <c r="C192" s="1"/>
      <c r="D192" s="1047" t="s">
        <v>1635</v>
      </c>
      <c r="E192" s="600" t="str">
        <f>E188 &amp;" Electric"</f>
        <v>FT technology - Mining Crude Oil Electric</v>
      </c>
      <c r="F192" s="1048" t="s">
        <v>62</v>
      </c>
      <c r="G192" s="18"/>
      <c r="H192" s="481"/>
      <c r="I192" s="481"/>
      <c r="J192" s="481"/>
    </row>
    <row r="193" spans="1:11" s="600" customFormat="1">
      <c r="B193" s="1046"/>
      <c r="C193" s="1047" t="str">
        <f>Refineries!C8</f>
        <v>DE1</v>
      </c>
      <c r="D193" s="1047" t="str">
        <f>Refineries!B8</f>
        <v>SREFDE1</v>
      </c>
      <c r="E193" s="1047" t="str">
        <f>Refineries!D8</f>
        <v>Refinery Azerbaijan 1</v>
      </c>
      <c r="F193" s="1048" t="s">
        <v>62</v>
      </c>
      <c r="G193" s="1048" t="s">
        <v>1609</v>
      </c>
      <c r="H193" s="1046"/>
      <c r="I193" s="481"/>
      <c r="J193" s="481"/>
    </row>
    <row r="194" spans="1:11" s="600" customFormat="1">
      <c r="B194" s="1" t="s">
        <v>143</v>
      </c>
      <c r="C194" s="1"/>
      <c r="D194" s="402" t="str">
        <f>Distribution!B7</f>
        <v>FT-GRDELCHIGH</v>
      </c>
      <c r="E194" s="402" t="str">
        <f>Distribution!C7</f>
        <v>Power transmission line high voltage</v>
      </c>
      <c r="F194" s="398" t="s">
        <v>62</v>
      </c>
      <c r="G194" s="398" t="s">
        <v>1609</v>
      </c>
      <c r="H194" s="481" t="s">
        <v>1672</v>
      </c>
      <c r="I194" s="481"/>
      <c r="J194" s="481"/>
    </row>
    <row r="195" spans="1:11">
      <c r="D195" s="402" t="str">
        <f>Distribution!B8</f>
        <v>FT-GRDELCMID</v>
      </c>
      <c r="E195" s="402" t="str">
        <f>Distribution!C8</f>
        <v>Power transmission line medium voltage</v>
      </c>
      <c r="F195" s="398" t="s">
        <v>62</v>
      </c>
      <c r="G195" s="398" t="s">
        <v>1609</v>
      </c>
      <c r="H195" s="481" t="s">
        <v>1672</v>
      </c>
      <c r="I195" s="19"/>
      <c r="J195" s="19"/>
    </row>
    <row r="196" spans="1:11">
      <c r="D196" s="402" t="str">
        <f>Distribution!B9</f>
        <v>FT-GRDELCLOW</v>
      </c>
      <c r="E196" s="402" t="str">
        <f>Distribution!C9</f>
        <v>Power transmission line low voltage</v>
      </c>
      <c r="F196" s="398" t="s">
        <v>62</v>
      </c>
      <c r="G196" s="398" t="s">
        <v>1609</v>
      </c>
      <c r="H196" s="481" t="s">
        <v>1672</v>
      </c>
      <c r="I196" s="481"/>
      <c r="J196" s="481"/>
      <c r="K196" s="1"/>
    </row>
    <row r="197" spans="1:11" s="600" customFormat="1">
      <c r="D197" s="402" t="str">
        <f>Distribution!B10</f>
        <v>FT-GRDNGAT</v>
      </c>
      <c r="E197" s="402" t="str">
        <f>Distribution!C10</f>
        <v>Gas distribution grid transmission lines</v>
      </c>
      <c r="F197" s="398" t="s">
        <v>62</v>
      </c>
      <c r="G197" s="398" t="s">
        <v>1609</v>
      </c>
      <c r="H197" s="481"/>
      <c r="I197" s="481"/>
      <c r="J197" s="481"/>
      <c r="K197" s="1"/>
    </row>
    <row r="198" spans="1:11">
      <c r="D198" s="402" t="str">
        <f>Distribution!B11</f>
        <v>FT-GRDNGAD</v>
      </c>
      <c r="E198" s="402" t="str">
        <f>Distribution!C11</f>
        <v>Gas distribution grid distribution lines</v>
      </c>
      <c r="F198" s="398" t="s">
        <v>62</v>
      </c>
      <c r="G198" s="398" t="s">
        <v>1609</v>
      </c>
      <c r="H198" s="481"/>
      <c r="I198" s="481"/>
      <c r="J198" s="481"/>
      <c r="K198" s="1"/>
    </row>
    <row r="199" spans="1:11">
      <c r="D199" s="402" t="str">
        <f>Distribution!B12</f>
        <v>FT-GRDHETUPE</v>
      </c>
      <c r="E199" s="402" t="str">
        <f>Distribution!C12</f>
        <v>District heating distribution grid Urban lines existing</v>
      </c>
      <c r="F199" s="398" t="s">
        <v>62</v>
      </c>
      <c r="G199" s="398" t="s">
        <v>1609</v>
      </c>
      <c r="H199" s="481" t="s">
        <v>1672</v>
      </c>
      <c r="I199" s="481"/>
      <c r="J199" s="481"/>
      <c r="K199" s="1"/>
    </row>
    <row r="200" spans="1:11">
      <c r="D200" s="402" t="str">
        <f>Distribution!B13</f>
        <v>FT-GRDHETSPE</v>
      </c>
      <c r="E200" s="402" t="str">
        <f>Distribution!C13</f>
        <v>District heating distribution grid Suburban lines existing</v>
      </c>
      <c r="F200" s="398" t="s">
        <v>62</v>
      </c>
      <c r="G200" s="398" t="s">
        <v>1609</v>
      </c>
      <c r="H200" s="481" t="s">
        <v>1672</v>
      </c>
      <c r="I200" s="481"/>
      <c r="J200" s="481"/>
      <c r="K200" s="1"/>
    </row>
    <row r="201" spans="1:11">
      <c r="D201" s="402" t="str">
        <f>Distribution!B14</f>
        <v>FT-GRDHETRPE</v>
      </c>
      <c r="E201" s="402" t="str">
        <f>Distribution!C14</f>
        <v>District heating distribution grid Rural lines existing</v>
      </c>
      <c r="F201" s="398" t="s">
        <v>62</v>
      </c>
      <c r="G201" s="398" t="s">
        <v>1609</v>
      </c>
      <c r="H201" s="481" t="s">
        <v>1672</v>
      </c>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c r="F205" s="1"/>
      <c r="G205" s="18"/>
      <c r="H205" s="481"/>
      <c r="I205" s="481"/>
      <c r="J205" s="481"/>
      <c r="K205" s="1"/>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398"/>
      <c r="J219" s="398"/>
      <c r="K219" s="20"/>
      <c r="L219" s="18"/>
      <c r="M219" s="20"/>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s="7" customFormat="1">
      <c r="A229" s="3"/>
      <c r="B229" s="20"/>
      <c r="C229" s="22"/>
      <c r="D229" s="398"/>
      <c r="E229" s="398"/>
      <c r="F229" s="20"/>
      <c r="G229" s="18"/>
      <c r="H229" s="20"/>
      <c r="I229" s="20"/>
      <c r="J229" s="20"/>
      <c r="K229" s="3"/>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row r="239" spans="1:11">
      <c r="F239" s="1"/>
      <c r="G239" s="1"/>
      <c r="H239" s="1"/>
      <c r="I239" s="1"/>
      <c r="J239" s="1"/>
      <c r="K239"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8"/>
  <sheetViews>
    <sheetView topLeftCell="A5"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0"/>
      <c r="I3" s="600"/>
      <c r="J3" s="600"/>
    </row>
    <row r="4" spans="2:17" ht="26">
      <c r="B4" s="11" t="s">
        <v>1</v>
      </c>
      <c r="C4" s="11" t="s">
        <v>21</v>
      </c>
      <c r="D4" s="11" t="s">
        <v>81</v>
      </c>
      <c r="E4" s="103" t="s">
        <v>13</v>
      </c>
      <c r="F4" s="54" t="s">
        <v>82</v>
      </c>
      <c r="G4" s="11" t="s">
        <v>1655</v>
      </c>
      <c r="H4" s="11" t="s">
        <v>1787</v>
      </c>
      <c r="I4" s="11" t="s">
        <v>1788</v>
      </c>
      <c r="J4" s="1224" t="s">
        <v>63</v>
      </c>
      <c r="L4" s="1315"/>
      <c r="M4" s="600"/>
      <c r="N4" s="600"/>
      <c r="O4" s="600"/>
      <c r="P4" s="600"/>
      <c r="Q4" s="600"/>
    </row>
    <row r="5" spans="2:17" ht="15" thickBot="1">
      <c r="B5" s="104" t="s">
        <v>214</v>
      </c>
      <c r="C5" s="105"/>
      <c r="D5" s="105"/>
      <c r="E5" s="106"/>
      <c r="F5" s="107"/>
      <c r="G5" s="105"/>
      <c r="H5" s="105"/>
      <c r="I5" s="105"/>
      <c r="J5" s="105"/>
      <c r="L5" s="1316"/>
      <c r="M5" s="1317"/>
      <c r="N5" s="1317"/>
      <c r="O5" s="600"/>
      <c r="P5" s="600"/>
      <c r="Q5" s="600"/>
    </row>
    <row r="6" spans="2:17" ht="13.5" thickBot="1">
      <c r="B6" s="108" t="s">
        <v>22</v>
      </c>
      <c r="C6" s="109"/>
      <c r="D6" s="109"/>
      <c r="E6" s="109"/>
      <c r="F6" s="110"/>
      <c r="G6" s="109"/>
      <c r="H6" s="109"/>
      <c r="I6" s="109"/>
      <c r="J6" s="109"/>
      <c r="L6" s="1317"/>
      <c r="M6" s="249"/>
      <c r="N6" s="249"/>
      <c r="O6" s="600"/>
      <c r="P6" s="600"/>
      <c r="Q6" s="600"/>
    </row>
    <row r="7" spans="2:17">
      <c r="B7" s="524" t="s">
        <v>2161</v>
      </c>
      <c r="C7" s="600" t="str">
        <f>Processes!E62</f>
        <v xml:space="preserve">Import technology - Electricity to DE2 North </v>
      </c>
      <c r="D7" s="600"/>
      <c r="E7" s="600" t="s">
        <v>215</v>
      </c>
      <c r="F7" s="600">
        <v>1</v>
      </c>
      <c r="G7" s="600">
        <v>50</v>
      </c>
      <c r="H7" s="600">
        <v>0.95</v>
      </c>
      <c r="I7" s="1135">
        <f t="shared" ref="I7:I36" si="0">3.6*8760/1000000</f>
        <v>3.1536000000000002E-2</v>
      </c>
      <c r="J7" s="1292">
        <v>16</v>
      </c>
      <c r="L7" s="1317"/>
      <c r="M7" s="249"/>
      <c r="N7" s="249"/>
      <c r="O7" s="600"/>
      <c r="P7" s="600"/>
      <c r="Q7" s="600"/>
    </row>
    <row r="8" spans="2:17">
      <c r="B8" s="524" t="s">
        <v>2166</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2143</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2144</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2145</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2146</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2147</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2148</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2149</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2150</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2159</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2160</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2171</v>
      </c>
      <c r="C19" s="600" t="str">
        <f>Processes!E74</f>
        <v>Import technology - Electricity to DE5 East</v>
      </c>
      <c r="E19" s="600" t="s">
        <v>215</v>
      </c>
      <c r="F19" s="600">
        <v>1</v>
      </c>
      <c r="G19" s="600">
        <v>50</v>
      </c>
      <c r="H19" s="600">
        <v>0.95</v>
      </c>
      <c r="I19" s="1135">
        <f t="shared" si="0"/>
        <v>3.1536000000000002E-2</v>
      </c>
      <c r="J19" s="1292">
        <v>16</v>
      </c>
    </row>
    <row r="20" spans="2:10" s="1292" customFormat="1">
      <c r="B20" s="1320" t="s">
        <v>2297</v>
      </c>
      <c r="C20" s="1292" t="s">
        <v>2295</v>
      </c>
      <c r="E20" s="1292" t="s">
        <v>215</v>
      </c>
      <c r="F20" s="1292">
        <v>1</v>
      </c>
      <c r="G20" s="1292">
        <v>50</v>
      </c>
      <c r="H20" s="1292">
        <v>0.95</v>
      </c>
      <c r="I20" s="1321">
        <v>3.15E-2</v>
      </c>
      <c r="J20" s="1292">
        <v>16</v>
      </c>
    </row>
    <row r="21" spans="2:10" s="600" customFormat="1">
      <c r="B21" s="1293" t="s">
        <v>2172</v>
      </c>
      <c r="C21" s="600" t="str">
        <f>Processes!E75</f>
        <v>Import technology - Electricity to DE5 East</v>
      </c>
      <c r="E21" s="600" t="s">
        <v>215</v>
      </c>
      <c r="F21" s="600">
        <v>1</v>
      </c>
      <c r="G21" s="600">
        <v>50</v>
      </c>
      <c r="H21" s="600">
        <v>0.95</v>
      </c>
      <c r="I21" s="1135">
        <f t="shared" si="0"/>
        <v>3.1536000000000002E-2</v>
      </c>
      <c r="J21" s="1292">
        <v>16</v>
      </c>
    </row>
    <row r="22" spans="2:10">
      <c r="B22" s="600" t="str">
        <f>Processes!D135</f>
        <v>EXPELC-DK1DE2</v>
      </c>
      <c r="C22" s="600" t="str">
        <f>Processes!E135</f>
        <v>Export technology - Electricity to Denmark1</v>
      </c>
      <c r="D22" s="600" t="s">
        <v>215</v>
      </c>
      <c r="E22" s="600"/>
      <c r="F22" s="600">
        <v>1</v>
      </c>
      <c r="G22" s="600">
        <v>50</v>
      </c>
      <c r="H22" s="600">
        <v>0.95</v>
      </c>
      <c r="I22" s="1135">
        <f t="shared" si="0"/>
        <v>3.1536000000000002E-2</v>
      </c>
      <c r="J22" s="600">
        <v>15</v>
      </c>
    </row>
    <row r="23" spans="2:10">
      <c r="B23" s="600" t="str">
        <f>Processes!D136</f>
        <v>EXPELC-SE4DE2</v>
      </c>
      <c r="C23" s="600" t="str">
        <f>Processes!E136</f>
        <v>Export technology - Electricity to Sweden4</v>
      </c>
      <c r="D23" s="600" t="s">
        <v>215</v>
      </c>
      <c r="E23" s="600"/>
      <c r="F23" s="600">
        <v>1</v>
      </c>
      <c r="G23" s="600">
        <v>50</v>
      </c>
      <c r="H23" s="600">
        <v>0.95</v>
      </c>
      <c r="I23" s="1135">
        <f t="shared" si="0"/>
        <v>3.1536000000000002E-2</v>
      </c>
      <c r="J23" s="600">
        <v>15</v>
      </c>
    </row>
    <row r="24" spans="2:10">
      <c r="B24" s="600" t="str">
        <f>Processes!D137</f>
        <v>EXPELC-NLDE3</v>
      </c>
      <c r="C24" s="600" t="str">
        <f>Processes!E137</f>
        <v>Export technology - Electricity to Holland</v>
      </c>
      <c r="D24" s="600" t="s">
        <v>215</v>
      </c>
      <c r="E24" s="600"/>
      <c r="F24" s="600">
        <v>1</v>
      </c>
      <c r="G24" s="600">
        <v>50</v>
      </c>
      <c r="H24" s="600">
        <v>0.95</v>
      </c>
      <c r="I24" s="1135">
        <f t="shared" si="0"/>
        <v>3.1536000000000002E-2</v>
      </c>
      <c r="J24" s="600">
        <v>15</v>
      </c>
    </row>
    <row r="25" spans="2:10">
      <c r="B25" s="600" t="str">
        <f>Processes!D138</f>
        <v>EXPELC-FRDE4</v>
      </c>
      <c r="C25" s="600" t="str">
        <f>Processes!E138</f>
        <v>Export technology - Electricity to France</v>
      </c>
      <c r="D25" s="600" t="s">
        <v>215</v>
      </c>
      <c r="E25" s="600"/>
      <c r="F25" s="600">
        <v>1</v>
      </c>
      <c r="G25" s="600">
        <v>50</v>
      </c>
      <c r="H25" s="600">
        <v>0.95</v>
      </c>
      <c r="I25" s="1135">
        <f t="shared" si="0"/>
        <v>3.1536000000000002E-2</v>
      </c>
      <c r="J25" s="600">
        <v>15</v>
      </c>
    </row>
    <row r="26" spans="2:10">
      <c r="B26" s="600" t="str">
        <f>Processes!D139</f>
        <v>EXPELC-CHDE4</v>
      </c>
      <c r="C26" s="600" t="str">
        <f>Processes!E139</f>
        <v>Export technology - Electricity to Switzerland</v>
      </c>
      <c r="D26" s="600" t="s">
        <v>215</v>
      </c>
      <c r="E26" s="600"/>
      <c r="F26" s="600">
        <v>1</v>
      </c>
      <c r="G26" s="600">
        <v>50</v>
      </c>
      <c r="H26" s="600">
        <v>0.95</v>
      </c>
      <c r="I26" s="1135">
        <f t="shared" si="0"/>
        <v>3.1536000000000002E-2</v>
      </c>
      <c r="J26" s="600">
        <v>15</v>
      </c>
    </row>
    <row r="27" spans="2:10">
      <c r="B27" s="600" t="str">
        <f>Processes!D140</f>
        <v>EXPELC-ATDE4</v>
      </c>
      <c r="C27" s="600" t="str">
        <f>Processes!E140</f>
        <v>Export technology - Electricity to Austria</v>
      </c>
      <c r="D27" s="600" t="s">
        <v>215</v>
      </c>
      <c r="E27" s="600"/>
      <c r="F27" s="600">
        <v>1</v>
      </c>
      <c r="G27" s="600">
        <v>50</v>
      </c>
      <c r="H27" s="600">
        <v>0.95</v>
      </c>
      <c r="I27" s="1135">
        <f t="shared" si="0"/>
        <v>3.1536000000000002E-2</v>
      </c>
      <c r="J27" s="600">
        <v>15</v>
      </c>
    </row>
    <row r="28" spans="2:10">
      <c r="B28" s="600" t="str">
        <f>Processes!D141</f>
        <v>EXPELC-CZDE4</v>
      </c>
      <c r="C28" s="600" t="str">
        <f>Processes!E141</f>
        <v>Export technology - Electricity to Czech</v>
      </c>
      <c r="D28" s="600" t="s">
        <v>215</v>
      </c>
      <c r="E28" s="600"/>
      <c r="F28" s="600">
        <v>1</v>
      </c>
      <c r="G28" s="600">
        <v>50</v>
      </c>
      <c r="H28" s="600">
        <v>0.95</v>
      </c>
      <c r="I28" s="1135">
        <f t="shared" si="0"/>
        <v>3.1536000000000002E-2</v>
      </c>
      <c r="J28" s="600">
        <v>15</v>
      </c>
    </row>
    <row r="29" spans="2:10">
      <c r="B29" s="600" t="str">
        <f>Processes!D142</f>
        <v>EXPELC-DK2DE5</v>
      </c>
      <c r="C29" s="600" t="str">
        <f>Processes!E142</f>
        <v>Export technology - Electricity to Denmark2</v>
      </c>
      <c r="D29" s="600" t="s">
        <v>215</v>
      </c>
      <c r="E29" s="600"/>
      <c r="F29" s="600">
        <v>1</v>
      </c>
      <c r="G29" s="600">
        <v>50</v>
      </c>
      <c r="H29" s="600">
        <v>0.95</v>
      </c>
      <c r="I29" s="1135">
        <f t="shared" si="0"/>
        <v>3.1536000000000002E-2</v>
      </c>
      <c r="J29" s="600">
        <v>15</v>
      </c>
    </row>
    <row r="30" spans="2:10">
      <c r="B30" s="600" t="str">
        <f>Processes!D143</f>
        <v>EXPELC-PLDE5</v>
      </c>
      <c r="C30" s="600" t="str">
        <f>Processes!E143</f>
        <v>Export technology - Electricity to Poland</v>
      </c>
      <c r="D30" s="600" t="s">
        <v>215</v>
      </c>
      <c r="E30" s="600"/>
      <c r="F30" s="600">
        <v>1</v>
      </c>
      <c r="G30" s="600">
        <v>50</v>
      </c>
      <c r="H30" s="600">
        <v>0.95</v>
      </c>
      <c r="I30" s="1135">
        <f t="shared" si="0"/>
        <v>3.1536000000000002E-2</v>
      </c>
      <c r="J30" s="600">
        <v>15</v>
      </c>
    </row>
    <row r="31" spans="2:10">
      <c r="B31" s="600" t="str">
        <f>Processes!D144</f>
        <v>EXPELC-CZDE5</v>
      </c>
      <c r="C31" s="600" t="str">
        <f>Processes!E144</f>
        <v>Export technology - Electricity to Czech</v>
      </c>
      <c r="D31" s="600" t="s">
        <v>215</v>
      </c>
      <c r="E31" s="600"/>
      <c r="F31" s="600">
        <v>1</v>
      </c>
      <c r="G31" s="600">
        <v>50</v>
      </c>
      <c r="H31" s="600">
        <v>0.95</v>
      </c>
      <c r="I31" s="1135">
        <f t="shared" si="0"/>
        <v>3.1536000000000002E-2</v>
      </c>
      <c r="J31" s="600">
        <v>15</v>
      </c>
    </row>
    <row r="32" spans="2:10">
      <c r="B32" s="600" t="str">
        <f>Processes!D145</f>
        <v>EXPELC-BEDE3</v>
      </c>
      <c r="C32" s="600" t="str">
        <f>Processes!E145</f>
        <v>Export technology - Electricity to Belgium</v>
      </c>
      <c r="D32" s="600" t="s">
        <v>215</v>
      </c>
      <c r="E32" s="600"/>
      <c r="F32" s="600">
        <v>1</v>
      </c>
      <c r="G32" s="600">
        <v>50</v>
      </c>
      <c r="H32" s="600">
        <v>0.95</v>
      </c>
      <c r="I32" s="1135">
        <f t="shared" si="0"/>
        <v>3.1536000000000002E-2</v>
      </c>
      <c r="J32" s="600">
        <v>15</v>
      </c>
    </row>
    <row r="33" spans="2:10">
      <c r="B33" s="600" t="str">
        <f>Processes!D146</f>
        <v>EXPELC-NODE2</v>
      </c>
      <c r="C33" s="600" t="str">
        <f>Processes!E146</f>
        <v>Export technology - Electricity to Norway</v>
      </c>
      <c r="D33" s="600" t="s">
        <v>215</v>
      </c>
      <c r="E33" s="600"/>
      <c r="F33" s="600">
        <v>1</v>
      </c>
      <c r="G33" s="600">
        <v>50</v>
      </c>
      <c r="H33" s="600">
        <v>0.95</v>
      </c>
      <c r="I33" s="1135">
        <f t="shared" si="0"/>
        <v>3.1536000000000002E-2</v>
      </c>
      <c r="J33" s="600">
        <v>15</v>
      </c>
    </row>
    <row r="34" spans="2:10">
      <c r="B34" s="600" t="str">
        <f>Processes!D147</f>
        <v>EXPELC-SE4DE5</v>
      </c>
      <c r="C34" s="600" t="str">
        <f>Processes!E147</f>
        <v>Export technology - Electricity to Sweden4</v>
      </c>
      <c r="D34" s="600" t="s">
        <v>215</v>
      </c>
      <c r="E34" s="600"/>
      <c r="F34" s="600">
        <v>1</v>
      </c>
      <c r="G34" s="600">
        <v>50</v>
      </c>
      <c r="H34" s="600">
        <v>0.95</v>
      </c>
      <c r="I34" s="1135">
        <f t="shared" si="0"/>
        <v>3.1536000000000002E-2</v>
      </c>
      <c r="J34" s="600">
        <v>15</v>
      </c>
    </row>
    <row r="35" spans="2:10">
      <c r="B35" s="600" t="str">
        <f>Processes!D148</f>
        <v>EXPELC-DK2DE5</v>
      </c>
      <c r="C35" s="600" t="str">
        <f>Processes!E148</f>
        <v xml:space="preserve">Export technology - Electricity to Denmark2 </v>
      </c>
      <c r="D35" s="600" t="s">
        <v>215</v>
      </c>
      <c r="E35" s="600"/>
      <c r="F35" s="600">
        <v>1</v>
      </c>
      <c r="G35" s="600">
        <v>50</v>
      </c>
      <c r="H35" s="600">
        <v>0.95</v>
      </c>
      <c r="I35" s="1135">
        <f t="shared" si="0"/>
        <v>3.1536000000000002E-2</v>
      </c>
      <c r="J35" s="600">
        <v>15</v>
      </c>
    </row>
    <row r="36" spans="2:10">
      <c r="B36" s="600" t="str">
        <f>Processes!D149</f>
        <v>EXPELC-UKDE3</v>
      </c>
      <c r="C36" s="600" t="str">
        <f>Processes!E149</f>
        <v>Export technology - Electricity to United Kingdom</v>
      </c>
      <c r="D36" s="600" t="s">
        <v>215</v>
      </c>
      <c r="E36" s="600"/>
      <c r="F36" s="600">
        <v>1</v>
      </c>
      <c r="G36" s="600">
        <v>50</v>
      </c>
      <c r="H36" s="600">
        <v>0.95</v>
      </c>
      <c r="I36" s="1135">
        <f t="shared" si="0"/>
        <v>3.1536000000000002E-2</v>
      </c>
      <c r="J36" s="600">
        <v>15</v>
      </c>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row r="68" spans="2:10">
      <c r="B68" s="600"/>
      <c r="C68" s="600"/>
      <c r="D68" s="600"/>
      <c r="E68" s="600"/>
      <c r="F68" s="600"/>
      <c r="G68" s="600"/>
      <c r="H68" s="600"/>
      <c r="I68" s="1135"/>
      <c r="J68"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defaultColWidth="8.81640625" defaultRowHeight="12.5"/>
  <cols>
    <col min="1" max="1" width="8.81640625" style="604"/>
    <col min="2" max="2" width="15.81640625" style="604" bestFit="1" customWidth="1"/>
    <col min="3" max="3" width="30.08984375" style="604" bestFit="1" customWidth="1"/>
    <col min="4" max="5" width="8.81640625" style="604"/>
    <col min="6" max="6" width="8.453125" style="604" bestFit="1" customWidth="1"/>
    <col min="7" max="7" width="9.81640625" style="604" customWidth="1"/>
    <col min="8" max="8" width="14.6328125" style="604" customWidth="1"/>
    <col min="9" max="9" width="6.81640625" style="604" customWidth="1"/>
    <col min="10" max="10" width="12.81640625" style="604" customWidth="1"/>
    <col min="11" max="11" width="13.08984375" style="604" customWidth="1"/>
    <col min="12" max="12" width="12.453125" style="604" customWidth="1"/>
    <col min="13" max="16" width="6.81640625" style="604" customWidth="1"/>
    <col min="17" max="17" width="13.36328125" style="604" customWidth="1"/>
    <col min="18" max="21" width="6.81640625" style="604" customWidth="1"/>
    <col min="22" max="22" width="11.6328125" style="604" customWidth="1"/>
    <col min="23" max="23" width="8.81640625" style="604"/>
    <col min="24" max="24" width="12.453125" style="604" bestFit="1" customWidth="1"/>
    <col min="25" max="25" width="9.453125" style="604" bestFit="1" customWidth="1"/>
    <col min="26" max="26" width="17.453125" style="604" customWidth="1"/>
    <col min="27" max="28" width="19.453125" style="604" bestFit="1" customWidth="1"/>
    <col min="29" max="29" width="19.453125" style="604" customWidth="1"/>
    <col min="30" max="30" width="8.81640625" style="604"/>
    <col min="31" max="31" width="9.6328125" style="604" customWidth="1"/>
    <col min="32" max="32" width="11.08984375" style="604" customWidth="1"/>
    <col min="33" max="33" width="8.81640625" style="604"/>
    <col min="34" max="34" width="9.81640625" style="604" bestFit="1" customWidth="1"/>
    <col min="35" max="16384" width="8.81640625" style="604"/>
  </cols>
  <sheetData>
    <row r="3" spans="2:46" ht="13">
      <c r="C3" s="1290"/>
      <c r="D3" s="1290"/>
      <c r="F3" s="607" t="s">
        <v>7</v>
      </c>
    </row>
    <row r="4" spans="2:46" ht="39">
      <c r="B4" s="608" t="s">
        <v>1</v>
      </c>
      <c r="C4" s="608" t="s">
        <v>21</v>
      </c>
      <c r="D4" s="608" t="s">
        <v>81</v>
      </c>
      <c r="E4" s="1289" t="s">
        <v>13</v>
      </c>
      <c r="F4" s="608" t="s">
        <v>205</v>
      </c>
      <c r="G4" s="1288" t="s">
        <v>82</v>
      </c>
      <c r="H4" s="1288" t="s">
        <v>2179</v>
      </c>
      <c r="I4" s="1288" t="s">
        <v>2180</v>
      </c>
      <c r="J4" s="1288" t="s">
        <v>2181</v>
      </c>
      <c r="K4" s="1288" t="s">
        <v>2190</v>
      </c>
      <c r="L4" s="1288" t="s">
        <v>2191</v>
      </c>
      <c r="M4" s="1288" t="s">
        <v>2182</v>
      </c>
      <c r="N4" s="1288" t="s">
        <v>2183</v>
      </c>
      <c r="O4" s="1288" t="s">
        <v>2184</v>
      </c>
      <c r="P4" s="1288" t="s">
        <v>2192</v>
      </c>
      <c r="Q4" s="1288" t="s">
        <v>2193</v>
      </c>
      <c r="R4" s="1288" t="s">
        <v>2185</v>
      </c>
      <c r="S4" s="1288" t="s">
        <v>2186</v>
      </c>
      <c r="T4" s="1288" t="s">
        <v>2187</v>
      </c>
      <c r="U4" s="1288" t="s">
        <v>2194</v>
      </c>
      <c r="V4" s="1288" t="s">
        <v>2195</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4.5"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3.5"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2189</v>
      </c>
      <c r="C7" s="604" t="s">
        <v>2178</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ht="13">
      <c r="G16" s="763" t="s">
        <v>2293</v>
      </c>
      <c r="H16" s="763">
        <v>2010</v>
      </c>
      <c r="I16" s="763"/>
      <c r="J16" s="763"/>
      <c r="K16" s="763"/>
      <c r="L16" s="763"/>
      <c r="AE16" s="645"/>
      <c r="AF16" s="645"/>
    </row>
    <row r="17" spans="7:12" ht="13">
      <c r="G17" s="763" t="s">
        <v>1656</v>
      </c>
      <c r="H17" s="604">
        <v>6695.48</v>
      </c>
      <c r="I17" s="604">
        <v>811.03</v>
      </c>
      <c r="J17" s="604">
        <v>1079.17</v>
      </c>
      <c r="L17" s="604">
        <v>0</v>
      </c>
    </row>
    <row r="18" spans="7:12" ht="13">
      <c r="G18" s="763" t="s">
        <v>1658</v>
      </c>
      <c r="H18" s="604">
        <v>2715.47</v>
      </c>
      <c r="L18" s="604">
        <v>0</v>
      </c>
    </row>
    <row r="19" spans="7:12" ht="13">
      <c r="G19" s="763" t="s">
        <v>1660</v>
      </c>
      <c r="H19" s="604">
        <v>1109.25</v>
      </c>
      <c r="L19" s="604">
        <v>0</v>
      </c>
    </row>
    <row r="20" spans="7:12" ht="13">
      <c r="G20" s="763" t="s">
        <v>1665</v>
      </c>
      <c r="H20" s="604">
        <v>44.3</v>
      </c>
      <c r="I20" s="604">
        <v>1.29</v>
      </c>
      <c r="J20" s="604">
        <v>1.29</v>
      </c>
      <c r="K20" s="604">
        <v>0.1</v>
      </c>
      <c r="L20" s="604">
        <v>0.1</v>
      </c>
    </row>
    <row r="21" spans="7:12" ht="13">
      <c r="G21" s="763" t="s">
        <v>1677</v>
      </c>
      <c r="H21" s="604">
        <v>0.86</v>
      </c>
      <c r="I21" s="604">
        <v>0.86</v>
      </c>
      <c r="J21" s="604">
        <v>0.86</v>
      </c>
    </row>
    <row r="22" spans="7:12" ht="13">
      <c r="G22" s="763" t="s">
        <v>1650</v>
      </c>
      <c r="H22" s="604">
        <v>1288.72</v>
      </c>
    </row>
    <row r="23" spans="7:12" ht="13">
      <c r="G23" s="763" t="s">
        <v>1870</v>
      </c>
      <c r="H23" s="604">
        <v>1.01</v>
      </c>
    </row>
    <row r="24" spans="7:12" ht="13">
      <c r="G24" s="763" t="s">
        <v>1651</v>
      </c>
      <c r="H24" s="604">
        <v>69.28</v>
      </c>
      <c r="I24" s="604">
        <v>69.28</v>
      </c>
      <c r="J24" s="604">
        <v>69.28</v>
      </c>
      <c r="K24" s="604">
        <v>69.28</v>
      </c>
      <c r="L24" s="604">
        <v>69.28</v>
      </c>
    </row>
    <row r="26" spans="7:12">
      <c r="G26" s="604" t="s">
        <v>2294</v>
      </c>
    </row>
    <row r="27" spans="7:12" ht="13">
      <c r="G27" s="763" t="s">
        <v>1656</v>
      </c>
      <c r="H27" s="604">
        <f>H17/$Y7/$X7</f>
        <v>471805.06229212461</v>
      </c>
      <c r="I27" s="604">
        <f t="shared" ref="I27:L27" si="11">I17/$Y7/$X7</f>
        <v>57150.205761316865</v>
      </c>
      <c r="J27" s="604">
        <f t="shared" si="11"/>
        <v>76045.013811376077</v>
      </c>
      <c r="K27" s="604">
        <f t="shared" si="11"/>
        <v>0</v>
      </c>
      <c r="L27" s="604">
        <f t="shared" si="11"/>
        <v>0</v>
      </c>
    </row>
    <row r="28" spans="7:12" ht="13">
      <c r="G28" s="763" t="s">
        <v>1658</v>
      </c>
      <c r="H28" s="604">
        <f t="shared" ref="H28:L34" si="12">H18/$Y8/$X8</f>
        <v>191348.8640847849</v>
      </c>
      <c r="I28" s="604">
        <f t="shared" si="12"/>
        <v>0</v>
      </c>
      <c r="J28" s="604">
        <f t="shared" si="12"/>
        <v>0</v>
      </c>
      <c r="K28" s="604">
        <f t="shared" si="12"/>
        <v>0</v>
      </c>
      <c r="L28" s="604">
        <f t="shared" si="12"/>
        <v>0</v>
      </c>
    </row>
    <row r="29" spans="7:12" ht="13">
      <c r="G29" s="763" t="s">
        <v>1660</v>
      </c>
      <c r="H29" s="604">
        <f t="shared" si="12"/>
        <v>74050.708964191304</v>
      </c>
      <c r="I29" s="604">
        <f t="shared" si="12"/>
        <v>0</v>
      </c>
      <c r="J29" s="604">
        <f t="shared" si="12"/>
        <v>0</v>
      </c>
      <c r="K29" s="604">
        <f t="shared" si="12"/>
        <v>0</v>
      </c>
      <c r="L29" s="604">
        <f t="shared" si="12"/>
        <v>0</v>
      </c>
    </row>
    <row r="30" spans="7:12" ht="13">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ht="13">
      <c r="G31" s="763" t="s">
        <v>1677</v>
      </c>
      <c r="H31" s="604">
        <f t="shared" si="12"/>
        <v>57.411412854815879</v>
      </c>
      <c r="I31" s="604">
        <f t="shared" si="12"/>
        <v>57.411412854815879</v>
      </c>
      <c r="J31" s="604">
        <f t="shared" si="12"/>
        <v>57.411412854815879</v>
      </c>
      <c r="K31" s="604">
        <f t="shared" si="12"/>
        <v>0</v>
      </c>
      <c r="L31" s="604">
        <f t="shared" si="12"/>
        <v>0</v>
      </c>
    </row>
    <row r="32" spans="7:12" ht="13">
      <c r="G32" s="763" t="s">
        <v>1650</v>
      </c>
      <c r="H32" s="604">
        <f t="shared" si="12"/>
        <v>204325.21562658547</v>
      </c>
      <c r="I32" s="604">
        <f t="shared" si="12"/>
        <v>0</v>
      </c>
      <c r="J32" s="604">
        <f t="shared" si="12"/>
        <v>0</v>
      </c>
      <c r="K32" s="604">
        <f t="shared" si="12"/>
        <v>0</v>
      </c>
      <c r="L32" s="604">
        <f t="shared" si="12"/>
        <v>0</v>
      </c>
    </row>
    <row r="33" spans="7:12" ht="13">
      <c r="G33" s="763" t="s">
        <v>1870</v>
      </c>
      <c r="H33" s="604">
        <f t="shared" si="12"/>
        <v>160.13444951801114</v>
      </c>
      <c r="I33" s="604">
        <f t="shared" si="12"/>
        <v>0</v>
      </c>
      <c r="J33" s="604">
        <f t="shared" si="12"/>
        <v>0</v>
      </c>
      <c r="K33" s="604">
        <f t="shared" si="12"/>
        <v>0</v>
      </c>
      <c r="L33" s="604">
        <f t="shared" si="12"/>
        <v>0</v>
      </c>
    </row>
    <row r="34" spans="7:12" ht="13">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7"/>
  <sheetViews>
    <sheetView tabSelected="1" zoomScale="73" zoomScaleNormal="100" workbookViewId="0">
      <pane xSplit="2" ySplit="6" topLeftCell="C18" activePane="bottomRight" state="frozen"/>
      <selection pane="topRight" activeCell="C1" sqref="C1"/>
      <selection pane="bottomLeft" activeCell="A6" sqref="A6"/>
      <selection pane="bottomRight" activeCell="B34" sqref="B34"/>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14" width="13" style="484" customWidth="1"/>
    <col min="15" max="15" width="15.36328125" style="484" customWidth="1"/>
    <col min="16"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0" bestFit="1" customWidth="1"/>
    <col min="57" max="57" width="12.81640625" style="600" bestFit="1" customWidth="1"/>
    <col min="58" max="58" width="17.453125" style="600" bestFit="1" customWidth="1"/>
    <col min="59" max="59" width="17.453125" style="600" customWidth="1"/>
    <col min="60" max="60" width="14.453125" style="600" bestFit="1" customWidth="1"/>
    <col min="61" max="61" width="12.81640625" style="600" bestFit="1" customWidth="1"/>
    <col min="62" max="63" width="17.453125" style="600" bestFit="1" customWidth="1"/>
    <col min="64" max="64" width="14.453125" style="600" bestFit="1" customWidth="1"/>
    <col min="65" max="65" width="12.81640625" style="600" bestFit="1" customWidth="1"/>
    <col min="66" max="67" width="17.453125" style="600" bestFit="1" customWidth="1"/>
    <col min="68" max="68" width="14.453125" style="600" bestFit="1" customWidth="1"/>
    <col min="69" max="69" width="12" style="600" customWidth="1"/>
    <col min="70" max="84" width="8.453125" style="600"/>
    <col min="85" max="85" width="8.453125" style="484"/>
    <col min="86" max="86" width="8.453125" style="484" customWidth="1"/>
    <col min="87" max="16384" width="8.453125" style="484"/>
  </cols>
  <sheetData>
    <row r="1" spans="2:110" ht="13">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ht="13">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ht="13">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2196</v>
      </c>
      <c r="BJ5" s="592" t="s">
        <v>2197</v>
      </c>
      <c r="BK5" s="592" t="s">
        <v>2198</v>
      </c>
      <c r="BL5" s="592" t="s">
        <v>2199</v>
      </c>
      <c r="BM5" s="592" t="s">
        <v>2200</v>
      </c>
      <c r="BN5" s="592" t="s">
        <v>2201</v>
      </c>
      <c r="BO5" s="592" t="s">
        <v>2202</v>
      </c>
      <c r="BP5" s="592" t="s">
        <v>2203</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IFERROR(INDEX($G$128:$AU$183,MATCH($E7,$E$128:$E$183,0),MATCH(G$6,$G$127:$AU$127,0)),0)</f>
        <v>46</v>
      </c>
      <c r="H7" s="483">
        <f>IFERROR(INDEX($G$128:$AU$183,MATCH($E7,$E$128:$E$183,0),MATCH(H$6,$G$127:$AU$127,0)),0)</f>
        <v>46</v>
      </c>
      <c r="I7" s="483">
        <f>IFERROR(INDEX($G$128:$AU$183,MATCH($E7,$E$128:$E$183,0),MATCH(I$6,$G$127:$AU$127,0)),0)</f>
        <v>46</v>
      </c>
      <c r="J7" s="483">
        <f>IFERROR(INDEX($G$128:$AU$183,MATCH($E7,$E$128:$E$183,0),MATCH(J$6,$G$127:$AU$127,0)),0)</f>
        <v>45.7</v>
      </c>
      <c r="K7" s="483">
        <f>IFERROR(INDEX($G$128:$AU$183,MATCH($E7,$E$128:$E$183,0),MATCH(K$6,$G$127:$AU$127,0)),0)</f>
        <v>45.3</v>
      </c>
      <c r="L7" s="483">
        <f>IFERROR(INDEX($G$128:$AU$183,MATCH($E7,$E$128:$E$183,0),MATCH(L$6,$G$127:$AU$127,0)),0)</f>
        <v>44.9</v>
      </c>
      <c r="M7" s="483">
        <f>IFERROR(INDEX($G$128:$AU$183,MATCH($E7,$E$128:$E$183,0),MATCH(M$6,$G$127:$AU$127,0)),0)</f>
        <v>45.4</v>
      </c>
      <c r="N7" s="483">
        <f>IFERROR(INDEX($G$128:$AU$183,MATCH($E7,$E$128:$E$183,0),MATCH(N$6,$G$127:$AU$127,0)),0)</f>
        <v>45.9</v>
      </c>
      <c r="O7" s="483">
        <f>IFERROR(INDEX($G$128:$AU$183,MATCH($E7,$E$128:$E$183,0),MATCH(O$6,$G$127:$AU$127,0)),0)</f>
        <v>45.179472202489855</v>
      </c>
      <c r="P7" s="483">
        <f>IFERROR(INDEX($G$128:$AU$183,MATCH($E7,$E$128:$E$183,0),MATCH(P$6,$G$127:$AU$127,0)),0)</f>
        <v>45.117600562980392</v>
      </c>
      <c r="Q7" s="483">
        <f>IFERROR(INDEX($G$128:$AU$183,MATCH($E7,$E$128:$E$183,0),MATCH(Q$6,$G$127:$AU$127,0)),0)</f>
        <v>48.836632810233802</v>
      </c>
      <c r="R7" s="483">
        <f>IFERROR(INDEX($G$128:$AU$183,MATCH($E7,$E$128:$E$183,0),MATCH(R$6,$G$127:$AU$127,0)),0)</f>
        <v>50.49736682187762</v>
      </c>
      <c r="S7" s="483">
        <f>IFERROR(INDEX($G$128:$AU$183,MATCH($E7,$E$128:$E$183,0),MATCH(S$6,$G$127:$AU$127,0)),0)</f>
        <v>51.196117803594547</v>
      </c>
      <c r="T7" s="483">
        <f>IFERROR(INDEX($G$128:$AU$183,MATCH($E7,$E$128:$E$183,0),MATCH(T$6,$G$127:$AU$127,0)),0)</f>
        <v>51.464846563848965</v>
      </c>
      <c r="U7" s="483">
        <f>IFERROR(INDEX($G$128:$AU$183,MATCH($E7,$E$128:$E$183,0),MATCH(U$6,$G$127:$AU$127,0)),0)</f>
        <v>51.674935734325352</v>
      </c>
      <c r="V7" s="483">
        <f>IFERROR(INDEX($G$128:$AU$183,MATCH($E7,$E$128:$E$183,0),MATCH(V$6,$G$127:$AU$127,0)),0)</f>
        <v>51.904713283091695</v>
      </c>
      <c r="W7" s="483">
        <f>IFERROR(INDEX($G$128:$AU$183,MATCH($E7,$E$128:$E$183,0),MATCH(W$6,$G$127:$AU$127,0)),0)</f>
        <v>52.194646946861823</v>
      </c>
      <c r="X7" s="483">
        <f>IFERROR(INDEX($G$128:$AU$183,MATCH($E7,$E$128:$E$183,0),MATCH(X$6,$G$127:$AU$127,0)),0)</f>
        <v>52.4961902482639</v>
      </c>
      <c r="Y7" s="483">
        <f>IFERROR(INDEX($G$128:$AU$183,MATCH($E7,$E$128:$E$183,0),MATCH(Y$6,$G$127:$AU$127,0)),0)</f>
        <v>52.806830175989333</v>
      </c>
      <c r="Z7" s="483">
        <f>IFERROR(INDEX($G$128:$AU$183,MATCH($E7,$E$128:$E$183,0),MATCH(Z$6,$G$127:$AU$127,0)),0)</f>
        <v>53.121154849432301</v>
      </c>
      <c r="AA7" s="483">
        <f>IFERROR(INDEX($G$128:$AU$183,MATCH($E7,$E$128:$E$183,0),MATCH(AA$6,$G$127:$AU$127,0)),0)</f>
        <v>53.433110813612053</v>
      </c>
      <c r="AB7" s="483">
        <f>IFERROR(INDEX($G$128:$AU$183,MATCH($E7,$E$128:$E$183,0),MATCH(AB$6,$G$127:$AU$127,0)),0)</f>
        <v>53.736862985642617</v>
      </c>
      <c r="AC7" s="483">
        <f>IFERROR(INDEX($G$128:$AU$183,MATCH($E7,$E$128:$E$183,0),MATCH(AC$6,$G$127:$AU$127,0)),0)</f>
        <v>54.044372719753369</v>
      </c>
      <c r="AD7" s="483">
        <f>IFERROR(INDEX($G$128:$AU$183,MATCH($E7,$E$128:$E$183,0),MATCH(AD$6,$G$127:$AU$127,0)),0)</f>
        <v>54.352582382563838</v>
      </c>
      <c r="AE7" s="483">
        <f>IFERROR(INDEX($G$128:$AU$183,MATCH($E7,$E$128:$E$183,0),MATCH(AE$6,$G$127:$AU$127,0)),0)</f>
        <v>54.661481021201666</v>
      </c>
      <c r="AF7" s="483">
        <f>IFERROR(INDEX($G$128:$AU$183,MATCH($E7,$E$128:$E$183,0),MATCH(AF$6,$G$127:$AU$127,0)),0)</f>
        <v>54.971057788874887</v>
      </c>
      <c r="AG7" s="483">
        <f>IFERROR(INDEX($G$128:$AU$183,MATCH($E7,$E$128:$E$183,0),MATCH(AG$6,$G$127:$AU$127,0)),0)</f>
        <v>54.971057788874887</v>
      </c>
      <c r="AH7" s="483">
        <f>IFERROR(INDEX($G$128:$AU$183,MATCH($E7,$E$128:$E$183,0),MATCH(AH$6,$G$127:$AU$127,0)),0)</f>
        <v>54.971057788874887</v>
      </c>
      <c r="AI7" s="483">
        <f>IFERROR(INDEX($G$128:$AU$183,MATCH($E7,$E$128:$E$183,0),MATCH(AI$6,$G$127:$AU$127,0)),0)</f>
        <v>54.971057788874887</v>
      </c>
      <c r="AJ7" s="483">
        <f>IFERROR(INDEX($G$128:$AU$183,MATCH($E7,$E$128:$E$183,0),MATCH(AJ$6,$G$127:$AU$127,0)),0)</f>
        <v>54.971057788874887</v>
      </c>
      <c r="AK7" s="483">
        <f>IFERROR(INDEX($G$128:$AU$183,MATCH($E7,$E$128:$E$183,0),MATCH(AK$6,$G$127:$AU$127,0)),0)</f>
        <v>54.971057788874887</v>
      </c>
      <c r="AL7" s="483">
        <f>IFERROR(INDEX($G$128:$AU$183,MATCH($E7,$E$128:$E$183,0),MATCH(AL$6,$G$127:$AU$127,0)),0)</f>
        <v>54.971057788874887</v>
      </c>
      <c r="AM7" s="483">
        <f>IFERROR(INDEX($G$128:$AU$183,MATCH($E7,$E$128:$E$183,0),MATCH(AM$6,$G$127:$AU$127,0)),0)</f>
        <v>54.971057788874887</v>
      </c>
      <c r="AN7" s="483">
        <f>IFERROR(INDEX($G$128:$AU$183,MATCH($E7,$E$128:$E$183,0),MATCH(AN$6,$G$127:$AU$127,0)),0)</f>
        <v>54.971057788874887</v>
      </c>
      <c r="AO7" s="483">
        <f>IFERROR(INDEX($G$128:$AU$183,MATCH($E7,$E$128:$E$183,0),MATCH(AO$6,$G$127:$AU$127,0)),0)</f>
        <v>54.971057788874887</v>
      </c>
      <c r="AP7" s="483">
        <f>IFERROR(INDEX($G$128:$AU$183,MATCH($E7,$E$128:$E$183,0),MATCH(AP$6,$G$127:$AU$127,0)),0)</f>
        <v>54.971057788874887</v>
      </c>
      <c r="AQ7" s="483">
        <f>IFERROR(INDEX($G$128:$AU$183,MATCH($E7,$E$128:$E$183,0),MATCH(AQ$6,$G$127:$AU$127,0)),0)</f>
        <v>54.971057788874887</v>
      </c>
      <c r="AR7" s="483">
        <f>IFERROR(INDEX($G$128:$AU$183,MATCH($E7,$E$128:$E$183,0),MATCH(AR$6,$G$127:$AU$127,0)),0)</f>
        <v>54.971057788874887</v>
      </c>
      <c r="AS7" s="483">
        <f>IFERROR(INDEX($G$128:$AU$183,MATCH($E7,$E$128:$E$183,0),MATCH(AS$6,$G$127:$AU$127,0)),0)</f>
        <v>54.971057788874887</v>
      </c>
      <c r="AT7" s="483">
        <f>IFERROR(INDEX($G$128:$AU$183,MATCH($E7,$E$128:$E$183,0),MATCH(AT$6,$G$127:$AU$127,0)),0)</f>
        <v>54.971057788874887</v>
      </c>
      <c r="AU7" s="483">
        <f>IFERROR(INDEX($G$128:$AU$183,MATCH($E7,$E$128:$E$183,0),MATCH(AU$6,$G$127:$AU$127,0)),0)</f>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4.5">
      <c r="B8" s="8" t="str">
        <f>Processes!D7</f>
        <v>IMPIWH</v>
      </c>
      <c r="C8" s="8" t="str">
        <f>Processes!E7</f>
        <v xml:space="preserve">Import technology - Industrial waste heat </v>
      </c>
      <c r="D8" s="216"/>
      <c r="E8" s="216" t="str">
        <f t="shared" ref="E8:E59" si="0">IF(LEN(B8)=6,RIGHT(B8,3),RIGHT(B8,4))</f>
        <v>IWH</v>
      </c>
      <c r="F8" s="540" t="s">
        <v>1579</v>
      </c>
      <c r="G8" s="483">
        <f>IFERROR(INDEX($G$128:$AU$183,MATCH($E8,$E$128:$E$183,0),MATCH(G$6,$G$127:$AU$127,0)),0)</f>
        <v>0</v>
      </c>
      <c r="H8" s="483">
        <f>IFERROR(INDEX($G$128:$AU$183,MATCH($E8,$E$128:$E$183,0),MATCH(H$6,$G$127:$AU$127,0)),0)</f>
        <v>0</v>
      </c>
      <c r="I8" s="483">
        <f>IFERROR(INDEX($G$128:$AU$183,MATCH($E8,$E$128:$E$183,0),MATCH(I$6,$G$127:$AU$127,0)),0)</f>
        <v>0</v>
      </c>
      <c r="J8" s="483">
        <f>IFERROR(INDEX($G$128:$AU$183,MATCH($E8,$E$128:$E$183,0),MATCH(J$6,$G$127:$AU$127,0)),0)</f>
        <v>0</v>
      </c>
      <c r="K8" s="483">
        <f>IFERROR(INDEX($G$128:$AU$183,MATCH($E8,$E$128:$E$183,0),MATCH(K$6,$G$127:$AU$127,0)),0)</f>
        <v>0</v>
      </c>
      <c r="L8" s="483">
        <f>IFERROR(INDEX($G$128:$AU$183,MATCH($E8,$E$128:$E$183,0),MATCH(L$6,$G$127:$AU$127,0)),0)</f>
        <v>0</v>
      </c>
      <c r="M8" s="483">
        <f>IFERROR(INDEX($G$128:$AU$183,MATCH($E8,$E$128:$E$183,0),MATCH(M$6,$G$127:$AU$127,0)),0)</f>
        <v>0</v>
      </c>
      <c r="N8" s="483">
        <f>IFERROR(INDEX($G$128:$AU$183,MATCH($E8,$E$128:$E$183,0),MATCH(N$6,$G$127:$AU$127,0)),0)</f>
        <v>0</v>
      </c>
      <c r="O8" s="483">
        <f>IFERROR(INDEX($G$128:$AU$183,MATCH($E8,$E$128:$E$183,0),MATCH(O$6,$G$127:$AU$127,0)),0)</f>
        <v>0</v>
      </c>
      <c r="P8" s="483">
        <f>IFERROR(INDEX($G$128:$AU$183,MATCH($E8,$E$128:$E$183,0),MATCH(P$6,$G$127:$AU$127,0)),0)</f>
        <v>0</v>
      </c>
      <c r="Q8" s="483">
        <f>IFERROR(INDEX($G$128:$AU$183,MATCH($E8,$E$128:$E$183,0),MATCH(Q$6,$G$127:$AU$127,0)),0)</f>
        <v>0</v>
      </c>
      <c r="R8" s="483">
        <f>IFERROR(INDEX($G$128:$AU$183,MATCH($E8,$E$128:$E$183,0),MATCH(R$6,$G$127:$AU$127,0)),0)</f>
        <v>0</v>
      </c>
      <c r="S8" s="483">
        <f>IFERROR(INDEX($G$128:$AU$183,MATCH($E8,$E$128:$E$183,0),MATCH(S$6,$G$127:$AU$127,0)),0)</f>
        <v>0</v>
      </c>
      <c r="T8" s="483">
        <f>IFERROR(INDEX($G$128:$AU$183,MATCH($E8,$E$128:$E$183,0),MATCH(T$6,$G$127:$AU$127,0)),0)</f>
        <v>0</v>
      </c>
      <c r="U8" s="483">
        <f>IFERROR(INDEX($G$128:$AU$183,MATCH($E8,$E$128:$E$183,0),MATCH(U$6,$G$127:$AU$127,0)),0)</f>
        <v>0</v>
      </c>
      <c r="V8" s="483">
        <f>IFERROR(INDEX($G$128:$AU$183,MATCH($E8,$E$128:$E$183,0),MATCH(V$6,$G$127:$AU$127,0)),0)</f>
        <v>0</v>
      </c>
      <c r="W8" s="483">
        <f>IFERROR(INDEX($G$128:$AU$183,MATCH($E8,$E$128:$E$183,0),MATCH(W$6,$G$127:$AU$127,0)),0)</f>
        <v>0</v>
      </c>
      <c r="X8" s="483">
        <f>IFERROR(INDEX($G$128:$AU$183,MATCH($E8,$E$128:$E$183,0),MATCH(X$6,$G$127:$AU$127,0)),0)</f>
        <v>0</v>
      </c>
      <c r="Y8" s="483">
        <f>IFERROR(INDEX($G$128:$AU$183,MATCH($E8,$E$128:$E$183,0),MATCH(Y$6,$G$127:$AU$127,0)),0)</f>
        <v>0</v>
      </c>
      <c r="Z8" s="483">
        <f>IFERROR(INDEX($G$128:$AU$183,MATCH($E8,$E$128:$E$183,0),MATCH(Z$6,$G$127:$AU$127,0)),0)</f>
        <v>0</v>
      </c>
      <c r="AA8" s="483">
        <f>IFERROR(INDEX($G$128:$AU$183,MATCH($E8,$E$128:$E$183,0),MATCH(AA$6,$G$127:$AU$127,0)),0)</f>
        <v>0</v>
      </c>
      <c r="AB8" s="483">
        <f>IFERROR(INDEX($G$128:$AU$183,MATCH($E8,$E$128:$E$183,0),MATCH(AB$6,$G$127:$AU$127,0)),0)</f>
        <v>0</v>
      </c>
      <c r="AC8" s="483">
        <f>IFERROR(INDEX($G$128:$AU$183,MATCH($E8,$E$128:$E$183,0),MATCH(AC$6,$G$127:$AU$127,0)),0)</f>
        <v>0</v>
      </c>
      <c r="AD8" s="483">
        <f>IFERROR(INDEX($G$128:$AU$183,MATCH($E8,$E$128:$E$183,0),MATCH(AD$6,$G$127:$AU$127,0)),0)</f>
        <v>0</v>
      </c>
      <c r="AE8" s="483">
        <f>IFERROR(INDEX($G$128:$AU$183,MATCH($E8,$E$128:$E$183,0),MATCH(AE$6,$G$127:$AU$127,0)),0)</f>
        <v>0</v>
      </c>
      <c r="AF8" s="483">
        <f>IFERROR(INDEX($G$128:$AU$183,MATCH($E8,$E$128:$E$183,0),MATCH(AF$6,$G$127:$AU$127,0)),0)</f>
        <v>0</v>
      </c>
      <c r="AG8" s="483">
        <f>IFERROR(INDEX($G$128:$AU$183,MATCH($E8,$E$128:$E$183,0),MATCH(AG$6,$G$127:$AU$127,0)),0)</f>
        <v>0</v>
      </c>
      <c r="AH8" s="483">
        <f>IFERROR(INDEX($G$128:$AU$183,MATCH($E8,$E$128:$E$183,0),MATCH(AH$6,$G$127:$AU$127,0)),0)</f>
        <v>0</v>
      </c>
      <c r="AI8" s="483">
        <f>IFERROR(INDEX($G$128:$AU$183,MATCH($E8,$E$128:$E$183,0),MATCH(AI$6,$G$127:$AU$127,0)),0)</f>
        <v>0</v>
      </c>
      <c r="AJ8" s="483">
        <f>IFERROR(INDEX($G$128:$AU$183,MATCH($E8,$E$128:$E$183,0),MATCH(AJ$6,$G$127:$AU$127,0)),0)</f>
        <v>0</v>
      </c>
      <c r="AK8" s="483">
        <f>IFERROR(INDEX($G$128:$AU$183,MATCH($E8,$E$128:$E$183,0),MATCH(AK$6,$G$127:$AU$127,0)),0)</f>
        <v>0</v>
      </c>
      <c r="AL8" s="483">
        <f>IFERROR(INDEX($G$128:$AU$183,MATCH($E8,$E$128:$E$183,0),MATCH(AL$6,$G$127:$AU$127,0)),0)</f>
        <v>0</v>
      </c>
      <c r="AM8" s="483">
        <f>IFERROR(INDEX($G$128:$AU$183,MATCH($E8,$E$128:$E$183,0),MATCH(AM$6,$G$127:$AU$127,0)),0)</f>
        <v>0</v>
      </c>
      <c r="AN8" s="483">
        <f>IFERROR(INDEX($G$128:$AU$183,MATCH($E8,$E$128:$E$183,0),MATCH(AN$6,$G$127:$AU$127,0)),0)</f>
        <v>0</v>
      </c>
      <c r="AO8" s="483">
        <f>IFERROR(INDEX($G$128:$AU$183,MATCH($E8,$E$128:$E$183,0),MATCH(AO$6,$G$127:$AU$127,0)),0)</f>
        <v>0</v>
      </c>
      <c r="AP8" s="483">
        <f>IFERROR(INDEX($G$128:$AU$183,MATCH($E8,$E$128:$E$183,0),MATCH(AP$6,$G$127:$AU$127,0)),0)</f>
        <v>0</v>
      </c>
      <c r="AQ8" s="483">
        <f>IFERROR(INDEX($G$128:$AU$183,MATCH($E8,$E$128:$E$183,0),MATCH(AQ$6,$G$127:$AU$127,0)),0)</f>
        <v>0</v>
      </c>
      <c r="AR8" s="483">
        <f>IFERROR(INDEX($G$128:$AU$183,MATCH($E8,$E$128:$E$183,0),MATCH(AR$6,$G$127:$AU$127,0)),0)</f>
        <v>0</v>
      </c>
      <c r="AS8" s="483">
        <f>IFERROR(INDEX($G$128:$AU$183,MATCH($E8,$E$128:$E$183,0),MATCH(AS$6,$G$127:$AU$127,0)),0)</f>
        <v>0</v>
      </c>
      <c r="AT8" s="483">
        <f>IFERROR(INDEX($G$128:$AU$183,MATCH($E8,$E$128:$E$183,0),MATCH(AT$6,$G$127:$AU$127,0)),0)</f>
        <v>0</v>
      </c>
      <c r="AU8" s="483">
        <f>IFERROR(INDEX($G$128:$AU$183,MATCH($E8,$E$128:$E$183,0),MATCH(AU$6,$G$127:$AU$127,0)),0)</f>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4.5">
      <c r="B9" s="8" t="str">
        <f>Processes!D8</f>
        <v>IMPBFG</v>
      </c>
      <c r="C9" s="8" t="str">
        <f>Processes!E8</f>
        <v>Import technology - Blast furnace gas</v>
      </c>
      <c r="D9" s="216"/>
      <c r="E9" s="216" t="str">
        <f t="shared" si="0"/>
        <v>BFG</v>
      </c>
      <c r="F9" s="540" t="s">
        <v>1579</v>
      </c>
      <c r="G9" s="483">
        <f>IFERROR(INDEX($G$128:$AU$183,MATCH($E9,$E$128:$E$183,0),MATCH(G$6,$G$127:$AU$127,0)),0)</f>
        <v>11.55</v>
      </c>
      <c r="H9" s="483">
        <f>IFERROR(INDEX($G$128:$AU$183,MATCH($E9,$E$128:$E$183,0),MATCH(H$6,$G$127:$AU$127,0)),0)</f>
        <v>13.85</v>
      </c>
      <c r="I9" s="483">
        <f>IFERROR(INDEX($G$128:$AU$183,MATCH($E9,$E$128:$E$183,0),MATCH(I$6,$G$127:$AU$127,0)),0)</f>
        <v>11.95</v>
      </c>
      <c r="J9" s="483">
        <f>IFERROR(INDEX($G$128:$AU$183,MATCH($E9,$E$128:$E$183,0),MATCH(J$6,$G$127:$AU$127,0)),0)</f>
        <v>10.15</v>
      </c>
      <c r="K9" s="483">
        <f>IFERROR(INDEX($G$128:$AU$183,MATCH($E9,$E$128:$E$183,0),MATCH(K$6,$G$127:$AU$127,0)),0)</f>
        <v>8.6</v>
      </c>
      <c r="L9" s="483">
        <f>IFERROR(INDEX($G$128:$AU$183,MATCH($E9,$E$128:$E$183,0),MATCH(L$6,$G$127:$AU$127,0)),0)</f>
        <v>7.85</v>
      </c>
      <c r="M9" s="483">
        <f>IFERROR(INDEX($G$128:$AU$183,MATCH($E9,$E$128:$E$183,0),MATCH(M$6,$G$127:$AU$127,0)),0)</f>
        <v>6.1</v>
      </c>
      <c r="N9" s="483">
        <f>IFERROR(INDEX($G$128:$AU$183,MATCH($E9,$E$128:$E$183,0),MATCH(N$6,$G$127:$AU$127,0)),0)</f>
        <v>5.85</v>
      </c>
      <c r="O9" s="483">
        <f>IFERROR(INDEX($G$128:$AU$183,MATCH($E9,$E$128:$E$183,0),MATCH(O$6,$G$127:$AU$127,0)),0)</f>
        <v>11.467898064011884</v>
      </c>
      <c r="P9" s="483">
        <f>IFERROR(INDEX($G$128:$AU$183,MATCH($E9,$E$128:$E$183,0),MATCH(P$6,$G$127:$AU$127,0)),0)</f>
        <v>7.7663830030950765</v>
      </c>
      <c r="Q9" s="483">
        <f>IFERROR(INDEX($G$128:$AU$183,MATCH($E9,$E$128:$E$183,0),MATCH(Q$6,$G$127:$AU$127,0)),0)</f>
        <v>7.680543179052445</v>
      </c>
      <c r="R9" s="483">
        <f>IFERROR(INDEX($G$128:$AU$183,MATCH($E9,$E$128:$E$183,0),MATCH(R$6,$G$127:$AU$127,0)),0)</f>
        <v>15.654642097315632</v>
      </c>
      <c r="S9" s="483">
        <f>IFERROR(INDEX($G$128:$AU$183,MATCH($E9,$E$128:$E$183,0),MATCH(S$6,$G$127:$AU$127,0)),0)</f>
        <v>14.418056994010971</v>
      </c>
      <c r="T9" s="483">
        <f>IFERROR(INDEX($G$128:$AU$183,MATCH($E9,$E$128:$E$183,0),MATCH(T$6,$G$127:$AU$127,0)),0)</f>
        <v>12.975714153312774</v>
      </c>
      <c r="U9" s="483">
        <f>IFERROR(INDEX($G$128:$AU$183,MATCH($E9,$E$128:$E$183,0),MATCH(U$6,$G$127:$AU$127,0)),0)</f>
        <v>10.692491586470254</v>
      </c>
      <c r="V9" s="483">
        <f>IFERROR(INDEX($G$128:$AU$183,MATCH($E9,$E$128:$E$183,0),MATCH(V$6,$G$127:$AU$127,0)),0)</f>
        <v>10.67770371818346</v>
      </c>
      <c r="W9" s="483">
        <f>IFERROR(INDEX($G$128:$AU$183,MATCH($E9,$E$128:$E$183,0),MATCH(W$6,$G$127:$AU$127,0)),0)</f>
        <v>10.807396977146954</v>
      </c>
      <c r="X9" s="483">
        <f>IFERROR(INDEX($G$128:$AU$183,MATCH($E9,$E$128:$E$183,0),MATCH(X$6,$G$127:$AU$127,0)),0)</f>
        <v>10.936715187443214</v>
      </c>
      <c r="Y9" s="483">
        <f>IFERROR(INDEX($G$128:$AU$183,MATCH($E9,$E$128:$E$183,0),MATCH(Y$6,$G$127:$AU$127,0)),0)</f>
        <v>11.060849045649171</v>
      </c>
      <c r="Z9" s="483">
        <f>IFERROR(INDEX($G$128:$AU$183,MATCH($E9,$E$128:$E$183,0),MATCH(Z$6,$G$127:$AU$127,0)),0)</f>
        <v>11.179074331554968</v>
      </c>
      <c r="AA9" s="483">
        <f>IFERROR(INDEX($G$128:$AU$183,MATCH($E9,$E$128:$E$183,0),MATCH(AA$6,$G$127:$AU$127,0)),0)</f>
        <v>11.292334750363057</v>
      </c>
      <c r="AB9" s="483">
        <f>IFERROR(INDEX($G$128:$AU$183,MATCH($E9,$E$128:$E$183,0),MATCH(AB$6,$G$127:$AU$127,0)),0)</f>
        <v>11.312836581246978</v>
      </c>
      <c r="AC9" s="483">
        <f>IFERROR(INDEX($G$128:$AU$183,MATCH($E9,$E$128:$E$183,0),MATCH(AC$6,$G$127:$AU$127,0)),0)</f>
        <v>11.33232086004325</v>
      </c>
      <c r="AD9" s="483">
        <f>IFERROR(INDEX($G$128:$AU$183,MATCH($E9,$E$128:$E$183,0),MATCH(AD$6,$G$127:$AU$127,0)),0)</f>
        <v>11.344149311330991</v>
      </c>
      <c r="AE9" s="483">
        <f>IFERROR(INDEX($G$128:$AU$183,MATCH($E9,$E$128:$E$183,0),MATCH(AE$6,$G$127:$AU$127,0)),0)</f>
        <v>11.355309283540223</v>
      </c>
      <c r="AF9" s="483">
        <f>IFERROR(INDEX($G$128:$AU$183,MATCH($E9,$E$128:$E$183,0),MATCH(AF$6,$G$127:$AU$127,0)),0)</f>
        <v>11.360552634530629</v>
      </c>
      <c r="AG9" s="483">
        <f>IFERROR(INDEX($G$128:$AU$183,MATCH($E9,$E$128:$E$183,0),MATCH(AG$6,$G$127:$AU$127,0)),0)</f>
        <v>11.360552634530629</v>
      </c>
      <c r="AH9" s="483">
        <f>IFERROR(INDEX($G$128:$AU$183,MATCH($E9,$E$128:$E$183,0),MATCH(AH$6,$G$127:$AU$127,0)),0)</f>
        <v>11.360552634530629</v>
      </c>
      <c r="AI9" s="483">
        <f>IFERROR(INDEX($G$128:$AU$183,MATCH($E9,$E$128:$E$183,0),MATCH(AI$6,$G$127:$AU$127,0)),0)</f>
        <v>11.360552634530629</v>
      </c>
      <c r="AJ9" s="483">
        <f>IFERROR(INDEX($G$128:$AU$183,MATCH($E9,$E$128:$E$183,0),MATCH(AJ$6,$G$127:$AU$127,0)),0)</f>
        <v>11.360552634530629</v>
      </c>
      <c r="AK9" s="483">
        <f>IFERROR(INDEX($G$128:$AU$183,MATCH($E9,$E$128:$E$183,0),MATCH(AK$6,$G$127:$AU$127,0)),0)</f>
        <v>11.360552634530629</v>
      </c>
      <c r="AL9" s="483">
        <f>IFERROR(INDEX($G$128:$AU$183,MATCH($E9,$E$128:$E$183,0),MATCH(AL$6,$G$127:$AU$127,0)),0)</f>
        <v>11.360552634530629</v>
      </c>
      <c r="AM9" s="483">
        <f>IFERROR(INDEX($G$128:$AU$183,MATCH($E9,$E$128:$E$183,0),MATCH(AM$6,$G$127:$AU$127,0)),0)</f>
        <v>11.360552634530629</v>
      </c>
      <c r="AN9" s="483">
        <f>IFERROR(INDEX($G$128:$AU$183,MATCH($E9,$E$128:$E$183,0),MATCH(AN$6,$G$127:$AU$127,0)),0)</f>
        <v>11.360552634530629</v>
      </c>
      <c r="AO9" s="483">
        <f>IFERROR(INDEX($G$128:$AU$183,MATCH($E9,$E$128:$E$183,0),MATCH(AO$6,$G$127:$AU$127,0)),0)</f>
        <v>11.360552634530629</v>
      </c>
      <c r="AP9" s="483">
        <f>IFERROR(INDEX($G$128:$AU$183,MATCH($E9,$E$128:$E$183,0),MATCH(AP$6,$G$127:$AU$127,0)),0)</f>
        <v>11.360552634530629</v>
      </c>
      <c r="AQ9" s="483">
        <f>IFERROR(INDEX($G$128:$AU$183,MATCH($E9,$E$128:$E$183,0),MATCH(AQ$6,$G$127:$AU$127,0)),0)</f>
        <v>11.360552634530629</v>
      </c>
      <c r="AR9" s="483">
        <f>IFERROR(INDEX($G$128:$AU$183,MATCH($E9,$E$128:$E$183,0),MATCH(AR$6,$G$127:$AU$127,0)),0)</f>
        <v>11.360552634530629</v>
      </c>
      <c r="AS9" s="483">
        <f>IFERROR(INDEX($G$128:$AU$183,MATCH($E9,$E$128:$E$183,0),MATCH(AS$6,$G$127:$AU$127,0)),0)</f>
        <v>11.360552634530629</v>
      </c>
      <c r="AT9" s="483">
        <f>IFERROR(INDEX($G$128:$AU$183,MATCH($E9,$E$128:$E$183,0),MATCH(AT$6,$G$127:$AU$127,0)),0)</f>
        <v>11.360552634530629</v>
      </c>
      <c r="AU9" s="483">
        <f>IFERROR(INDEX($G$128:$AU$183,MATCH($E9,$E$128:$E$183,0),MATCH(AU$6,$G$127:$AU$127,0)),0)</f>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4.5">
      <c r="B10" s="8" t="str">
        <f>Processes!D9</f>
        <v>IMPAMB</v>
      </c>
      <c r="C10" s="8" t="str">
        <f>Processes!E9</f>
        <v>Import technology - Ambient Temperature for heat pump</v>
      </c>
      <c r="D10" s="216"/>
      <c r="E10" s="216" t="str">
        <f t="shared" si="0"/>
        <v>AMB</v>
      </c>
      <c r="F10" s="540" t="s">
        <v>1579</v>
      </c>
      <c r="G10" s="483">
        <f>IFERROR(INDEX($G$128:$AU$183,MATCH($E10,$E$128:$E$183,0),MATCH(G$6,$G$127:$AU$127,0)),0)</f>
        <v>0</v>
      </c>
      <c r="H10" s="483">
        <f>IFERROR(INDEX($G$128:$AU$183,MATCH($E10,$E$128:$E$183,0),MATCH(H$6,$G$127:$AU$127,0)),0)</f>
        <v>0</v>
      </c>
      <c r="I10" s="483">
        <f>IFERROR(INDEX($G$128:$AU$183,MATCH($E10,$E$128:$E$183,0),MATCH(I$6,$G$127:$AU$127,0)),0)</f>
        <v>0</v>
      </c>
      <c r="J10" s="483">
        <f>IFERROR(INDEX($G$128:$AU$183,MATCH($E10,$E$128:$E$183,0),MATCH(J$6,$G$127:$AU$127,0)),0)</f>
        <v>0</v>
      </c>
      <c r="K10" s="483">
        <f>IFERROR(INDEX($G$128:$AU$183,MATCH($E10,$E$128:$E$183,0),MATCH(K$6,$G$127:$AU$127,0)),0)</f>
        <v>0</v>
      </c>
      <c r="L10" s="483">
        <f>IFERROR(INDEX($G$128:$AU$183,MATCH($E10,$E$128:$E$183,0),MATCH(L$6,$G$127:$AU$127,0)),0)</f>
        <v>0</v>
      </c>
      <c r="M10" s="483">
        <f>IFERROR(INDEX($G$128:$AU$183,MATCH($E10,$E$128:$E$183,0),MATCH(M$6,$G$127:$AU$127,0)),0)</f>
        <v>0</v>
      </c>
      <c r="N10" s="483">
        <f>IFERROR(INDEX($G$128:$AU$183,MATCH($E10,$E$128:$E$183,0),MATCH(N$6,$G$127:$AU$127,0)),0)</f>
        <v>0</v>
      </c>
      <c r="O10" s="483">
        <f>IFERROR(INDEX($G$128:$AU$183,MATCH($E10,$E$128:$E$183,0),MATCH(O$6,$G$127:$AU$127,0)),0)</f>
        <v>0</v>
      </c>
      <c r="P10" s="483">
        <f>IFERROR(INDEX($G$128:$AU$183,MATCH($E10,$E$128:$E$183,0),MATCH(P$6,$G$127:$AU$127,0)),0)</f>
        <v>0</v>
      </c>
      <c r="Q10" s="483">
        <f>IFERROR(INDEX($G$128:$AU$183,MATCH($E10,$E$128:$E$183,0),MATCH(Q$6,$G$127:$AU$127,0)),0)</f>
        <v>0</v>
      </c>
      <c r="R10" s="483">
        <f>IFERROR(INDEX($G$128:$AU$183,MATCH($E10,$E$128:$E$183,0),MATCH(R$6,$G$127:$AU$127,0)),0)</f>
        <v>0</v>
      </c>
      <c r="S10" s="483">
        <f>IFERROR(INDEX($G$128:$AU$183,MATCH($E10,$E$128:$E$183,0),MATCH(S$6,$G$127:$AU$127,0)),0)</f>
        <v>0</v>
      </c>
      <c r="T10" s="483">
        <f>IFERROR(INDEX($G$128:$AU$183,MATCH($E10,$E$128:$E$183,0),MATCH(T$6,$G$127:$AU$127,0)),0)</f>
        <v>0</v>
      </c>
      <c r="U10" s="483">
        <f>IFERROR(INDEX($G$128:$AU$183,MATCH($E10,$E$128:$E$183,0),MATCH(U$6,$G$127:$AU$127,0)),0)</f>
        <v>0</v>
      </c>
      <c r="V10" s="483">
        <f>IFERROR(INDEX($G$128:$AU$183,MATCH($E10,$E$128:$E$183,0),MATCH(V$6,$G$127:$AU$127,0)),0)</f>
        <v>0</v>
      </c>
      <c r="W10" s="483">
        <f>IFERROR(INDEX($G$128:$AU$183,MATCH($E10,$E$128:$E$183,0),MATCH(W$6,$G$127:$AU$127,0)),0)</f>
        <v>0</v>
      </c>
      <c r="X10" s="483">
        <f>IFERROR(INDEX($G$128:$AU$183,MATCH($E10,$E$128:$E$183,0),MATCH(X$6,$G$127:$AU$127,0)),0)</f>
        <v>0</v>
      </c>
      <c r="Y10" s="483">
        <f>IFERROR(INDEX($G$128:$AU$183,MATCH($E10,$E$128:$E$183,0),MATCH(Y$6,$G$127:$AU$127,0)),0)</f>
        <v>0</v>
      </c>
      <c r="Z10" s="483">
        <f>IFERROR(INDEX($G$128:$AU$183,MATCH($E10,$E$128:$E$183,0),MATCH(Z$6,$G$127:$AU$127,0)),0)</f>
        <v>0</v>
      </c>
      <c r="AA10" s="483">
        <f>IFERROR(INDEX($G$128:$AU$183,MATCH($E10,$E$128:$E$183,0),MATCH(AA$6,$G$127:$AU$127,0)),0)</f>
        <v>0</v>
      </c>
      <c r="AB10" s="483">
        <f>IFERROR(INDEX($G$128:$AU$183,MATCH($E10,$E$128:$E$183,0),MATCH(AB$6,$G$127:$AU$127,0)),0)</f>
        <v>0</v>
      </c>
      <c r="AC10" s="483">
        <f>IFERROR(INDEX($G$128:$AU$183,MATCH($E10,$E$128:$E$183,0),MATCH(AC$6,$G$127:$AU$127,0)),0)</f>
        <v>0</v>
      </c>
      <c r="AD10" s="483">
        <f>IFERROR(INDEX($G$128:$AU$183,MATCH($E10,$E$128:$E$183,0),MATCH(AD$6,$G$127:$AU$127,0)),0)</f>
        <v>0</v>
      </c>
      <c r="AE10" s="483">
        <f>IFERROR(INDEX($G$128:$AU$183,MATCH($E10,$E$128:$E$183,0),MATCH(AE$6,$G$127:$AU$127,0)),0)</f>
        <v>0</v>
      </c>
      <c r="AF10" s="483">
        <f>IFERROR(INDEX($G$128:$AU$183,MATCH($E10,$E$128:$E$183,0),MATCH(AF$6,$G$127:$AU$127,0)),0)</f>
        <v>0</v>
      </c>
      <c r="AG10" s="483">
        <f>IFERROR(INDEX($G$128:$AU$183,MATCH($E10,$E$128:$E$183,0),MATCH(AG$6,$G$127:$AU$127,0)),0)</f>
        <v>0</v>
      </c>
      <c r="AH10" s="483">
        <f>IFERROR(INDEX($G$128:$AU$183,MATCH($E10,$E$128:$E$183,0),MATCH(AH$6,$G$127:$AU$127,0)),0)</f>
        <v>0</v>
      </c>
      <c r="AI10" s="483">
        <f>IFERROR(INDEX($G$128:$AU$183,MATCH($E10,$E$128:$E$183,0),MATCH(AI$6,$G$127:$AU$127,0)),0)</f>
        <v>0</v>
      </c>
      <c r="AJ10" s="483">
        <f>IFERROR(INDEX($G$128:$AU$183,MATCH($E10,$E$128:$E$183,0),MATCH(AJ$6,$G$127:$AU$127,0)),0)</f>
        <v>0</v>
      </c>
      <c r="AK10" s="483">
        <f>IFERROR(INDEX($G$128:$AU$183,MATCH($E10,$E$128:$E$183,0),MATCH(AK$6,$G$127:$AU$127,0)),0)</f>
        <v>0</v>
      </c>
      <c r="AL10" s="483">
        <f>IFERROR(INDEX($G$128:$AU$183,MATCH($E10,$E$128:$E$183,0),MATCH(AL$6,$G$127:$AU$127,0)),0)</f>
        <v>0</v>
      </c>
      <c r="AM10" s="483">
        <f>IFERROR(INDEX($G$128:$AU$183,MATCH($E10,$E$128:$E$183,0),MATCH(AM$6,$G$127:$AU$127,0)),0)</f>
        <v>0</v>
      </c>
      <c r="AN10" s="483">
        <f>IFERROR(INDEX($G$128:$AU$183,MATCH($E10,$E$128:$E$183,0),MATCH(AN$6,$G$127:$AU$127,0)),0)</f>
        <v>0</v>
      </c>
      <c r="AO10" s="483">
        <f>IFERROR(INDEX($G$128:$AU$183,MATCH($E10,$E$128:$E$183,0),MATCH(AO$6,$G$127:$AU$127,0)),0)</f>
        <v>0</v>
      </c>
      <c r="AP10" s="483">
        <f>IFERROR(INDEX($G$128:$AU$183,MATCH($E10,$E$128:$E$183,0),MATCH(AP$6,$G$127:$AU$127,0)),0)</f>
        <v>0</v>
      </c>
      <c r="AQ10" s="483">
        <f>IFERROR(INDEX($G$128:$AU$183,MATCH($E10,$E$128:$E$183,0),MATCH(AQ$6,$G$127:$AU$127,0)),0)</f>
        <v>0</v>
      </c>
      <c r="AR10" s="483">
        <f>IFERROR(INDEX($G$128:$AU$183,MATCH($E10,$E$128:$E$183,0),MATCH(AR$6,$G$127:$AU$127,0)),0)</f>
        <v>0</v>
      </c>
      <c r="AS10" s="483">
        <f>IFERROR(INDEX($G$128:$AU$183,MATCH($E10,$E$128:$E$183,0),MATCH(AS$6,$G$127:$AU$127,0)),0)</f>
        <v>0</v>
      </c>
      <c r="AT10" s="483">
        <f>IFERROR(INDEX($G$128:$AU$183,MATCH($E10,$E$128:$E$183,0),MATCH(AT$6,$G$127:$AU$127,0)),0)</f>
        <v>0</v>
      </c>
      <c r="AU10" s="483">
        <f>IFERROR(INDEX($G$128:$AU$183,MATCH($E10,$E$128:$E$183,0),MATCH(AU$6,$G$127:$AU$127,0)),0)</f>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4.5">
      <c r="B11" s="8" t="str">
        <f>Processes!D10</f>
        <v>IMPURN</v>
      </c>
      <c r="C11" s="8" t="str">
        <f>Processes!E10</f>
        <v>Import technology - Nuclear fuel</v>
      </c>
      <c r="D11" s="216"/>
      <c r="E11" s="216" t="str">
        <f t="shared" si="0"/>
        <v>URN</v>
      </c>
      <c r="F11" s="540" t="s">
        <v>1579</v>
      </c>
      <c r="G11" s="483">
        <f>IFERROR(INDEX($G$128:$AU$183,MATCH($E11,$E$128:$E$183,0),MATCH(G$6,$G$127:$AU$127,0)),0)</f>
        <v>4.1805555555555554</v>
      </c>
      <c r="H11" s="483">
        <f>IFERROR(INDEX($G$128:$AU$183,MATCH($E11,$E$128:$E$183,0),MATCH(H$6,$G$127:$AU$127,0)),0)</f>
        <v>4.1805555555555554</v>
      </c>
      <c r="I11" s="483">
        <f>IFERROR(INDEX($G$128:$AU$183,MATCH($E11,$E$128:$E$183,0),MATCH(I$6,$G$127:$AU$127,0)),0)</f>
        <v>4.1805555555555554</v>
      </c>
      <c r="J11" s="483">
        <f>IFERROR(INDEX($G$128:$AU$183,MATCH($E11,$E$128:$E$183,0),MATCH(J$6,$G$127:$AU$127,0)),0)</f>
        <v>4.1805555555555554</v>
      </c>
      <c r="K11" s="483">
        <f>IFERROR(INDEX($G$128:$AU$183,MATCH($E11,$E$128:$E$183,0),MATCH(K$6,$G$127:$AU$127,0)),0)</f>
        <v>4.1805555555555554</v>
      </c>
      <c r="L11" s="483">
        <f>IFERROR(INDEX($G$128:$AU$183,MATCH($E11,$E$128:$E$183,0),MATCH(L$6,$G$127:$AU$127,0)),0)</f>
        <v>4.1805555555555554</v>
      </c>
      <c r="M11" s="483">
        <f>IFERROR(INDEX($G$128:$AU$183,MATCH($E11,$E$128:$E$183,0),MATCH(M$6,$G$127:$AU$127,0)),0)</f>
        <v>4.1805555555555554</v>
      </c>
      <c r="N11" s="483">
        <f>IFERROR(INDEX($G$128:$AU$183,MATCH($E11,$E$128:$E$183,0),MATCH(N$6,$G$127:$AU$127,0)),0)</f>
        <v>4.1805555555555554</v>
      </c>
      <c r="O11" s="483">
        <f>IFERROR(INDEX($G$128:$AU$183,MATCH($E11,$E$128:$E$183,0),MATCH(O$6,$G$127:$AU$127,0)),0)</f>
        <v>4.1805555555555554</v>
      </c>
      <c r="P11" s="483">
        <f>IFERROR(INDEX($G$128:$AU$183,MATCH($E11,$E$128:$E$183,0),MATCH(P$6,$G$127:$AU$127,0)),0)</f>
        <v>4.1805555555555554</v>
      </c>
      <c r="Q11" s="483">
        <f>IFERROR(INDEX($G$128:$AU$183,MATCH($E11,$E$128:$E$183,0),MATCH(Q$6,$G$127:$AU$127,0)),0)</f>
        <v>4.1805555555555554</v>
      </c>
      <c r="R11" s="483">
        <f>IFERROR(INDEX($G$128:$AU$183,MATCH($E11,$E$128:$E$183,0),MATCH(R$6,$G$127:$AU$127,0)),0)</f>
        <v>4.1805555555555554</v>
      </c>
      <c r="S11" s="483">
        <f>IFERROR(INDEX($G$128:$AU$183,MATCH($E11,$E$128:$E$183,0),MATCH(S$6,$G$127:$AU$127,0)),0)</f>
        <v>4.1805555555555554</v>
      </c>
      <c r="T11" s="483">
        <f>IFERROR(INDEX($G$128:$AU$183,MATCH($E11,$E$128:$E$183,0),MATCH(T$6,$G$127:$AU$127,0)),0)</f>
        <v>4.1805555555555554</v>
      </c>
      <c r="U11" s="483">
        <f>IFERROR(INDEX($G$128:$AU$183,MATCH($E11,$E$128:$E$183,0),MATCH(U$6,$G$127:$AU$127,0)),0)</f>
        <v>4.1805555555555554</v>
      </c>
      <c r="V11" s="483">
        <f>IFERROR(INDEX($G$128:$AU$183,MATCH($E11,$E$128:$E$183,0),MATCH(V$6,$G$127:$AU$127,0)),0)</f>
        <v>4.1805555555555554</v>
      </c>
      <c r="W11" s="483">
        <f>IFERROR(INDEX($G$128:$AU$183,MATCH($E11,$E$128:$E$183,0),MATCH(W$6,$G$127:$AU$127,0)),0)</f>
        <v>4.1805555555555554</v>
      </c>
      <c r="X11" s="483">
        <f>IFERROR(INDEX($G$128:$AU$183,MATCH($E11,$E$128:$E$183,0),MATCH(X$6,$G$127:$AU$127,0)),0)</f>
        <v>4.1805555555555554</v>
      </c>
      <c r="Y11" s="483">
        <f>IFERROR(INDEX($G$128:$AU$183,MATCH($E11,$E$128:$E$183,0),MATCH(Y$6,$G$127:$AU$127,0)),0)</f>
        <v>4.1805555555555554</v>
      </c>
      <c r="Z11" s="483">
        <f>IFERROR(INDEX($G$128:$AU$183,MATCH($E11,$E$128:$E$183,0),MATCH(Z$6,$G$127:$AU$127,0)),0)</f>
        <v>4.1805555555555554</v>
      </c>
      <c r="AA11" s="483">
        <f>IFERROR(INDEX($G$128:$AU$183,MATCH($E11,$E$128:$E$183,0),MATCH(AA$6,$G$127:$AU$127,0)),0)</f>
        <v>4.1805555555555554</v>
      </c>
      <c r="AB11" s="483">
        <f>IFERROR(INDEX($G$128:$AU$183,MATCH($E11,$E$128:$E$183,0),MATCH(AB$6,$G$127:$AU$127,0)),0)</f>
        <v>4.1805555555555554</v>
      </c>
      <c r="AC11" s="483">
        <f>IFERROR(INDEX($G$128:$AU$183,MATCH($E11,$E$128:$E$183,0),MATCH(AC$6,$G$127:$AU$127,0)),0)</f>
        <v>4.1805555555555554</v>
      </c>
      <c r="AD11" s="483">
        <f>IFERROR(INDEX($G$128:$AU$183,MATCH($E11,$E$128:$E$183,0),MATCH(AD$6,$G$127:$AU$127,0)),0)</f>
        <v>4.1805555555555554</v>
      </c>
      <c r="AE11" s="483">
        <f>IFERROR(INDEX($G$128:$AU$183,MATCH($E11,$E$128:$E$183,0),MATCH(AE$6,$G$127:$AU$127,0)),0)</f>
        <v>4.1805555555555554</v>
      </c>
      <c r="AF11" s="483">
        <f>IFERROR(INDEX($G$128:$AU$183,MATCH($E11,$E$128:$E$183,0),MATCH(AF$6,$G$127:$AU$127,0)),0)</f>
        <v>4.1805555555555554</v>
      </c>
      <c r="AG11" s="483">
        <f>IFERROR(INDEX($G$128:$AU$183,MATCH($E11,$E$128:$E$183,0),MATCH(AG$6,$G$127:$AU$127,0)),0)</f>
        <v>4.1805555555555554</v>
      </c>
      <c r="AH11" s="483">
        <f>IFERROR(INDEX($G$128:$AU$183,MATCH($E11,$E$128:$E$183,0),MATCH(AH$6,$G$127:$AU$127,0)),0)</f>
        <v>4.1805555555555554</v>
      </c>
      <c r="AI11" s="483">
        <f>IFERROR(INDEX($G$128:$AU$183,MATCH($E11,$E$128:$E$183,0),MATCH(AI$6,$G$127:$AU$127,0)),0)</f>
        <v>4.1805555555555554</v>
      </c>
      <c r="AJ11" s="483">
        <f>IFERROR(INDEX($G$128:$AU$183,MATCH($E11,$E$128:$E$183,0),MATCH(AJ$6,$G$127:$AU$127,0)),0)</f>
        <v>4.1805555555555554</v>
      </c>
      <c r="AK11" s="483">
        <f>IFERROR(INDEX($G$128:$AU$183,MATCH($E11,$E$128:$E$183,0),MATCH(AK$6,$G$127:$AU$127,0)),0)</f>
        <v>4.1805555555555554</v>
      </c>
      <c r="AL11" s="483">
        <f>IFERROR(INDEX($G$128:$AU$183,MATCH($E11,$E$128:$E$183,0),MATCH(AL$6,$G$127:$AU$127,0)),0)</f>
        <v>4.1805555555555554</v>
      </c>
      <c r="AM11" s="483">
        <f>IFERROR(INDEX($G$128:$AU$183,MATCH($E11,$E$128:$E$183,0),MATCH(AM$6,$G$127:$AU$127,0)),0)</f>
        <v>4.1805555555555554</v>
      </c>
      <c r="AN11" s="483">
        <f>IFERROR(INDEX($G$128:$AU$183,MATCH($E11,$E$128:$E$183,0),MATCH(AN$6,$G$127:$AU$127,0)),0)</f>
        <v>4.1805555555555554</v>
      </c>
      <c r="AO11" s="483">
        <f>IFERROR(INDEX($G$128:$AU$183,MATCH($E11,$E$128:$E$183,0),MATCH(AO$6,$G$127:$AU$127,0)),0)</f>
        <v>4.1805555555555554</v>
      </c>
      <c r="AP11" s="483">
        <f>IFERROR(INDEX($G$128:$AU$183,MATCH($E11,$E$128:$E$183,0),MATCH(AP$6,$G$127:$AU$127,0)),0)</f>
        <v>4.1805555555555554</v>
      </c>
      <c r="AQ11" s="483">
        <f>IFERROR(INDEX($G$128:$AU$183,MATCH($E11,$E$128:$E$183,0),MATCH(AQ$6,$G$127:$AU$127,0)),0)</f>
        <v>4.1805555555555554</v>
      </c>
      <c r="AR11" s="483">
        <f>IFERROR(INDEX($G$128:$AU$183,MATCH($E11,$E$128:$E$183,0),MATCH(AR$6,$G$127:$AU$127,0)),0)</f>
        <v>4.1805555555555554</v>
      </c>
      <c r="AS11" s="483">
        <f>IFERROR(INDEX($G$128:$AU$183,MATCH($E11,$E$128:$E$183,0),MATCH(AS$6,$G$127:$AU$127,0)),0)</f>
        <v>4.1805555555555554</v>
      </c>
      <c r="AT11" s="483">
        <f>IFERROR(INDEX($G$128:$AU$183,MATCH($E11,$E$128:$E$183,0),MATCH(AT$6,$G$127:$AU$127,0)),0)</f>
        <v>4.1805555555555554</v>
      </c>
      <c r="AU11" s="483">
        <f>IFERROR(INDEX($G$128:$AU$183,MATCH($E11,$E$128:$E$183,0),MATCH(AU$6,$G$127:$AU$127,0)),0)</f>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4.5">
      <c r="B12" s="8" t="str">
        <f>Processes!D11</f>
        <v>IMPBLQ</v>
      </c>
      <c r="C12" s="8" t="str">
        <f>Processes!E11</f>
        <v>Import technology - Black liquor</v>
      </c>
      <c r="D12" s="216"/>
      <c r="E12" s="216" t="str">
        <f t="shared" si="0"/>
        <v>BLQ</v>
      </c>
      <c r="F12" s="540" t="s">
        <v>1579</v>
      </c>
      <c r="G12" s="483">
        <f>IFERROR(INDEX($G$128:$AU$183,MATCH($E12,$E$128:$E$183,0),MATCH(G$6,$G$127:$AU$127,0)),0)</f>
        <v>0.1</v>
      </c>
      <c r="H12" s="483">
        <f>IFERROR(INDEX($G$128:$AU$183,MATCH($E12,$E$128:$E$183,0),MATCH(H$6,$G$127:$AU$127,0)),0)</f>
        <v>0.1</v>
      </c>
      <c r="I12" s="483">
        <f>IFERROR(INDEX($G$128:$AU$183,MATCH($E12,$E$128:$E$183,0),MATCH(I$6,$G$127:$AU$127,0)),0)</f>
        <v>0.1</v>
      </c>
      <c r="J12" s="483">
        <f>IFERROR(INDEX($G$128:$AU$183,MATCH($E12,$E$128:$E$183,0),MATCH(J$6,$G$127:$AU$127,0)),0)</f>
        <v>0.1</v>
      </c>
      <c r="K12" s="483">
        <f>IFERROR(INDEX($G$128:$AU$183,MATCH($E12,$E$128:$E$183,0),MATCH(K$6,$G$127:$AU$127,0)),0)</f>
        <v>0.1</v>
      </c>
      <c r="L12" s="483">
        <f>IFERROR(INDEX($G$128:$AU$183,MATCH($E12,$E$128:$E$183,0),MATCH(L$6,$G$127:$AU$127,0)),0)</f>
        <v>0.1</v>
      </c>
      <c r="M12" s="483">
        <f>IFERROR(INDEX($G$128:$AU$183,MATCH($E12,$E$128:$E$183,0),MATCH(M$6,$G$127:$AU$127,0)),0)</f>
        <v>0.1</v>
      </c>
      <c r="N12" s="483">
        <f>IFERROR(INDEX($G$128:$AU$183,MATCH($E12,$E$128:$E$183,0),MATCH(N$6,$G$127:$AU$127,0)),0)</f>
        <v>0.1</v>
      </c>
      <c r="O12" s="483">
        <f>IFERROR(INDEX($G$128:$AU$183,MATCH($E12,$E$128:$E$183,0),MATCH(O$6,$G$127:$AU$127,0)),0)</f>
        <v>0.1</v>
      </c>
      <c r="P12" s="483">
        <f>IFERROR(INDEX($G$128:$AU$183,MATCH($E12,$E$128:$E$183,0),MATCH(P$6,$G$127:$AU$127,0)),0)</f>
        <v>0.1</v>
      </c>
      <c r="Q12" s="483">
        <f>IFERROR(INDEX($G$128:$AU$183,MATCH($E12,$E$128:$E$183,0),MATCH(Q$6,$G$127:$AU$127,0)),0)</f>
        <v>0.1</v>
      </c>
      <c r="R12" s="483">
        <f>IFERROR(INDEX($G$128:$AU$183,MATCH($E12,$E$128:$E$183,0),MATCH(R$6,$G$127:$AU$127,0)),0)</f>
        <v>0.1</v>
      </c>
      <c r="S12" s="483">
        <f>IFERROR(INDEX($G$128:$AU$183,MATCH($E12,$E$128:$E$183,0),MATCH(S$6,$G$127:$AU$127,0)),0)</f>
        <v>0.1</v>
      </c>
      <c r="T12" s="483">
        <f>IFERROR(INDEX($G$128:$AU$183,MATCH($E12,$E$128:$E$183,0),MATCH(T$6,$G$127:$AU$127,0)),0)</f>
        <v>0.1</v>
      </c>
      <c r="U12" s="483">
        <f>IFERROR(INDEX($G$128:$AU$183,MATCH($E12,$E$128:$E$183,0),MATCH(U$6,$G$127:$AU$127,0)),0)</f>
        <v>0.1</v>
      </c>
      <c r="V12" s="483">
        <f>IFERROR(INDEX($G$128:$AU$183,MATCH($E12,$E$128:$E$183,0),MATCH(V$6,$G$127:$AU$127,0)),0)</f>
        <v>0.1</v>
      </c>
      <c r="W12" s="483">
        <f>IFERROR(INDEX($G$128:$AU$183,MATCH($E12,$E$128:$E$183,0),MATCH(W$6,$G$127:$AU$127,0)),0)</f>
        <v>0.1</v>
      </c>
      <c r="X12" s="483">
        <f>IFERROR(INDEX($G$128:$AU$183,MATCH($E12,$E$128:$E$183,0),MATCH(X$6,$G$127:$AU$127,0)),0)</f>
        <v>0.1</v>
      </c>
      <c r="Y12" s="483">
        <f>IFERROR(INDEX($G$128:$AU$183,MATCH($E12,$E$128:$E$183,0),MATCH(Y$6,$G$127:$AU$127,0)),0)</f>
        <v>0.1</v>
      </c>
      <c r="Z12" s="483">
        <f>IFERROR(INDEX($G$128:$AU$183,MATCH($E12,$E$128:$E$183,0),MATCH(Z$6,$G$127:$AU$127,0)),0)</f>
        <v>0.1</v>
      </c>
      <c r="AA12" s="483">
        <f>IFERROR(INDEX($G$128:$AU$183,MATCH($E12,$E$128:$E$183,0),MATCH(AA$6,$G$127:$AU$127,0)),0)</f>
        <v>0.1</v>
      </c>
      <c r="AB12" s="483">
        <f>IFERROR(INDEX($G$128:$AU$183,MATCH($E12,$E$128:$E$183,0),MATCH(AB$6,$G$127:$AU$127,0)),0)</f>
        <v>0.1</v>
      </c>
      <c r="AC12" s="483">
        <f>IFERROR(INDEX($G$128:$AU$183,MATCH($E12,$E$128:$E$183,0),MATCH(AC$6,$G$127:$AU$127,0)),0)</f>
        <v>0.1</v>
      </c>
      <c r="AD12" s="483">
        <f>IFERROR(INDEX($G$128:$AU$183,MATCH($E12,$E$128:$E$183,0),MATCH(AD$6,$G$127:$AU$127,0)),0)</f>
        <v>0.1</v>
      </c>
      <c r="AE12" s="483">
        <f>IFERROR(INDEX($G$128:$AU$183,MATCH($E12,$E$128:$E$183,0),MATCH(AE$6,$G$127:$AU$127,0)),0)</f>
        <v>0.1</v>
      </c>
      <c r="AF12" s="483">
        <f>IFERROR(INDEX($G$128:$AU$183,MATCH($E12,$E$128:$E$183,0),MATCH(AF$6,$G$127:$AU$127,0)),0)</f>
        <v>0.1</v>
      </c>
      <c r="AG12" s="483">
        <f>IFERROR(INDEX($G$128:$AU$183,MATCH($E12,$E$128:$E$183,0),MATCH(AG$6,$G$127:$AU$127,0)),0)</f>
        <v>0.1</v>
      </c>
      <c r="AH12" s="483">
        <f>IFERROR(INDEX($G$128:$AU$183,MATCH($E12,$E$128:$E$183,0),MATCH(AH$6,$G$127:$AU$127,0)),0)</f>
        <v>0.1</v>
      </c>
      <c r="AI12" s="483">
        <f>IFERROR(INDEX($G$128:$AU$183,MATCH($E12,$E$128:$E$183,0),MATCH(AI$6,$G$127:$AU$127,0)),0)</f>
        <v>0.1</v>
      </c>
      <c r="AJ12" s="483">
        <f>IFERROR(INDEX($G$128:$AU$183,MATCH($E12,$E$128:$E$183,0),MATCH(AJ$6,$G$127:$AU$127,0)),0)</f>
        <v>0.1</v>
      </c>
      <c r="AK12" s="483">
        <f>IFERROR(INDEX($G$128:$AU$183,MATCH($E12,$E$128:$E$183,0),MATCH(AK$6,$G$127:$AU$127,0)),0)</f>
        <v>0.1</v>
      </c>
      <c r="AL12" s="483">
        <f>IFERROR(INDEX($G$128:$AU$183,MATCH($E12,$E$128:$E$183,0),MATCH(AL$6,$G$127:$AU$127,0)),0)</f>
        <v>0.1</v>
      </c>
      <c r="AM12" s="483">
        <f>IFERROR(INDEX($G$128:$AU$183,MATCH($E12,$E$128:$E$183,0),MATCH(AM$6,$G$127:$AU$127,0)),0)</f>
        <v>0.1</v>
      </c>
      <c r="AN12" s="483">
        <f>IFERROR(INDEX($G$128:$AU$183,MATCH($E12,$E$128:$E$183,0),MATCH(AN$6,$G$127:$AU$127,0)),0)</f>
        <v>0.1</v>
      </c>
      <c r="AO12" s="483">
        <f>IFERROR(INDEX($G$128:$AU$183,MATCH($E12,$E$128:$E$183,0),MATCH(AO$6,$G$127:$AU$127,0)),0)</f>
        <v>0.1</v>
      </c>
      <c r="AP12" s="483">
        <f>IFERROR(INDEX($G$128:$AU$183,MATCH($E12,$E$128:$E$183,0),MATCH(AP$6,$G$127:$AU$127,0)),0)</f>
        <v>0.1</v>
      </c>
      <c r="AQ12" s="483">
        <f>IFERROR(INDEX($G$128:$AU$183,MATCH($E12,$E$128:$E$183,0),MATCH(AQ$6,$G$127:$AU$127,0)),0)</f>
        <v>0.1</v>
      </c>
      <c r="AR12" s="483">
        <f>IFERROR(INDEX($G$128:$AU$183,MATCH($E12,$E$128:$E$183,0),MATCH(AR$6,$G$127:$AU$127,0)),0)</f>
        <v>0.1</v>
      </c>
      <c r="AS12" s="483">
        <f>IFERROR(INDEX($G$128:$AU$183,MATCH($E12,$E$128:$E$183,0),MATCH(AS$6,$G$127:$AU$127,0)),0)</f>
        <v>0.1</v>
      </c>
      <c r="AT12" s="483">
        <f>IFERROR(INDEX($G$128:$AU$183,MATCH($E12,$E$128:$E$183,0),MATCH(AT$6,$G$127:$AU$127,0)),0)</f>
        <v>0.1</v>
      </c>
      <c r="AU12" s="483">
        <f>IFERROR(INDEX($G$128:$AU$183,MATCH($E12,$E$128:$E$183,0),MATCH(AU$6,$G$127:$AU$127,0)),0)</f>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4.5">
      <c r="B13" s="8" t="str">
        <f>Processes!D12</f>
        <v>IMPCOA</v>
      </c>
      <c r="C13" s="8" t="str">
        <f>Processes!E12</f>
        <v>Import technology - Coal</v>
      </c>
      <c r="D13" s="216"/>
      <c r="E13" s="216" t="str">
        <f t="shared" si="0"/>
        <v>COA</v>
      </c>
      <c r="F13" s="1116" t="str">
        <f>IFERROR(VLOOKUP(E13,$E$128:$F$180,2,FALSE),"MKr19")</f>
        <v>MKr19</v>
      </c>
      <c r="G13" s="483">
        <f>IFERROR(INDEX($G$128:$AU$183,MATCH($E13,$E$128:$E$183,0),MATCH(G$6,$G$127:$AU$127,0)),0)</f>
        <v>23.1</v>
      </c>
      <c r="H13" s="483">
        <f>IFERROR(INDEX($G$128:$AU$183,MATCH($E13,$E$128:$E$183,0),MATCH(H$6,$G$127:$AU$127,0)),0)</f>
        <v>27.7</v>
      </c>
      <c r="I13" s="483">
        <f>IFERROR(INDEX($G$128:$AU$183,MATCH($E13,$E$128:$E$183,0),MATCH(I$6,$G$127:$AU$127,0)),0)</f>
        <v>23.9</v>
      </c>
      <c r="J13" s="483">
        <f>IFERROR(INDEX($G$128:$AU$183,MATCH($E13,$E$128:$E$183,0),MATCH(J$6,$G$127:$AU$127,0)),0)</f>
        <v>20.3</v>
      </c>
      <c r="K13" s="483">
        <f>IFERROR(INDEX($G$128:$AU$183,MATCH($E13,$E$128:$E$183,0),MATCH(K$6,$G$127:$AU$127,0)),0)</f>
        <v>17.2</v>
      </c>
      <c r="L13" s="483">
        <f>IFERROR(INDEX($G$128:$AU$183,MATCH($E13,$E$128:$E$183,0),MATCH(L$6,$G$127:$AU$127,0)),0)</f>
        <v>15.7</v>
      </c>
      <c r="M13" s="483">
        <f>IFERROR(INDEX($G$128:$AU$183,MATCH($E13,$E$128:$E$183,0),MATCH(M$6,$G$127:$AU$127,0)),0)</f>
        <v>12.2</v>
      </c>
      <c r="N13" s="483">
        <f>IFERROR(INDEX($G$128:$AU$183,MATCH($E13,$E$128:$E$183,0),MATCH(N$6,$G$127:$AU$127,0)),0)</f>
        <v>11.7</v>
      </c>
      <c r="O13" s="483">
        <f>IFERROR(INDEX($G$128:$AU$183,MATCH($E13,$E$128:$E$183,0),MATCH(O$6,$G$127:$AU$127,0)),0)</f>
        <v>22.935796128023767</v>
      </c>
      <c r="P13" s="483">
        <f>IFERROR(INDEX($G$128:$AU$183,MATCH($E13,$E$128:$E$183,0),MATCH(P$6,$G$127:$AU$127,0)),0)</f>
        <v>15.532766006190153</v>
      </c>
      <c r="Q13" s="483">
        <f>IFERROR(INDEX($G$128:$AU$183,MATCH($E13,$E$128:$E$183,0),MATCH(Q$6,$G$127:$AU$127,0)),0)</f>
        <v>15.36108635810489</v>
      </c>
      <c r="R13" s="483">
        <f>IFERROR(INDEX($G$128:$AU$183,MATCH($E13,$E$128:$E$183,0),MATCH(R$6,$G$127:$AU$127,0)),0)</f>
        <v>31.309284194631264</v>
      </c>
      <c r="S13" s="483">
        <f>IFERROR(INDEX($G$128:$AU$183,MATCH($E13,$E$128:$E$183,0),MATCH(S$6,$G$127:$AU$127,0)),0)</f>
        <v>28.836113988021943</v>
      </c>
      <c r="T13" s="483">
        <f>IFERROR(INDEX($G$128:$AU$183,MATCH($E13,$E$128:$E$183,0),MATCH(T$6,$G$127:$AU$127,0)),0)</f>
        <v>25.951428306625548</v>
      </c>
      <c r="U13" s="483">
        <f>IFERROR(INDEX($G$128:$AU$183,MATCH($E13,$E$128:$E$183,0),MATCH(U$6,$G$127:$AU$127,0)),0)</f>
        <v>21.384983172940508</v>
      </c>
      <c r="V13" s="483">
        <f>IFERROR(INDEX($G$128:$AU$183,MATCH($E13,$E$128:$E$183,0),MATCH(V$6,$G$127:$AU$127,0)),0)</f>
        <v>21.355407436366921</v>
      </c>
      <c r="W13" s="483">
        <f>IFERROR(INDEX($G$128:$AU$183,MATCH($E13,$E$128:$E$183,0),MATCH(W$6,$G$127:$AU$127,0)),0)</f>
        <v>21.614793954293908</v>
      </c>
      <c r="X13" s="483">
        <f>IFERROR(INDEX($G$128:$AU$183,MATCH($E13,$E$128:$E$183,0),MATCH(X$6,$G$127:$AU$127,0)),0)</f>
        <v>21.873430374886428</v>
      </c>
      <c r="Y13" s="483">
        <f>IFERROR(INDEX($G$128:$AU$183,MATCH($E13,$E$128:$E$183,0),MATCH(Y$6,$G$127:$AU$127,0)),0)</f>
        <v>22.121698091298342</v>
      </c>
      <c r="Z13" s="483">
        <f>IFERROR(INDEX($G$128:$AU$183,MATCH($E13,$E$128:$E$183,0),MATCH(Z$6,$G$127:$AU$127,0)),0)</f>
        <v>22.358148663109937</v>
      </c>
      <c r="AA13" s="483">
        <f>IFERROR(INDEX($G$128:$AU$183,MATCH($E13,$E$128:$E$183,0),MATCH(AA$6,$G$127:$AU$127,0)),0)</f>
        <v>22.584669500726115</v>
      </c>
      <c r="AB13" s="483">
        <f>IFERROR(INDEX($G$128:$AU$183,MATCH($E13,$E$128:$E$183,0),MATCH(AB$6,$G$127:$AU$127,0)),0)</f>
        <v>22.625673162493957</v>
      </c>
      <c r="AC13" s="483">
        <f>IFERROR(INDEX($G$128:$AU$183,MATCH($E13,$E$128:$E$183,0),MATCH(AC$6,$G$127:$AU$127,0)),0)</f>
        <v>22.6646417200865</v>
      </c>
      <c r="AD13" s="483">
        <f>IFERROR(INDEX($G$128:$AU$183,MATCH($E13,$E$128:$E$183,0),MATCH(AD$6,$G$127:$AU$127,0)),0)</f>
        <v>22.688298622661982</v>
      </c>
      <c r="AE13" s="483">
        <f>IFERROR(INDEX($G$128:$AU$183,MATCH($E13,$E$128:$E$183,0),MATCH(AE$6,$G$127:$AU$127,0)),0)</f>
        <v>22.710618567080445</v>
      </c>
      <c r="AF13" s="483">
        <f>IFERROR(INDEX($G$128:$AU$183,MATCH($E13,$E$128:$E$183,0),MATCH(AF$6,$G$127:$AU$127,0)),0)</f>
        <v>22.721105269061258</v>
      </c>
      <c r="AG13" s="483">
        <f>IFERROR(INDEX($G$128:$AU$183,MATCH($E13,$E$128:$E$183,0),MATCH(AG$6,$G$127:$AU$127,0)),0)</f>
        <v>22.721105269061258</v>
      </c>
      <c r="AH13" s="483">
        <f>IFERROR(INDEX($G$128:$AU$183,MATCH($E13,$E$128:$E$183,0),MATCH(AH$6,$G$127:$AU$127,0)),0)</f>
        <v>22.721105269061258</v>
      </c>
      <c r="AI13" s="483">
        <f>IFERROR(INDEX($G$128:$AU$183,MATCH($E13,$E$128:$E$183,0),MATCH(AI$6,$G$127:$AU$127,0)),0)</f>
        <v>22.721105269061258</v>
      </c>
      <c r="AJ13" s="483">
        <f>IFERROR(INDEX($G$128:$AU$183,MATCH($E13,$E$128:$E$183,0),MATCH(AJ$6,$G$127:$AU$127,0)),0)</f>
        <v>22.721105269061258</v>
      </c>
      <c r="AK13" s="483">
        <f>IFERROR(INDEX($G$128:$AU$183,MATCH($E13,$E$128:$E$183,0),MATCH(AK$6,$G$127:$AU$127,0)),0)</f>
        <v>22.721105269061258</v>
      </c>
      <c r="AL13" s="483">
        <f>IFERROR(INDEX($G$128:$AU$183,MATCH($E13,$E$128:$E$183,0),MATCH(AL$6,$G$127:$AU$127,0)),0)</f>
        <v>22.721105269061258</v>
      </c>
      <c r="AM13" s="483">
        <f>IFERROR(INDEX($G$128:$AU$183,MATCH($E13,$E$128:$E$183,0),MATCH(AM$6,$G$127:$AU$127,0)),0)</f>
        <v>22.721105269061258</v>
      </c>
      <c r="AN13" s="483">
        <f>IFERROR(INDEX($G$128:$AU$183,MATCH($E13,$E$128:$E$183,0),MATCH(AN$6,$G$127:$AU$127,0)),0)</f>
        <v>22.721105269061258</v>
      </c>
      <c r="AO13" s="483">
        <f>IFERROR(INDEX($G$128:$AU$183,MATCH($E13,$E$128:$E$183,0),MATCH(AO$6,$G$127:$AU$127,0)),0)</f>
        <v>22.721105269061258</v>
      </c>
      <c r="AP13" s="483">
        <f>IFERROR(INDEX($G$128:$AU$183,MATCH($E13,$E$128:$E$183,0),MATCH(AP$6,$G$127:$AU$127,0)),0)</f>
        <v>22.721105269061258</v>
      </c>
      <c r="AQ13" s="483">
        <f>IFERROR(INDEX($G$128:$AU$183,MATCH($E13,$E$128:$E$183,0),MATCH(AQ$6,$G$127:$AU$127,0)),0)</f>
        <v>22.721105269061258</v>
      </c>
      <c r="AR13" s="483">
        <f>IFERROR(INDEX($G$128:$AU$183,MATCH($E13,$E$128:$E$183,0),MATCH(AR$6,$G$127:$AU$127,0)),0)</f>
        <v>22.721105269061258</v>
      </c>
      <c r="AS13" s="483">
        <f>IFERROR(INDEX($G$128:$AU$183,MATCH($E13,$E$128:$E$183,0),MATCH(AS$6,$G$127:$AU$127,0)),0)</f>
        <v>22.721105269061258</v>
      </c>
      <c r="AT13" s="483">
        <f>IFERROR(INDEX($G$128:$AU$183,MATCH($E13,$E$128:$E$183,0),MATCH(AT$6,$G$127:$AU$127,0)),0)</f>
        <v>22.721105269061258</v>
      </c>
      <c r="AU13" s="483">
        <f>IFERROR(INDEX($G$128:$AU$183,MATCH($E13,$E$128:$E$183,0),MATCH(AU$6,$G$127:$AU$127,0)),0)</f>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4.5">
      <c r="B14" s="8" t="str">
        <f>Processes!D13</f>
        <v>IMPNGA</v>
      </c>
      <c r="C14" s="8" t="str">
        <f>Processes!E13</f>
        <v>Import technology - Natural Gas</v>
      </c>
      <c r="D14" s="216"/>
      <c r="E14" s="216" t="str">
        <f t="shared" si="0"/>
        <v>NGA</v>
      </c>
      <c r="F14" s="1116" t="str">
        <f>IFERROR(VLOOKUP(E14,$E$128:$F$180,2,FALSE),"MKr19")</f>
        <v>MKr19</v>
      </c>
      <c r="G14" s="483">
        <f>IFERROR(INDEX($G$128:$AU$183,MATCH($E14,$E$128:$E$183,0),MATCH(G$6,$G$127:$AU$127,0)),0)</f>
        <v>44.4</v>
      </c>
      <c r="H14" s="483">
        <f>IFERROR(INDEX($G$128:$AU$183,MATCH($E14,$E$128:$E$183,0),MATCH(H$6,$G$127:$AU$127,0)),0)</f>
        <v>46.1</v>
      </c>
      <c r="I14" s="483">
        <f>IFERROR(INDEX($G$128:$AU$183,MATCH($E14,$E$128:$E$183,0),MATCH(I$6,$G$127:$AU$127,0)),0)</f>
        <v>55.1</v>
      </c>
      <c r="J14" s="483">
        <f>IFERROR(INDEX($G$128:$AU$183,MATCH($E14,$E$128:$E$183,0),MATCH(J$6,$G$127:$AU$127,0)),0)</f>
        <v>54.2</v>
      </c>
      <c r="K14" s="483">
        <f>IFERROR(INDEX($G$128:$AU$183,MATCH($E14,$E$128:$E$183,0),MATCH(K$6,$G$127:$AU$127,0)),0)</f>
        <v>45.7</v>
      </c>
      <c r="L14" s="483">
        <f>IFERROR(INDEX($G$128:$AU$183,MATCH($E14,$E$128:$E$183,0),MATCH(L$6,$G$127:$AU$127,0)),0)</f>
        <v>44</v>
      </c>
      <c r="M14" s="483">
        <f>IFERROR(INDEX($G$128:$AU$183,MATCH($E14,$E$128:$E$183,0),MATCH(M$6,$G$127:$AU$127,0)),0)</f>
        <v>36.799999999999997</v>
      </c>
      <c r="N14" s="483">
        <f>IFERROR(INDEX($G$128:$AU$183,MATCH($E14,$E$128:$E$183,0),MATCH(N$6,$G$127:$AU$127,0)),0)</f>
        <v>36.9</v>
      </c>
      <c r="O14" s="483">
        <f>IFERROR(INDEX($G$128:$AU$183,MATCH($E14,$E$128:$E$183,0),MATCH(O$6,$G$127:$AU$127,0)),0)</f>
        <v>53.422183381850253</v>
      </c>
      <c r="P14" s="483">
        <f>IFERROR(INDEX($G$128:$AU$183,MATCH($E14,$E$128:$E$183,0),MATCH(P$6,$G$127:$AU$127,0)),0)</f>
        <v>34.261011240620462</v>
      </c>
      <c r="Q14" s="483">
        <f>IFERROR(INDEX($G$128:$AU$183,MATCH($E14,$E$128:$E$183,0),MATCH(Q$6,$G$127:$AU$127,0)),0)</f>
        <v>22.827295623673603</v>
      </c>
      <c r="R14" s="483">
        <f>IFERROR(INDEX($G$128:$AU$183,MATCH($E14,$E$128:$E$183,0),MATCH(R$6,$G$127:$AU$127,0)),0)</f>
        <v>102.67801554015951</v>
      </c>
      <c r="S14" s="483">
        <f>IFERROR(INDEX($G$128:$AU$183,MATCH($E14,$E$128:$E$183,0),MATCH(S$6,$G$127:$AU$127,0)),0)</f>
        <v>130.36129211097506</v>
      </c>
      <c r="T14" s="483">
        <f>IFERROR(INDEX($G$128:$AU$183,MATCH($E14,$E$128:$E$183,0),MATCH(T$6,$G$127:$AU$127,0)),0)</f>
        <v>79.296470277745698</v>
      </c>
      <c r="U14" s="483">
        <f>IFERROR(INDEX($G$128:$AU$183,MATCH($E14,$E$128:$E$183,0),MATCH(U$6,$G$127:$AU$127,0)),0)</f>
        <v>43.024892099132643</v>
      </c>
      <c r="V14" s="483">
        <f>IFERROR(INDEX($G$128:$AU$183,MATCH($E14,$E$128:$E$183,0),MATCH(V$6,$G$127:$AU$127,0)),0)</f>
        <v>39.48058092151237</v>
      </c>
      <c r="W14" s="483">
        <f>IFERROR(INDEX($G$128:$AU$183,MATCH($E14,$E$128:$E$183,0),MATCH(W$6,$G$127:$AU$127,0)),0)</f>
        <v>41.013578180304137</v>
      </c>
      <c r="X14" s="483">
        <f>IFERROR(INDEX($G$128:$AU$183,MATCH($E14,$E$128:$E$183,0),MATCH(X$6,$G$127:$AU$127,0)),0)</f>
        <v>42.524575264398692</v>
      </c>
      <c r="Y14" s="483">
        <f>IFERROR(INDEX($G$128:$AU$183,MATCH($E14,$E$128:$E$183,0),MATCH(Y$6,$G$127:$AU$127,0)),0)</f>
        <v>43.988966902752018</v>
      </c>
      <c r="Z14" s="483">
        <f>IFERROR(INDEX($G$128:$AU$183,MATCH($E14,$E$128:$E$183,0),MATCH(Z$6,$G$127:$AU$127,0)),0)</f>
        <v>45.403087012025033</v>
      </c>
      <c r="AA14" s="483">
        <f>IFERROR(INDEX($G$128:$AU$183,MATCH($E14,$E$128:$E$183,0),MATCH(AA$6,$G$127:$AU$127,0)),0)</f>
        <v>46.77262714470892</v>
      </c>
      <c r="AB14" s="483">
        <f>IFERROR(INDEX($G$128:$AU$183,MATCH($E14,$E$128:$E$183,0),MATCH(AB$6,$G$127:$AU$127,0)),0)</f>
        <v>47.971285131903898</v>
      </c>
      <c r="AC14" s="483">
        <f>IFERROR(INDEX($G$128:$AU$183,MATCH($E14,$E$128:$E$183,0),MATCH(AC$6,$G$127:$AU$127,0)),0)</f>
        <v>49.144085390372673</v>
      </c>
      <c r="AD14" s="483">
        <f>IFERROR(INDEX($G$128:$AU$183,MATCH($E14,$E$128:$E$183,0),MATCH(AD$6,$G$127:$AU$127,0)),0)</f>
        <v>50.254035365515918</v>
      </c>
      <c r="AE14" s="483">
        <f>IFERROR(INDEX($G$128:$AU$183,MATCH($E14,$E$128:$E$183,0),MATCH(AE$6,$G$127:$AU$127,0)),0)</f>
        <v>51.341354697848821</v>
      </c>
      <c r="AF14" s="483">
        <f>IFERROR(INDEX($G$128:$AU$183,MATCH($E14,$E$128:$E$183,0),MATCH(AF$6,$G$127:$AU$127,0)),0)</f>
        <v>52.376438249737305</v>
      </c>
      <c r="AG14" s="483">
        <f>IFERROR(INDEX($G$128:$AU$183,MATCH($E14,$E$128:$E$183,0),MATCH(AG$6,$G$127:$AU$127,0)),0)</f>
        <v>52.376438249737305</v>
      </c>
      <c r="AH14" s="483">
        <f>IFERROR(INDEX($G$128:$AU$183,MATCH($E14,$E$128:$E$183,0),MATCH(AH$6,$G$127:$AU$127,0)),0)</f>
        <v>52.376438249737305</v>
      </c>
      <c r="AI14" s="483">
        <f>IFERROR(INDEX($G$128:$AU$183,MATCH($E14,$E$128:$E$183,0),MATCH(AI$6,$G$127:$AU$127,0)),0)</f>
        <v>52.376438249737305</v>
      </c>
      <c r="AJ14" s="483">
        <f>IFERROR(INDEX($G$128:$AU$183,MATCH($E14,$E$128:$E$183,0),MATCH(AJ$6,$G$127:$AU$127,0)),0)</f>
        <v>52.376438249737305</v>
      </c>
      <c r="AK14" s="483">
        <f>IFERROR(INDEX($G$128:$AU$183,MATCH($E14,$E$128:$E$183,0),MATCH(AK$6,$G$127:$AU$127,0)),0)</f>
        <v>52.376438249737305</v>
      </c>
      <c r="AL14" s="483">
        <f>IFERROR(INDEX($G$128:$AU$183,MATCH($E14,$E$128:$E$183,0),MATCH(AL$6,$G$127:$AU$127,0)),0)</f>
        <v>52.376438249737305</v>
      </c>
      <c r="AM14" s="483">
        <f>IFERROR(INDEX($G$128:$AU$183,MATCH($E14,$E$128:$E$183,0),MATCH(AM$6,$G$127:$AU$127,0)),0)</f>
        <v>52.376438249737305</v>
      </c>
      <c r="AN14" s="483">
        <f>IFERROR(INDEX($G$128:$AU$183,MATCH($E14,$E$128:$E$183,0),MATCH(AN$6,$G$127:$AU$127,0)),0)</f>
        <v>52.376438249737305</v>
      </c>
      <c r="AO14" s="483">
        <f>IFERROR(INDEX($G$128:$AU$183,MATCH($E14,$E$128:$E$183,0),MATCH(AO$6,$G$127:$AU$127,0)),0)</f>
        <v>52.376438249737305</v>
      </c>
      <c r="AP14" s="483">
        <f>IFERROR(INDEX($G$128:$AU$183,MATCH($E14,$E$128:$E$183,0),MATCH(AP$6,$G$127:$AU$127,0)),0)</f>
        <v>52.376438249737305</v>
      </c>
      <c r="AQ14" s="483">
        <f>IFERROR(INDEX($G$128:$AU$183,MATCH($E14,$E$128:$E$183,0),MATCH(AQ$6,$G$127:$AU$127,0)),0)</f>
        <v>52.376438249737305</v>
      </c>
      <c r="AR14" s="483">
        <f>IFERROR(INDEX($G$128:$AU$183,MATCH($E14,$E$128:$E$183,0),MATCH(AR$6,$G$127:$AU$127,0)),0)</f>
        <v>52.376438249737305</v>
      </c>
      <c r="AS14" s="483">
        <f>IFERROR(INDEX($G$128:$AU$183,MATCH($E14,$E$128:$E$183,0),MATCH(AS$6,$G$127:$AU$127,0)),0)</f>
        <v>52.376438249737305</v>
      </c>
      <c r="AT14" s="483">
        <f>IFERROR(INDEX($G$128:$AU$183,MATCH($E14,$E$128:$E$183,0),MATCH(AT$6,$G$127:$AU$127,0)),0)</f>
        <v>52.376438249737305</v>
      </c>
      <c r="AU14" s="483">
        <f>IFERROR(INDEX($G$128:$AU$183,MATCH($E14,$E$128:$E$183,0),MATCH(AU$6,$G$127:$AU$127,0)),0)</f>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4.5">
      <c r="B15" s="8" t="str">
        <f>Processes!D14</f>
        <v>IMPNGA1</v>
      </c>
      <c r="C15" s="8" t="str">
        <f>Processes!E14</f>
        <v>Import technology - Natural Gas1</v>
      </c>
      <c r="D15" s="216"/>
      <c r="E15" s="216" t="str">
        <f>E14</f>
        <v>NGA</v>
      </c>
      <c r="F15" s="1116" t="str">
        <f>IFERROR(VLOOKUP(E15,$E$128:$F$180,2,FALSE),"MKr19")</f>
        <v>MKr19</v>
      </c>
      <c r="G15" s="483">
        <f>G14*1.5</f>
        <v>66.599999999999994</v>
      </c>
      <c r="H15" s="483">
        <f t="shared" ref="H15:AU15" si="1">H14*1.5</f>
        <v>69.150000000000006</v>
      </c>
      <c r="I15" s="483">
        <f t="shared" si="1"/>
        <v>82.65</v>
      </c>
      <c r="J15" s="483">
        <f t="shared" si="1"/>
        <v>81.300000000000011</v>
      </c>
      <c r="K15" s="483">
        <f t="shared" si="1"/>
        <v>68.550000000000011</v>
      </c>
      <c r="L15" s="483">
        <f t="shared" si="1"/>
        <v>66</v>
      </c>
      <c r="M15" s="483">
        <f t="shared" si="1"/>
        <v>55.199999999999996</v>
      </c>
      <c r="N15" s="483">
        <f t="shared" si="1"/>
        <v>55.349999999999994</v>
      </c>
      <c r="O15" s="483">
        <f t="shared" si="1"/>
        <v>80.133275072775376</v>
      </c>
      <c r="P15" s="483">
        <f t="shared" si="1"/>
        <v>51.391516860930693</v>
      </c>
      <c r="Q15" s="483">
        <f t="shared" si="1"/>
        <v>34.240943435510403</v>
      </c>
      <c r="R15" s="483">
        <f t="shared" si="1"/>
        <v>154.01702331023927</v>
      </c>
      <c r="S15" s="483">
        <f t="shared" si="1"/>
        <v>195.54193816646259</v>
      </c>
      <c r="T15" s="483">
        <f t="shared" si="1"/>
        <v>118.94470541661855</v>
      </c>
      <c r="U15" s="483">
        <f t="shared" si="1"/>
        <v>64.537338148698964</v>
      </c>
      <c r="V15" s="483">
        <f t="shared" si="1"/>
        <v>59.220871382268555</v>
      </c>
      <c r="W15" s="483">
        <f t="shared" si="1"/>
        <v>61.520367270456205</v>
      </c>
      <c r="X15" s="483">
        <f t="shared" si="1"/>
        <v>63.786862896598038</v>
      </c>
      <c r="Y15" s="483">
        <f t="shared" si="1"/>
        <v>65.983450354128024</v>
      </c>
      <c r="Z15" s="483">
        <f t="shared" si="1"/>
        <v>68.104630518037553</v>
      </c>
      <c r="AA15" s="483">
        <f t="shared" si="1"/>
        <v>70.158940717063388</v>
      </c>
      <c r="AB15" s="483">
        <f t="shared" si="1"/>
        <v>71.956927697855846</v>
      </c>
      <c r="AC15" s="483">
        <f t="shared" si="1"/>
        <v>73.716128085559006</v>
      </c>
      <c r="AD15" s="483">
        <f t="shared" si="1"/>
        <v>75.381053048273884</v>
      </c>
      <c r="AE15" s="483">
        <f t="shared" si="1"/>
        <v>77.012032046773228</v>
      </c>
      <c r="AF15" s="483">
        <f t="shared" si="1"/>
        <v>78.564657374605957</v>
      </c>
      <c r="AG15" s="483">
        <f t="shared" si="1"/>
        <v>78.564657374605957</v>
      </c>
      <c r="AH15" s="483">
        <f t="shared" si="1"/>
        <v>78.564657374605957</v>
      </c>
      <c r="AI15" s="483">
        <f t="shared" si="1"/>
        <v>78.564657374605957</v>
      </c>
      <c r="AJ15" s="483">
        <f t="shared" si="1"/>
        <v>78.564657374605957</v>
      </c>
      <c r="AK15" s="483">
        <f t="shared" si="1"/>
        <v>78.564657374605957</v>
      </c>
      <c r="AL15" s="483">
        <f t="shared" si="1"/>
        <v>78.564657374605957</v>
      </c>
      <c r="AM15" s="483">
        <f t="shared" si="1"/>
        <v>78.564657374605957</v>
      </c>
      <c r="AN15" s="483">
        <f t="shared" si="1"/>
        <v>78.564657374605957</v>
      </c>
      <c r="AO15" s="483">
        <f t="shared" si="1"/>
        <v>78.564657374605957</v>
      </c>
      <c r="AP15" s="483">
        <f t="shared" si="1"/>
        <v>78.564657374605957</v>
      </c>
      <c r="AQ15" s="483">
        <f t="shared" si="1"/>
        <v>78.564657374605957</v>
      </c>
      <c r="AR15" s="483">
        <f t="shared" si="1"/>
        <v>78.564657374605957</v>
      </c>
      <c r="AS15" s="483">
        <f t="shared" si="1"/>
        <v>78.564657374605957</v>
      </c>
      <c r="AT15" s="483">
        <f t="shared" si="1"/>
        <v>78.564657374605957</v>
      </c>
      <c r="AU15" s="483">
        <f t="shared" si="1"/>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4.5">
      <c r="B16" s="8" t="str">
        <f>Processes!D15</f>
        <v>IMPNGA2</v>
      </c>
      <c r="C16" s="8" t="str">
        <f>Processes!E15</f>
        <v>Import technology - Natural Gas2</v>
      </c>
      <c r="D16" s="216"/>
      <c r="E16" s="216" t="str">
        <f>E14</f>
        <v>NGA</v>
      </c>
      <c r="F16" s="1116" t="str">
        <f>IFERROR(VLOOKUP(E16,$E$128:$F$180,2,FALSE),"MKr19")</f>
        <v>MKr19</v>
      </c>
      <c r="G16" s="483">
        <f>G14*2</f>
        <v>88.8</v>
      </c>
      <c r="H16" s="483">
        <f t="shared" ref="H16:AU16" si="2">H14*2</f>
        <v>92.2</v>
      </c>
      <c r="I16" s="483">
        <f t="shared" si="2"/>
        <v>110.2</v>
      </c>
      <c r="J16" s="483">
        <f t="shared" si="2"/>
        <v>108.4</v>
      </c>
      <c r="K16" s="483">
        <f t="shared" si="2"/>
        <v>91.4</v>
      </c>
      <c r="L16" s="483">
        <f t="shared" si="2"/>
        <v>88</v>
      </c>
      <c r="M16" s="483">
        <f t="shared" si="2"/>
        <v>73.599999999999994</v>
      </c>
      <c r="N16" s="483">
        <f t="shared" si="2"/>
        <v>73.8</v>
      </c>
      <c r="O16" s="483">
        <f t="shared" si="2"/>
        <v>106.84436676370051</v>
      </c>
      <c r="P16" s="483">
        <f t="shared" si="2"/>
        <v>68.522022481240924</v>
      </c>
      <c r="Q16" s="483">
        <f t="shared" si="2"/>
        <v>45.654591247347206</v>
      </c>
      <c r="R16" s="483">
        <f t="shared" si="2"/>
        <v>205.35603108031901</v>
      </c>
      <c r="S16" s="483">
        <f t="shared" si="2"/>
        <v>260.72258422195011</v>
      </c>
      <c r="T16" s="483">
        <f t="shared" si="2"/>
        <v>158.5929405554914</v>
      </c>
      <c r="U16" s="483">
        <f t="shared" si="2"/>
        <v>86.049784198265286</v>
      </c>
      <c r="V16" s="483">
        <f t="shared" si="2"/>
        <v>78.96116184302474</v>
      </c>
      <c r="W16" s="483">
        <f t="shared" si="2"/>
        <v>82.027156360608274</v>
      </c>
      <c r="X16" s="483">
        <f t="shared" si="2"/>
        <v>85.049150528797384</v>
      </c>
      <c r="Y16" s="483">
        <f t="shared" si="2"/>
        <v>87.977933805504037</v>
      </c>
      <c r="Z16" s="483">
        <f t="shared" si="2"/>
        <v>90.806174024050065</v>
      </c>
      <c r="AA16" s="483">
        <f t="shared" si="2"/>
        <v>93.545254289417841</v>
      </c>
      <c r="AB16" s="483">
        <f t="shared" si="2"/>
        <v>95.942570263807795</v>
      </c>
      <c r="AC16" s="483">
        <f t="shared" si="2"/>
        <v>98.288170780745347</v>
      </c>
      <c r="AD16" s="483">
        <f t="shared" si="2"/>
        <v>100.50807073103184</v>
      </c>
      <c r="AE16" s="483">
        <f t="shared" si="2"/>
        <v>102.68270939569764</v>
      </c>
      <c r="AF16" s="483">
        <f t="shared" si="2"/>
        <v>104.75287649947461</v>
      </c>
      <c r="AG16" s="483">
        <f t="shared" si="2"/>
        <v>104.75287649947461</v>
      </c>
      <c r="AH16" s="483">
        <f t="shared" si="2"/>
        <v>104.75287649947461</v>
      </c>
      <c r="AI16" s="483">
        <f t="shared" si="2"/>
        <v>104.75287649947461</v>
      </c>
      <c r="AJ16" s="483">
        <f t="shared" si="2"/>
        <v>104.75287649947461</v>
      </c>
      <c r="AK16" s="483">
        <f t="shared" si="2"/>
        <v>104.75287649947461</v>
      </c>
      <c r="AL16" s="483">
        <f t="shared" si="2"/>
        <v>104.75287649947461</v>
      </c>
      <c r="AM16" s="483">
        <f t="shared" si="2"/>
        <v>104.75287649947461</v>
      </c>
      <c r="AN16" s="483">
        <f t="shared" si="2"/>
        <v>104.75287649947461</v>
      </c>
      <c r="AO16" s="483">
        <f t="shared" si="2"/>
        <v>104.75287649947461</v>
      </c>
      <c r="AP16" s="483">
        <f t="shared" si="2"/>
        <v>104.75287649947461</v>
      </c>
      <c r="AQ16" s="483">
        <f t="shared" si="2"/>
        <v>104.75287649947461</v>
      </c>
      <c r="AR16" s="483">
        <f t="shared" si="2"/>
        <v>104.75287649947461</v>
      </c>
      <c r="AS16" s="483">
        <f t="shared" si="2"/>
        <v>104.75287649947461</v>
      </c>
      <c r="AT16" s="483">
        <f t="shared" si="2"/>
        <v>104.75287649947461</v>
      </c>
      <c r="AU16" s="483">
        <f t="shared" si="2"/>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4.5">
      <c r="B17" s="8" t="str">
        <f>Processes!D16</f>
        <v>IMPCRD</v>
      </c>
      <c r="C17" s="8" t="str">
        <f>Processes!E16</f>
        <v>Import technology - Crude Oil</v>
      </c>
      <c r="D17" s="216"/>
      <c r="E17" s="216" t="str">
        <f t="shared" si="0"/>
        <v>CRD</v>
      </c>
      <c r="F17" s="1116" t="str">
        <f>IFERROR(VLOOKUP(E17,$E$128:$F$180,2,FALSE),"MKr19")</f>
        <v>MKr19</v>
      </c>
      <c r="G17" s="483">
        <f>IFERROR(INDEX($G$128:$AU$183,MATCH($E17,$E$128:$E$183,0),MATCH(G$6,$G$127:$AU$127,0)),0)</f>
        <v>76.2</v>
      </c>
      <c r="H17" s="483">
        <f>IFERROR(INDEX($G$128:$AU$183,MATCH($E17,$E$128:$E$183,0),MATCH(H$6,$G$127:$AU$127,0)),0)</f>
        <v>106.1</v>
      </c>
      <c r="I17" s="483">
        <f>IFERROR(INDEX($G$128:$AU$183,MATCH($E17,$E$128:$E$183,0),MATCH(I$6,$G$127:$AU$127,0)),0)</f>
        <v>112.9</v>
      </c>
      <c r="J17" s="483">
        <f>IFERROR(INDEX($G$128:$AU$183,MATCH($E17,$E$128:$E$183,0),MATCH(J$6,$G$127:$AU$127,0)),0)</f>
        <v>100.3</v>
      </c>
      <c r="K17" s="483">
        <f>IFERROR(INDEX($G$128:$AU$183,MATCH($E17,$E$128:$E$183,0),MATCH(K$6,$G$127:$AU$127,0)),0)</f>
        <v>97.3</v>
      </c>
      <c r="L17" s="483">
        <f>IFERROR(INDEX($G$128:$AU$183,MATCH($E17,$E$128:$E$183,0),MATCH(L$6,$G$127:$AU$127,0)),0)</f>
        <v>62.7</v>
      </c>
      <c r="M17" s="483">
        <f>IFERROR(INDEX($G$128:$AU$183,MATCH($E17,$E$128:$E$183,0),MATCH(M$6,$G$127:$AU$127,0)),0)</f>
        <v>59.9</v>
      </c>
      <c r="N17" s="483">
        <f>IFERROR(INDEX($G$128:$AU$183,MATCH($E17,$E$128:$E$183,0),MATCH(N$6,$G$127:$AU$127,0)),0)</f>
        <v>63.9</v>
      </c>
      <c r="O17" s="483">
        <f>IFERROR(INDEX($G$128:$AU$183,MATCH($E17,$E$128:$E$183,0),MATCH(O$6,$G$127:$AU$127,0)),0)</f>
        <v>78.592912119302227</v>
      </c>
      <c r="P17" s="483">
        <f>IFERROR(INDEX($G$128:$AU$183,MATCH($E17,$E$128:$E$183,0),MATCH(P$6,$G$127:$AU$127,0)),0)</f>
        <v>72.66780821917807</v>
      </c>
      <c r="Q17" s="483">
        <f>IFERROR(INDEX($G$128:$AU$183,MATCH($E17,$E$128:$E$183,0),MATCH(Q$6,$G$127:$AU$127,0)),0)</f>
        <v>71.191547947610658</v>
      </c>
      <c r="R17" s="483">
        <f>IFERROR(INDEX($G$128:$AU$183,MATCH($E17,$E$128:$E$183,0),MATCH(R$6,$G$127:$AU$127,0)),0)</f>
        <v>49.181117057429148</v>
      </c>
      <c r="S17" s="483">
        <f>IFERROR(INDEX($G$128:$AU$183,MATCH($E17,$E$128:$E$183,0),MATCH(S$6,$G$127:$AU$127,0)),0)</f>
        <v>52.581323432074825</v>
      </c>
      <c r="T17" s="483">
        <f>IFERROR(INDEX($G$128:$AU$183,MATCH($E17,$E$128:$E$183,0),MATCH(T$6,$G$127:$AU$127,0)),0)</f>
        <v>54.889966476332738</v>
      </c>
      <c r="U17" s="483">
        <f>IFERROR(INDEX($G$128:$AU$183,MATCH($E17,$E$128:$E$183,0),MATCH(U$6,$G$127:$AU$127,0)),0)</f>
        <v>56.568388062461416</v>
      </c>
      <c r="V17" s="483">
        <f>IFERROR(INDEX($G$128:$AU$183,MATCH($E17,$E$128:$E$183,0),MATCH(V$6,$G$127:$AU$127,0)),0)</f>
        <v>57.786429057350325</v>
      </c>
      <c r="W17" s="483">
        <f>IFERROR(INDEX($G$128:$AU$183,MATCH($E17,$E$128:$E$183,0),MATCH(W$6,$G$127:$AU$127,0)),0)</f>
        <v>59.146270171698553</v>
      </c>
      <c r="X17" s="483">
        <f>IFERROR(INDEX($G$128:$AU$183,MATCH($E17,$E$128:$E$183,0),MATCH(X$6,$G$127:$AU$127,0)),0)</f>
        <v>60.478046986869018</v>
      </c>
      <c r="Y17" s="483">
        <f>IFERROR(INDEX($G$128:$AU$183,MATCH($E17,$E$128:$E$183,0),MATCH(Y$6,$G$127:$AU$127,0)),0)</f>
        <v>61.703174257304624</v>
      </c>
      <c r="Z17" s="483">
        <f>IFERROR(INDEX($G$128:$AU$183,MATCH($E17,$E$128:$E$183,0),MATCH(Z$6,$G$127:$AU$127,0)),0)</f>
        <v>62.989602327697277</v>
      </c>
      <c r="AA17" s="483">
        <f>IFERROR(INDEX($G$128:$AU$183,MATCH($E17,$E$128:$E$183,0),MATCH(AA$6,$G$127:$AU$127,0)),0)</f>
        <v>64.209121548162642</v>
      </c>
      <c r="AB17" s="483">
        <f>IFERROR(INDEX($G$128:$AU$183,MATCH($E17,$E$128:$E$183,0),MATCH(AB$6,$G$127:$AU$127,0)),0)</f>
        <v>63.901532941943884</v>
      </c>
      <c r="AC17" s="483">
        <f>IFERROR(INDEX($G$128:$AU$183,MATCH($E17,$E$128:$E$183,0),MATCH(AC$6,$G$127:$AU$127,0)),0)</f>
        <v>63.593944335725141</v>
      </c>
      <c r="AD17" s="483">
        <f>IFERROR(INDEX($G$128:$AU$183,MATCH($E17,$E$128:$E$183,0),MATCH(AD$6,$G$127:$AU$127,0)),0)</f>
        <v>63.286355729506404</v>
      </c>
      <c r="AE17" s="483">
        <f>IFERROR(INDEX($G$128:$AU$183,MATCH($E17,$E$128:$E$183,0),MATCH(AE$6,$G$127:$AU$127,0)),0)</f>
        <v>62.978767123287653</v>
      </c>
      <c r="AF17" s="483">
        <f>IFERROR(INDEX($G$128:$AU$183,MATCH($E17,$E$128:$E$183,0),MATCH(AF$6,$G$127:$AU$127,0)),0)</f>
        <v>62.671178517068917</v>
      </c>
      <c r="AG17" s="483">
        <f>IFERROR(INDEX($G$128:$AU$183,MATCH($E17,$E$128:$E$183,0),MATCH(AG$6,$G$127:$AU$127,0)),0)</f>
        <v>62.671178517068917</v>
      </c>
      <c r="AH17" s="483">
        <f>IFERROR(INDEX($G$128:$AU$183,MATCH($E17,$E$128:$E$183,0),MATCH(AH$6,$G$127:$AU$127,0)),0)</f>
        <v>62.671178517068917</v>
      </c>
      <c r="AI17" s="483">
        <f>IFERROR(INDEX($G$128:$AU$183,MATCH($E17,$E$128:$E$183,0),MATCH(AI$6,$G$127:$AU$127,0)),0)</f>
        <v>62.671178517068917</v>
      </c>
      <c r="AJ17" s="483">
        <f>IFERROR(INDEX($G$128:$AU$183,MATCH($E17,$E$128:$E$183,0),MATCH(AJ$6,$G$127:$AU$127,0)),0)</f>
        <v>62.671178517068917</v>
      </c>
      <c r="AK17" s="483">
        <f>IFERROR(INDEX($G$128:$AU$183,MATCH($E17,$E$128:$E$183,0),MATCH(AK$6,$G$127:$AU$127,0)),0)</f>
        <v>62.671178517068917</v>
      </c>
      <c r="AL17" s="483">
        <f>IFERROR(INDEX($G$128:$AU$183,MATCH($E17,$E$128:$E$183,0),MATCH(AL$6,$G$127:$AU$127,0)),0)</f>
        <v>62.671178517068917</v>
      </c>
      <c r="AM17" s="483">
        <f>IFERROR(INDEX($G$128:$AU$183,MATCH($E17,$E$128:$E$183,0),MATCH(AM$6,$G$127:$AU$127,0)),0)</f>
        <v>62.671178517068917</v>
      </c>
      <c r="AN17" s="483">
        <f>IFERROR(INDEX($G$128:$AU$183,MATCH($E17,$E$128:$E$183,0),MATCH(AN$6,$G$127:$AU$127,0)),0)</f>
        <v>62.671178517068917</v>
      </c>
      <c r="AO17" s="483">
        <f>IFERROR(INDEX($G$128:$AU$183,MATCH($E17,$E$128:$E$183,0),MATCH(AO$6,$G$127:$AU$127,0)),0)</f>
        <v>62.671178517068917</v>
      </c>
      <c r="AP17" s="483">
        <f>IFERROR(INDEX($G$128:$AU$183,MATCH($E17,$E$128:$E$183,0),MATCH(AP$6,$G$127:$AU$127,0)),0)</f>
        <v>62.671178517068917</v>
      </c>
      <c r="AQ17" s="483">
        <f>IFERROR(INDEX($G$128:$AU$183,MATCH($E17,$E$128:$E$183,0),MATCH(AQ$6,$G$127:$AU$127,0)),0)</f>
        <v>62.671178517068917</v>
      </c>
      <c r="AR17" s="483">
        <f>IFERROR(INDEX($G$128:$AU$183,MATCH($E17,$E$128:$E$183,0),MATCH(AR$6,$G$127:$AU$127,0)),0)</f>
        <v>62.671178517068917</v>
      </c>
      <c r="AS17" s="483">
        <f>IFERROR(INDEX($G$128:$AU$183,MATCH($E17,$E$128:$E$183,0),MATCH(AS$6,$G$127:$AU$127,0)),0)</f>
        <v>62.671178517068917</v>
      </c>
      <c r="AT17" s="483">
        <f>IFERROR(INDEX($G$128:$AU$183,MATCH($E17,$E$128:$E$183,0),MATCH(AT$6,$G$127:$AU$127,0)),0)</f>
        <v>62.671178517068917</v>
      </c>
      <c r="AU17" s="483">
        <f>IFERROR(INDEX($G$128:$AU$183,MATCH($E17,$E$128:$E$183,0),MATCH(AU$6,$G$127:$AU$127,0)),0)</f>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4.5">
      <c r="B18" s="8" t="str">
        <f>Processes!D17</f>
        <v>IMPLPG</v>
      </c>
      <c r="C18" s="8" t="str">
        <f>Processes!E17</f>
        <v>Import technology - Liquid petrol gas</v>
      </c>
      <c r="D18" s="216"/>
      <c r="E18" s="216" t="str">
        <f t="shared" si="0"/>
        <v>LPG</v>
      </c>
      <c r="F18" s="1116" t="str">
        <f>IFERROR(VLOOKUP(E18,$E$128:$F$180,2,FALSE),"MKr19")</f>
        <v>MKr14</v>
      </c>
      <c r="G18" s="483">
        <f>IFERROR(INDEX($G$128:$AU$183,MATCH($E18,$E$128:$E$183,0),MATCH(G$6,$G$127:$AU$127,0)),0)</f>
        <v>88.8</v>
      </c>
      <c r="H18" s="483">
        <f>IFERROR(INDEX($G$128:$AU$183,MATCH($E18,$E$128:$E$183,0),MATCH(H$6,$G$127:$AU$127,0)),0)</f>
        <v>92.2</v>
      </c>
      <c r="I18" s="483">
        <f>IFERROR(INDEX($G$128:$AU$183,MATCH($E18,$E$128:$E$183,0),MATCH(I$6,$G$127:$AU$127,0)),0)</f>
        <v>110.2</v>
      </c>
      <c r="J18" s="483">
        <f>IFERROR(INDEX($G$128:$AU$183,MATCH($E18,$E$128:$E$183,0),MATCH(J$6,$G$127:$AU$127,0)),0)</f>
        <v>108.4</v>
      </c>
      <c r="K18" s="483">
        <f>IFERROR(INDEX($G$128:$AU$183,MATCH($E18,$E$128:$E$183,0),MATCH(K$6,$G$127:$AU$127,0)),0)</f>
        <v>91.4</v>
      </c>
      <c r="L18" s="483">
        <f>IFERROR(INDEX($G$128:$AU$183,MATCH($E18,$E$128:$E$183,0),MATCH(L$6,$G$127:$AU$127,0)),0)</f>
        <v>88</v>
      </c>
      <c r="M18" s="483">
        <f>IFERROR(INDEX($G$128:$AU$183,MATCH($E18,$E$128:$E$183,0),MATCH(M$6,$G$127:$AU$127,0)),0)</f>
        <v>73.599999999999994</v>
      </c>
      <c r="N18" s="483">
        <f>IFERROR(INDEX($G$128:$AU$183,MATCH($E18,$E$128:$E$183,0),MATCH(N$6,$G$127:$AU$127,0)),0)</f>
        <v>73.8</v>
      </c>
      <c r="O18" s="483">
        <f>IFERROR(INDEX($G$128:$AU$183,MATCH($E18,$E$128:$E$183,0),MATCH(O$6,$G$127:$AU$127,0)),0)</f>
        <v>106.84436676370051</v>
      </c>
      <c r="P18" s="483">
        <f>IFERROR(INDEX($G$128:$AU$183,MATCH($E18,$E$128:$E$183,0),MATCH(P$6,$G$127:$AU$127,0)),0)</f>
        <v>68.522022481240924</v>
      </c>
      <c r="Q18" s="483">
        <f>IFERROR(INDEX($G$128:$AU$183,MATCH($E18,$E$128:$E$183,0),MATCH(Q$6,$G$127:$AU$127,0)),0)</f>
        <v>45.654591247347206</v>
      </c>
      <c r="R18" s="483">
        <f>IFERROR(INDEX($G$128:$AU$183,MATCH($E18,$E$128:$E$183,0),MATCH(R$6,$G$127:$AU$127,0)),0)</f>
        <v>205.35603108031901</v>
      </c>
      <c r="S18" s="483">
        <f>IFERROR(INDEX($G$128:$AU$183,MATCH($E18,$E$128:$E$183,0),MATCH(S$6,$G$127:$AU$127,0)),0)</f>
        <v>260.72258422195011</v>
      </c>
      <c r="T18" s="483">
        <f>IFERROR(INDEX($G$128:$AU$183,MATCH($E18,$E$128:$E$183,0),MATCH(T$6,$G$127:$AU$127,0)),0)</f>
        <v>158.5929405554914</v>
      </c>
      <c r="U18" s="483">
        <f>IFERROR(INDEX($G$128:$AU$183,MATCH($E18,$E$128:$E$183,0),MATCH(U$6,$G$127:$AU$127,0)),0)</f>
        <v>86.049784198265286</v>
      </c>
      <c r="V18" s="483">
        <f>IFERROR(INDEX($G$128:$AU$183,MATCH($E18,$E$128:$E$183,0),MATCH(V$6,$G$127:$AU$127,0)),0)</f>
        <v>78.96116184302474</v>
      </c>
      <c r="W18" s="483">
        <f>IFERROR(INDEX($G$128:$AU$183,MATCH($E18,$E$128:$E$183,0),MATCH(W$6,$G$127:$AU$127,0)),0)</f>
        <v>82.027156360608274</v>
      </c>
      <c r="X18" s="483">
        <f>IFERROR(INDEX($G$128:$AU$183,MATCH($E18,$E$128:$E$183,0),MATCH(X$6,$G$127:$AU$127,0)),0)</f>
        <v>85.049150528797384</v>
      </c>
      <c r="Y18" s="483">
        <f>IFERROR(INDEX($G$128:$AU$183,MATCH($E18,$E$128:$E$183,0),MATCH(Y$6,$G$127:$AU$127,0)),0)</f>
        <v>87.977933805504037</v>
      </c>
      <c r="Z18" s="483">
        <f>IFERROR(INDEX($G$128:$AU$183,MATCH($E18,$E$128:$E$183,0),MATCH(Z$6,$G$127:$AU$127,0)),0)</f>
        <v>90.806174024050065</v>
      </c>
      <c r="AA18" s="483">
        <f>IFERROR(INDEX($G$128:$AU$183,MATCH($E18,$E$128:$E$183,0),MATCH(AA$6,$G$127:$AU$127,0)),0)</f>
        <v>93.545254289417841</v>
      </c>
      <c r="AB18" s="483">
        <f>IFERROR(INDEX($G$128:$AU$183,MATCH($E18,$E$128:$E$183,0),MATCH(AB$6,$G$127:$AU$127,0)),0)</f>
        <v>95.942570263807795</v>
      </c>
      <c r="AC18" s="483">
        <f>IFERROR(INDEX($G$128:$AU$183,MATCH($E18,$E$128:$E$183,0),MATCH(AC$6,$G$127:$AU$127,0)),0)</f>
        <v>98.288170780745347</v>
      </c>
      <c r="AD18" s="483">
        <f>IFERROR(INDEX($G$128:$AU$183,MATCH($E18,$E$128:$E$183,0),MATCH(AD$6,$G$127:$AU$127,0)),0)</f>
        <v>100.50807073103184</v>
      </c>
      <c r="AE18" s="483">
        <f>IFERROR(INDEX($G$128:$AU$183,MATCH($E18,$E$128:$E$183,0),MATCH(AE$6,$G$127:$AU$127,0)),0)</f>
        <v>102.68270939569764</v>
      </c>
      <c r="AF18" s="483">
        <f>IFERROR(INDEX($G$128:$AU$183,MATCH($E18,$E$128:$E$183,0),MATCH(AF$6,$G$127:$AU$127,0)),0)</f>
        <v>104.75287649947461</v>
      </c>
      <c r="AG18" s="483">
        <f>IFERROR(INDEX($G$128:$AU$183,MATCH($E18,$E$128:$E$183,0),MATCH(AG$6,$G$127:$AU$127,0)),0)</f>
        <v>104.75287649947461</v>
      </c>
      <c r="AH18" s="483">
        <f>IFERROR(INDEX($G$128:$AU$183,MATCH($E18,$E$128:$E$183,0),MATCH(AH$6,$G$127:$AU$127,0)),0)</f>
        <v>104.75287649947461</v>
      </c>
      <c r="AI18" s="483">
        <f>IFERROR(INDEX($G$128:$AU$183,MATCH($E18,$E$128:$E$183,0),MATCH(AI$6,$G$127:$AU$127,0)),0)</f>
        <v>104.75287649947461</v>
      </c>
      <c r="AJ18" s="483">
        <f>IFERROR(INDEX($G$128:$AU$183,MATCH($E18,$E$128:$E$183,0),MATCH(AJ$6,$G$127:$AU$127,0)),0)</f>
        <v>104.75287649947461</v>
      </c>
      <c r="AK18" s="483">
        <f>IFERROR(INDEX($G$128:$AU$183,MATCH($E18,$E$128:$E$183,0),MATCH(AK$6,$G$127:$AU$127,0)),0)</f>
        <v>104.75287649947461</v>
      </c>
      <c r="AL18" s="483">
        <f>IFERROR(INDEX($G$128:$AU$183,MATCH($E18,$E$128:$E$183,0),MATCH(AL$6,$G$127:$AU$127,0)),0)</f>
        <v>104.75287649947461</v>
      </c>
      <c r="AM18" s="483">
        <f>IFERROR(INDEX($G$128:$AU$183,MATCH($E18,$E$128:$E$183,0),MATCH(AM$6,$G$127:$AU$127,0)),0)</f>
        <v>104.75287649947461</v>
      </c>
      <c r="AN18" s="483">
        <f>IFERROR(INDEX($G$128:$AU$183,MATCH($E18,$E$128:$E$183,0),MATCH(AN$6,$G$127:$AU$127,0)),0)</f>
        <v>104.75287649947461</v>
      </c>
      <c r="AO18" s="483">
        <f>IFERROR(INDEX($G$128:$AU$183,MATCH($E18,$E$128:$E$183,0),MATCH(AO$6,$G$127:$AU$127,0)),0)</f>
        <v>104.75287649947461</v>
      </c>
      <c r="AP18" s="483">
        <f>IFERROR(INDEX($G$128:$AU$183,MATCH($E18,$E$128:$E$183,0),MATCH(AP$6,$G$127:$AU$127,0)),0)</f>
        <v>104.75287649947461</v>
      </c>
      <c r="AQ18" s="483">
        <f>IFERROR(INDEX($G$128:$AU$183,MATCH($E18,$E$128:$E$183,0),MATCH(AQ$6,$G$127:$AU$127,0)),0)</f>
        <v>104.75287649947461</v>
      </c>
      <c r="AR18" s="483">
        <f>IFERROR(INDEX($G$128:$AU$183,MATCH($E18,$E$128:$E$183,0),MATCH(AR$6,$G$127:$AU$127,0)),0)</f>
        <v>104.75287649947461</v>
      </c>
      <c r="AS18" s="483">
        <f>IFERROR(INDEX($G$128:$AU$183,MATCH($E18,$E$128:$E$183,0),MATCH(AS$6,$G$127:$AU$127,0)),0)</f>
        <v>104.75287649947461</v>
      </c>
      <c r="AT18" s="483">
        <f>IFERROR(INDEX($G$128:$AU$183,MATCH($E18,$E$128:$E$183,0),MATCH(AT$6,$G$127:$AU$127,0)),0)</f>
        <v>104.75287649947461</v>
      </c>
      <c r="AU18" s="483">
        <f>IFERROR(INDEX($G$128:$AU$183,MATCH($E18,$E$128:$E$183,0),MATCH(AU$6,$G$127:$AU$127,0)),0)</f>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4.5">
      <c r="B19" s="8" t="str">
        <f>Processes!D18</f>
        <v>IMPLVN</v>
      </c>
      <c r="C19" s="8" t="str">
        <f>Processes!E18</f>
        <v>Import technology - Naphtha (Petroleoum)</v>
      </c>
      <c r="D19" s="216"/>
      <c r="E19" s="216" t="str">
        <f t="shared" si="0"/>
        <v>LVN</v>
      </c>
      <c r="F19" s="1116" t="str">
        <f>IFERROR(VLOOKUP(E19,$E$128:$F$180,2,FALSE),"MKr19")</f>
        <v>MKr14</v>
      </c>
      <c r="G19" s="483">
        <f>IFERROR(INDEX($G$128:$AU$183,MATCH($E19,$E$128:$E$183,0),MATCH(G$6,$G$127:$AU$127,0)),0)</f>
        <v>88.8</v>
      </c>
      <c r="H19" s="483">
        <f>IFERROR(INDEX($G$128:$AU$183,MATCH($E19,$E$128:$E$183,0),MATCH(H$6,$G$127:$AU$127,0)),0)</f>
        <v>92.2</v>
      </c>
      <c r="I19" s="483">
        <f>IFERROR(INDEX($G$128:$AU$183,MATCH($E19,$E$128:$E$183,0),MATCH(I$6,$G$127:$AU$127,0)),0)</f>
        <v>110.2</v>
      </c>
      <c r="J19" s="483">
        <f>IFERROR(INDEX($G$128:$AU$183,MATCH($E19,$E$128:$E$183,0),MATCH(J$6,$G$127:$AU$127,0)),0)</f>
        <v>108.4</v>
      </c>
      <c r="K19" s="483">
        <f>IFERROR(INDEX($G$128:$AU$183,MATCH($E19,$E$128:$E$183,0),MATCH(K$6,$G$127:$AU$127,0)),0)</f>
        <v>91.4</v>
      </c>
      <c r="L19" s="483">
        <f>IFERROR(INDEX($G$128:$AU$183,MATCH($E19,$E$128:$E$183,0),MATCH(L$6,$G$127:$AU$127,0)),0)</f>
        <v>88</v>
      </c>
      <c r="M19" s="483">
        <f>IFERROR(INDEX($G$128:$AU$183,MATCH($E19,$E$128:$E$183,0),MATCH(M$6,$G$127:$AU$127,0)),0)</f>
        <v>73.599999999999994</v>
      </c>
      <c r="N19" s="483">
        <f>IFERROR(INDEX($G$128:$AU$183,MATCH($E19,$E$128:$E$183,0),MATCH(N$6,$G$127:$AU$127,0)),0)</f>
        <v>73.8</v>
      </c>
      <c r="O19" s="483">
        <f>IFERROR(INDEX($G$128:$AU$183,MATCH($E19,$E$128:$E$183,0),MATCH(O$6,$G$127:$AU$127,0)),0)</f>
        <v>106.84436676370051</v>
      </c>
      <c r="P19" s="483">
        <f>IFERROR(INDEX($G$128:$AU$183,MATCH($E19,$E$128:$E$183,0),MATCH(P$6,$G$127:$AU$127,0)),0)</f>
        <v>68.522022481240924</v>
      </c>
      <c r="Q19" s="483">
        <f>IFERROR(INDEX($G$128:$AU$183,MATCH($E19,$E$128:$E$183,0),MATCH(Q$6,$G$127:$AU$127,0)),0)</f>
        <v>45.654591247347206</v>
      </c>
      <c r="R19" s="483">
        <f>IFERROR(INDEX($G$128:$AU$183,MATCH($E19,$E$128:$E$183,0),MATCH(R$6,$G$127:$AU$127,0)),0)</f>
        <v>205.35603108031901</v>
      </c>
      <c r="S19" s="483">
        <f>IFERROR(INDEX($G$128:$AU$183,MATCH($E19,$E$128:$E$183,0),MATCH(S$6,$G$127:$AU$127,0)),0)</f>
        <v>260.72258422195011</v>
      </c>
      <c r="T19" s="483">
        <f>IFERROR(INDEX($G$128:$AU$183,MATCH($E19,$E$128:$E$183,0),MATCH(T$6,$G$127:$AU$127,0)),0)</f>
        <v>158.5929405554914</v>
      </c>
      <c r="U19" s="483">
        <f>IFERROR(INDEX($G$128:$AU$183,MATCH($E19,$E$128:$E$183,0),MATCH(U$6,$G$127:$AU$127,0)),0)</f>
        <v>86.049784198265286</v>
      </c>
      <c r="V19" s="483">
        <f>IFERROR(INDEX($G$128:$AU$183,MATCH($E19,$E$128:$E$183,0),MATCH(V$6,$G$127:$AU$127,0)),0)</f>
        <v>78.96116184302474</v>
      </c>
      <c r="W19" s="483">
        <f>IFERROR(INDEX($G$128:$AU$183,MATCH($E19,$E$128:$E$183,0),MATCH(W$6,$G$127:$AU$127,0)),0)</f>
        <v>82.027156360608274</v>
      </c>
      <c r="X19" s="483">
        <f>IFERROR(INDEX($G$128:$AU$183,MATCH($E19,$E$128:$E$183,0),MATCH(X$6,$G$127:$AU$127,0)),0)</f>
        <v>85.049150528797384</v>
      </c>
      <c r="Y19" s="483">
        <f>IFERROR(INDEX($G$128:$AU$183,MATCH($E19,$E$128:$E$183,0),MATCH(Y$6,$G$127:$AU$127,0)),0)</f>
        <v>87.977933805504037</v>
      </c>
      <c r="Z19" s="483">
        <f>IFERROR(INDEX($G$128:$AU$183,MATCH($E19,$E$128:$E$183,0),MATCH(Z$6,$G$127:$AU$127,0)),0)</f>
        <v>90.806174024050065</v>
      </c>
      <c r="AA19" s="483">
        <f>IFERROR(INDEX($G$128:$AU$183,MATCH($E19,$E$128:$E$183,0),MATCH(AA$6,$G$127:$AU$127,0)),0)</f>
        <v>93.545254289417841</v>
      </c>
      <c r="AB19" s="483">
        <f>IFERROR(INDEX($G$128:$AU$183,MATCH($E19,$E$128:$E$183,0),MATCH(AB$6,$G$127:$AU$127,0)),0)</f>
        <v>95.942570263807795</v>
      </c>
      <c r="AC19" s="483">
        <f>IFERROR(INDEX($G$128:$AU$183,MATCH($E19,$E$128:$E$183,0),MATCH(AC$6,$G$127:$AU$127,0)),0)</f>
        <v>98.288170780745347</v>
      </c>
      <c r="AD19" s="483">
        <f>IFERROR(INDEX($G$128:$AU$183,MATCH($E19,$E$128:$E$183,0),MATCH(AD$6,$G$127:$AU$127,0)),0)</f>
        <v>100.50807073103184</v>
      </c>
      <c r="AE19" s="483">
        <f>IFERROR(INDEX($G$128:$AU$183,MATCH($E19,$E$128:$E$183,0),MATCH(AE$6,$G$127:$AU$127,0)),0)</f>
        <v>102.68270939569764</v>
      </c>
      <c r="AF19" s="483">
        <f>IFERROR(INDEX($G$128:$AU$183,MATCH($E19,$E$128:$E$183,0),MATCH(AF$6,$G$127:$AU$127,0)),0)</f>
        <v>104.75287649947461</v>
      </c>
      <c r="AG19" s="483">
        <f>IFERROR(INDEX($G$128:$AU$183,MATCH($E19,$E$128:$E$183,0),MATCH(AG$6,$G$127:$AU$127,0)),0)</f>
        <v>104.75287649947461</v>
      </c>
      <c r="AH19" s="483">
        <f>IFERROR(INDEX($G$128:$AU$183,MATCH($E19,$E$128:$E$183,0),MATCH(AH$6,$G$127:$AU$127,0)),0)</f>
        <v>104.75287649947461</v>
      </c>
      <c r="AI19" s="483">
        <f>IFERROR(INDEX($G$128:$AU$183,MATCH($E19,$E$128:$E$183,0),MATCH(AI$6,$G$127:$AU$127,0)),0)</f>
        <v>104.75287649947461</v>
      </c>
      <c r="AJ19" s="483">
        <f>IFERROR(INDEX($G$128:$AU$183,MATCH($E19,$E$128:$E$183,0),MATCH(AJ$6,$G$127:$AU$127,0)),0)</f>
        <v>104.75287649947461</v>
      </c>
      <c r="AK19" s="483">
        <f>IFERROR(INDEX($G$128:$AU$183,MATCH($E19,$E$128:$E$183,0),MATCH(AK$6,$G$127:$AU$127,0)),0)</f>
        <v>104.75287649947461</v>
      </c>
      <c r="AL19" s="483">
        <f>IFERROR(INDEX($G$128:$AU$183,MATCH($E19,$E$128:$E$183,0),MATCH(AL$6,$G$127:$AU$127,0)),0)</f>
        <v>104.75287649947461</v>
      </c>
      <c r="AM19" s="483">
        <f>IFERROR(INDEX($G$128:$AU$183,MATCH($E19,$E$128:$E$183,0),MATCH(AM$6,$G$127:$AU$127,0)),0)</f>
        <v>104.75287649947461</v>
      </c>
      <c r="AN19" s="483">
        <f>IFERROR(INDEX($G$128:$AU$183,MATCH($E19,$E$128:$E$183,0),MATCH(AN$6,$G$127:$AU$127,0)),0)</f>
        <v>104.75287649947461</v>
      </c>
      <c r="AO19" s="483">
        <f>IFERROR(INDEX($G$128:$AU$183,MATCH($E19,$E$128:$E$183,0),MATCH(AO$6,$G$127:$AU$127,0)),0)</f>
        <v>104.75287649947461</v>
      </c>
      <c r="AP19" s="483">
        <f>IFERROR(INDEX($G$128:$AU$183,MATCH($E19,$E$128:$E$183,0),MATCH(AP$6,$G$127:$AU$127,0)),0)</f>
        <v>104.75287649947461</v>
      </c>
      <c r="AQ19" s="483">
        <f>IFERROR(INDEX($G$128:$AU$183,MATCH($E19,$E$128:$E$183,0),MATCH(AQ$6,$G$127:$AU$127,0)),0)</f>
        <v>104.75287649947461</v>
      </c>
      <c r="AR19" s="483">
        <f>IFERROR(INDEX($G$128:$AU$183,MATCH($E19,$E$128:$E$183,0),MATCH(AR$6,$G$127:$AU$127,0)),0)</f>
        <v>104.75287649947461</v>
      </c>
      <c r="AS19" s="483">
        <f>IFERROR(INDEX($G$128:$AU$183,MATCH($E19,$E$128:$E$183,0),MATCH(AS$6,$G$127:$AU$127,0)),0)</f>
        <v>104.75287649947461</v>
      </c>
      <c r="AT19" s="483">
        <f>IFERROR(INDEX($G$128:$AU$183,MATCH($E19,$E$128:$E$183,0),MATCH(AT$6,$G$127:$AU$127,0)),0)</f>
        <v>104.75287649947461</v>
      </c>
      <c r="AU19" s="483">
        <f>IFERROR(INDEX($G$128:$AU$183,MATCH($E19,$E$128:$E$183,0),MATCH(AU$6,$G$127:$AU$127,0)),0)</f>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4.5">
      <c r="B20" s="8" t="str">
        <f>Processes!D19</f>
        <v>IMPGSL</v>
      </c>
      <c r="C20" s="8" t="str">
        <f>Processes!E19</f>
        <v>Import technology - Gasoline</v>
      </c>
      <c r="D20" s="216"/>
      <c r="E20" s="216" t="str">
        <f t="shared" si="0"/>
        <v>GSL</v>
      </c>
      <c r="F20" s="1116" t="str">
        <f>IFERROR(VLOOKUP(E20,$E$128:$F$180,2,FALSE),"MKr19")</f>
        <v>MKr19</v>
      </c>
      <c r="G20" s="483">
        <f>IFERROR(INDEX($G$128:$AU$183,MATCH($E20,$E$128:$E$183,0),MATCH(G$6,$G$127:$AU$127,0)),0)</f>
        <v>92.8</v>
      </c>
      <c r="H20" s="483">
        <f>IFERROR(INDEX($G$128:$AU$183,MATCH($E20,$E$128:$E$183,0),MATCH(H$6,$G$127:$AU$127,0)),0)</f>
        <v>122.9</v>
      </c>
      <c r="I20" s="483">
        <f>IFERROR(INDEX($G$128:$AU$183,MATCH($E20,$E$128:$E$183,0),MATCH(I$6,$G$127:$AU$127,0)),0)</f>
        <v>136.69999999999999</v>
      </c>
      <c r="J20" s="483">
        <f>IFERROR(INDEX($G$128:$AU$183,MATCH($E20,$E$128:$E$183,0),MATCH(J$6,$G$127:$AU$127,0)),0)</f>
        <v>122</v>
      </c>
      <c r="K20" s="483">
        <f>IFERROR(INDEX($G$128:$AU$183,MATCH($E20,$E$128:$E$183,0),MATCH(K$6,$G$127:$AU$127,0)),0)</f>
        <v>114.8</v>
      </c>
      <c r="L20" s="483">
        <f>IFERROR(INDEX($G$128:$AU$183,MATCH($E20,$E$128:$E$183,0),MATCH(L$6,$G$127:$AU$127,0)),0)</f>
        <v>78.2</v>
      </c>
      <c r="M20" s="483">
        <f>IFERROR(INDEX($G$128:$AU$183,MATCH($E20,$E$128:$E$183,0),MATCH(M$6,$G$127:$AU$127,0)),0)</f>
        <v>75.3</v>
      </c>
      <c r="N20" s="483">
        <f>IFERROR(INDEX($G$128:$AU$183,MATCH($E20,$E$128:$E$183,0),MATCH(N$6,$G$127:$AU$127,0)),0)</f>
        <v>79.400000000000006</v>
      </c>
      <c r="O20" s="483">
        <f>IFERROR(INDEX($G$128:$AU$183,MATCH($E20,$E$128:$E$183,0),MATCH(O$6,$G$127:$AU$127,0)),0)</f>
        <v>102.40107579472352</v>
      </c>
      <c r="P20" s="483">
        <f>IFERROR(INDEX($G$128:$AU$183,MATCH($E20,$E$128:$E$183,0),MATCH(P$6,$G$127:$AU$127,0)),0)</f>
        <v>97.746963615472367</v>
      </c>
      <c r="Q20" s="483">
        <f>IFERROR(INDEX($G$128:$AU$183,MATCH($E20,$E$128:$E$183,0),MATCH(Q$6,$G$127:$AU$127,0)),0)</f>
        <v>61.78105188648361</v>
      </c>
      <c r="R20" s="483">
        <f>IFERROR(INDEX($G$128:$AU$183,MATCH($E20,$E$128:$E$183,0),MATCH(R$6,$G$127:$AU$127,0)),0)</f>
        <v>98.610162475995239</v>
      </c>
      <c r="S20" s="483">
        <f>IFERROR(INDEX($G$128:$AU$183,MATCH($E20,$E$128:$E$183,0),MATCH(S$6,$G$127:$AU$127,0)),0)</f>
        <v>107.54945968206836</v>
      </c>
      <c r="T20" s="483">
        <f>IFERROR(INDEX($G$128:$AU$183,MATCH($E20,$E$128:$E$183,0),MATCH(T$6,$G$127:$AU$127,0)),0)</f>
        <v>104.32388913905685</v>
      </c>
      <c r="U20" s="483">
        <f>IFERROR(INDEX($G$128:$AU$183,MATCH($E20,$E$128:$E$183,0),MATCH(U$6,$G$127:$AU$127,0)),0)</f>
        <v>99.931882002444226</v>
      </c>
      <c r="V20" s="483">
        <f>IFERROR(INDEX($G$128:$AU$183,MATCH($E20,$E$128:$E$183,0),MATCH(V$6,$G$127:$AU$127,0)),0)</f>
        <v>95.960696295305084</v>
      </c>
      <c r="W20" s="483">
        <f>IFERROR(INDEX($G$128:$AU$183,MATCH($E20,$E$128:$E$183,0),MATCH(W$6,$G$127:$AU$127,0)),0)</f>
        <v>94.983837144966657</v>
      </c>
      <c r="X20" s="483">
        <f>IFERROR(INDEX($G$128:$AU$183,MATCH($E20,$E$128:$E$183,0),MATCH(X$6,$G$127:$AU$127,0)),0)</f>
        <v>94.641661268131131</v>
      </c>
      <c r="Y20" s="483">
        <f>IFERROR(INDEX($G$128:$AU$183,MATCH($E20,$E$128:$E$183,0),MATCH(Y$6,$G$127:$AU$127,0)),0)</f>
        <v>94.51214210911219</v>
      </c>
      <c r="Z20" s="483">
        <f>IFERROR(INDEX($G$128:$AU$183,MATCH($E20,$E$128:$E$183,0),MATCH(Z$6,$G$127:$AU$127,0)),0)</f>
        <v>94.434482159611562</v>
      </c>
      <c r="AA20" s="483">
        <f>IFERROR(INDEX($G$128:$AU$183,MATCH($E20,$E$128:$E$183,0),MATCH(AA$6,$G$127:$AU$127,0)),0)</f>
        <v>94.304840458403973</v>
      </c>
      <c r="AB20" s="483">
        <f>IFERROR(INDEX($G$128:$AU$183,MATCH($E20,$E$128:$E$183,0),MATCH(AB$6,$G$127:$AU$127,0)),0)</f>
        <v>95.093853760225116</v>
      </c>
      <c r="AC20" s="483">
        <f>IFERROR(INDEX($G$128:$AU$183,MATCH($E20,$E$128:$E$183,0),MATCH(AC$6,$G$127:$AU$127,0)),0)</f>
        <v>95.849448905263642</v>
      </c>
      <c r="AD20" s="483">
        <f>IFERROR(INDEX($G$128:$AU$183,MATCH($E20,$E$128:$E$183,0),MATCH(AD$6,$G$127:$AU$127,0)),0)</f>
        <v>96.523994049194542</v>
      </c>
      <c r="AE20" s="483">
        <f>IFERROR(INDEX($G$128:$AU$183,MATCH($E20,$E$128:$E$183,0),MATCH(AE$6,$G$127:$AU$127,0)),0)</f>
        <v>97.188095702046368</v>
      </c>
      <c r="AF20" s="483">
        <f>IFERROR(INDEX($G$128:$AU$183,MATCH($E20,$E$128:$E$183,0),MATCH(AF$6,$G$127:$AU$127,0)),0)</f>
        <v>97.783678386669294</v>
      </c>
      <c r="AG20" s="483">
        <f>IFERROR(INDEX($G$128:$AU$183,MATCH($E20,$E$128:$E$183,0),MATCH(AG$6,$G$127:$AU$127,0)),0)</f>
        <v>97.783678386669294</v>
      </c>
      <c r="AH20" s="483">
        <f>IFERROR(INDEX($G$128:$AU$183,MATCH($E20,$E$128:$E$183,0),MATCH(AH$6,$G$127:$AU$127,0)),0)</f>
        <v>97.783678386669294</v>
      </c>
      <c r="AI20" s="483">
        <f>IFERROR(INDEX($G$128:$AU$183,MATCH($E20,$E$128:$E$183,0),MATCH(AI$6,$G$127:$AU$127,0)),0)</f>
        <v>97.783678386669294</v>
      </c>
      <c r="AJ20" s="483">
        <f>IFERROR(INDEX($G$128:$AU$183,MATCH($E20,$E$128:$E$183,0),MATCH(AJ$6,$G$127:$AU$127,0)),0)</f>
        <v>97.783678386669294</v>
      </c>
      <c r="AK20" s="483">
        <f>IFERROR(INDEX($G$128:$AU$183,MATCH($E20,$E$128:$E$183,0),MATCH(AK$6,$G$127:$AU$127,0)),0)</f>
        <v>97.783678386669294</v>
      </c>
      <c r="AL20" s="483">
        <f>IFERROR(INDEX($G$128:$AU$183,MATCH($E20,$E$128:$E$183,0),MATCH(AL$6,$G$127:$AU$127,0)),0)</f>
        <v>97.783678386669294</v>
      </c>
      <c r="AM20" s="483">
        <f>IFERROR(INDEX($G$128:$AU$183,MATCH($E20,$E$128:$E$183,0),MATCH(AM$6,$G$127:$AU$127,0)),0)</f>
        <v>97.783678386669294</v>
      </c>
      <c r="AN20" s="483">
        <f>IFERROR(INDEX($G$128:$AU$183,MATCH($E20,$E$128:$E$183,0),MATCH(AN$6,$G$127:$AU$127,0)),0)</f>
        <v>97.783678386669294</v>
      </c>
      <c r="AO20" s="483">
        <f>IFERROR(INDEX($G$128:$AU$183,MATCH($E20,$E$128:$E$183,0),MATCH(AO$6,$G$127:$AU$127,0)),0)</f>
        <v>97.783678386669294</v>
      </c>
      <c r="AP20" s="483">
        <f>IFERROR(INDEX($G$128:$AU$183,MATCH($E20,$E$128:$E$183,0),MATCH(AP$6,$G$127:$AU$127,0)),0)</f>
        <v>97.783678386669294</v>
      </c>
      <c r="AQ20" s="483">
        <f>IFERROR(INDEX($G$128:$AU$183,MATCH($E20,$E$128:$E$183,0),MATCH(AQ$6,$G$127:$AU$127,0)),0)</f>
        <v>97.783678386669294</v>
      </c>
      <c r="AR20" s="483">
        <f>IFERROR(INDEX($G$128:$AU$183,MATCH($E20,$E$128:$E$183,0),MATCH(AR$6,$G$127:$AU$127,0)),0)</f>
        <v>97.783678386669294</v>
      </c>
      <c r="AS20" s="483">
        <f>IFERROR(INDEX($G$128:$AU$183,MATCH($E20,$E$128:$E$183,0),MATCH(AS$6,$G$127:$AU$127,0)),0)</f>
        <v>97.783678386669294</v>
      </c>
      <c r="AT20" s="483">
        <f>IFERROR(INDEX($G$128:$AU$183,MATCH($E20,$E$128:$E$183,0),MATCH(AT$6,$G$127:$AU$127,0)),0)</f>
        <v>97.783678386669294</v>
      </c>
      <c r="AU20" s="483">
        <f>IFERROR(INDEX($G$128:$AU$183,MATCH($E20,$E$128:$E$183,0),MATCH(AU$6,$G$127:$AU$127,0)),0)</f>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4.5">
      <c r="B21" s="8" t="str">
        <f>Processes!D20</f>
        <v>IMPKER</v>
      </c>
      <c r="C21" s="8" t="str">
        <f>Processes!E20</f>
        <v>Import technology - Kerosene</v>
      </c>
      <c r="D21" s="216"/>
      <c r="E21" s="216" t="str">
        <f t="shared" si="0"/>
        <v>KER</v>
      </c>
      <c r="F21" s="1116" t="str">
        <f>IFERROR(VLOOKUP(E21,$E$128:$F$180,2,FALSE),"MKr19")</f>
        <v>MKr19</v>
      </c>
      <c r="G21" s="483">
        <f>IFERROR(INDEX($G$128:$AU$183,MATCH($E21,$E$128:$E$183,0),MATCH(G$6,$G$127:$AU$127,0)),0)</f>
        <v>76.5</v>
      </c>
      <c r="H21" s="483">
        <f>IFERROR(INDEX($G$128:$AU$183,MATCH($E21,$E$128:$E$183,0),MATCH(H$6,$G$127:$AU$127,0)),0)</f>
        <v>112.4</v>
      </c>
      <c r="I21" s="483">
        <f>IFERROR(INDEX($G$128:$AU$183,MATCH($E21,$E$128:$E$183,0),MATCH(I$6,$G$127:$AU$127,0)),0)</f>
        <v>116.3</v>
      </c>
      <c r="J21" s="483">
        <f>IFERROR(INDEX($G$128:$AU$183,MATCH($E21,$E$128:$E$183,0),MATCH(J$6,$G$127:$AU$127,0)),0)</f>
        <v>118.6</v>
      </c>
      <c r="K21" s="483">
        <f>IFERROR(INDEX($G$128:$AU$183,MATCH($E21,$E$128:$E$183,0),MATCH(K$6,$G$127:$AU$127,0)),0)</f>
        <v>110.1</v>
      </c>
      <c r="L21" s="483">
        <f>IFERROR(INDEX($G$128:$AU$183,MATCH($E21,$E$128:$E$183,0),MATCH(L$6,$G$127:$AU$127,0)),0)</f>
        <v>73.5</v>
      </c>
      <c r="M21" s="483">
        <f>IFERROR(INDEX($G$128:$AU$183,MATCH($E21,$E$128:$E$183,0),MATCH(M$6,$G$127:$AU$127,0)),0)</f>
        <v>70.599999999999994</v>
      </c>
      <c r="N21" s="483">
        <f>IFERROR(INDEX($G$128:$AU$183,MATCH($E21,$E$128:$E$183,0),MATCH(N$6,$G$127:$AU$127,0)),0)</f>
        <v>74.7</v>
      </c>
      <c r="O21" s="483">
        <f>IFERROR(INDEX($G$128:$AU$183,MATCH($E21,$E$128:$E$183,0),MATCH(O$6,$G$127:$AU$127,0)),0)</f>
        <v>99.501075794723519</v>
      </c>
      <c r="P21" s="483">
        <f>IFERROR(INDEX($G$128:$AU$183,MATCH($E21,$E$128:$E$183,0),MATCH(P$6,$G$127:$AU$127,0)),0)</f>
        <v>92.996963615472367</v>
      </c>
      <c r="Q21" s="483">
        <f>IFERROR(INDEX($G$128:$AU$183,MATCH($E21,$E$128:$E$183,0),MATCH(Q$6,$G$127:$AU$127,0)),0)</f>
        <v>58.774254682337528</v>
      </c>
      <c r="R21" s="483">
        <f>IFERROR(INDEX($G$128:$AU$183,MATCH($E21,$E$128:$E$183,0),MATCH(R$6,$G$127:$AU$127,0)),0)</f>
        <v>93.896394440825773</v>
      </c>
      <c r="S21" s="483">
        <f>IFERROR(INDEX($G$128:$AU$183,MATCH($E21,$E$128:$E$183,0),MATCH(S$6,$G$127:$AU$127,0)),0)</f>
        <v>102.48919596306789</v>
      </c>
      <c r="T21" s="483">
        <f>IFERROR(INDEX($G$128:$AU$183,MATCH($E21,$E$128:$E$183,0),MATCH(T$6,$G$127:$AU$127,0)),0)</f>
        <v>99.498273966747675</v>
      </c>
      <c r="U21" s="483">
        <f>IFERROR(INDEX($G$128:$AU$183,MATCH($E21,$E$128:$E$183,0),MATCH(U$6,$G$127:$AU$127,0)),0)</f>
        <v>95.384207004452648</v>
      </c>
      <c r="V21" s="483">
        <f>IFERROR(INDEX($G$128:$AU$183,MATCH($E21,$E$128:$E$183,0),MATCH(V$6,$G$127:$AU$127,0)),0)</f>
        <v>91.64908120037984</v>
      </c>
      <c r="W21" s="483">
        <f>IFERROR(INDEX($G$128:$AU$183,MATCH($E21,$E$128:$E$183,0),MATCH(W$6,$G$127:$AU$127,0)),0)</f>
        <v>90.819418817358667</v>
      </c>
      <c r="X21" s="483">
        <f>IFERROR(INDEX($G$128:$AU$183,MATCH($E21,$E$128:$E$183,0),MATCH(X$6,$G$127:$AU$127,0)),0)</f>
        <v>90.549243774038757</v>
      </c>
      <c r="Y21" s="483">
        <f>IFERROR(INDEX($G$128:$AU$183,MATCH($E21,$E$128:$E$183,0),MATCH(Y$6,$G$127:$AU$127,0)),0)</f>
        <v>90.476746953369428</v>
      </c>
      <c r="Z21" s="483">
        <f>IFERROR(INDEX($G$128:$AU$183,MATCH($E21,$E$128:$E$183,0),MATCH(Z$6,$G$127:$AU$127,0)),0)</f>
        <v>90.4504335954543</v>
      </c>
      <c r="AA21" s="483">
        <f>IFERROR(INDEX($G$128:$AU$183,MATCH($E21,$E$128:$E$183,0),MATCH(AA$6,$G$127:$AU$127,0)),0)</f>
        <v>90.368664780812935</v>
      </c>
      <c r="AB21" s="483">
        <f>IFERROR(INDEX($G$128:$AU$183,MATCH($E21,$E$128:$E$183,0),MATCH(AB$6,$G$127:$AU$127,0)),0)</f>
        <v>91.178105570132786</v>
      </c>
      <c r="AC21" s="483">
        <f>IFERROR(INDEX($G$128:$AU$183,MATCH($E21,$E$128:$E$183,0),MATCH(AC$6,$G$127:$AU$127,0)),0)</f>
        <v>91.965379813825265</v>
      </c>
      <c r="AD21" s="483">
        <f>IFERROR(INDEX($G$128:$AU$183,MATCH($E21,$E$128:$E$183,0),MATCH(AD$6,$G$127:$AU$127,0)),0)</f>
        <v>92.671164921596954</v>
      </c>
      <c r="AE21" s="483">
        <f>IFERROR(INDEX($G$128:$AU$183,MATCH($E21,$E$128:$E$183,0),MATCH(AE$6,$G$127:$AU$127,0)),0)</f>
        <v>93.362161654742749</v>
      </c>
      <c r="AF21" s="483">
        <f>IFERROR(INDEX($G$128:$AU$183,MATCH($E21,$E$128:$E$183,0),MATCH(AF$6,$G$127:$AU$127,0)),0)</f>
        <v>93.984509904311125</v>
      </c>
      <c r="AG21" s="483">
        <f>IFERROR(INDEX($G$128:$AU$183,MATCH($E21,$E$128:$E$183,0),MATCH(AG$6,$G$127:$AU$127,0)),0)</f>
        <v>93.984509904311125</v>
      </c>
      <c r="AH21" s="483">
        <f>IFERROR(INDEX($G$128:$AU$183,MATCH($E21,$E$128:$E$183,0),MATCH(AH$6,$G$127:$AU$127,0)),0)</f>
        <v>93.984509904311125</v>
      </c>
      <c r="AI21" s="483">
        <f>IFERROR(INDEX($G$128:$AU$183,MATCH($E21,$E$128:$E$183,0),MATCH(AI$6,$G$127:$AU$127,0)),0)</f>
        <v>93.984509904311125</v>
      </c>
      <c r="AJ21" s="483">
        <f>IFERROR(INDEX($G$128:$AU$183,MATCH($E21,$E$128:$E$183,0),MATCH(AJ$6,$G$127:$AU$127,0)),0)</f>
        <v>93.984509904311125</v>
      </c>
      <c r="AK21" s="483">
        <f>IFERROR(INDEX($G$128:$AU$183,MATCH($E21,$E$128:$E$183,0),MATCH(AK$6,$G$127:$AU$127,0)),0)</f>
        <v>93.984509904311125</v>
      </c>
      <c r="AL21" s="483">
        <f>IFERROR(INDEX($G$128:$AU$183,MATCH($E21,$E$128:$E$183,0),MATCH(AL$6,$G$127:$AU$127,0)),0)</f>
        <v>93.984509904311125</v>
      </c>
      <c r="AM21" s="483">
        <f>IFERROR(INDEX($G$128:$AU$183,MATCH($E21,$E$128:$E$183,0),MATCH(AM$6,$G$127:$AU$127,0)),0)</f>
        <v>93.984509904311125</v>
      </c>
      <c r="AN21" s="483">
        <f>IFERROR(INDEX($G$128:$AU$183,MATCH($E21,$E$128:$E$183,0),MATCH(AN$6,$G$127:$AU$127,0)),0)</f>
        <v>93.984509904311125</v>
      </c>
      <c r="AO21" s="483">
        <f>IFERROR(INDEX($G$128:$AU$183,MATCH($E21,$E$128:$E$183,0),MATCH(AO$6,$G$127:$AU$127,0)),0)</f>
        <v>93.984509904311125</v>
      </c>
      <c r="AP21" s="483">
        <f>IFERROR(INDEX($G$128:$AU$183,MATCH($E21,$E$128:$E$183,0),MATCH(AP$6,$G$127:$AU$127,0)),0)</f>
        <v>93.984509904311125</v>
      </c>
      <c r="AQ21" s="483">
        <f>IFERROR(INDEX($G$128:$AU$183,MATCH($E21,$E$128:$E$183,0),MATCH(AQ$6,$G$127:$AU$127,0)),0)</f>
        <v>93.984509904311125</v>
      </c>
      <c r="AR21" s="483">
        <f>IFERROR(INDEX($G$128:$AU$183,MATCH($E21,$E$128:$E$183,0),MATCH(AR$6,$G$127:$AU$127,0)),0)</f>
        <v>93.984509904311125</v>
      </c>
      <c r="AS21" s="483">
        <f>IFERROR(INDEX($G$128:$AU$183,MATCH($E21,$E$128:$E$183,0),MATCH(AS$6,$G$127:$AU$127,0)),0)</f>
        <v>93.984509904311125</v>
      </c>
      <c r="AT21" s="483">
        <f>IFERROR(INDEX($G$128:$AU$183,MATCH($E21,$E$128:$E$183,0),MATCH(AT$6,$G$127:$AU$127,0)),0)</f>
        <v>93.984509904311125</v>
      </c>
      <c r="AU21" s="483">
        <f>IFERROR(INDEX($G$128:$AU$183,MATCH($E21,$E$128:$E$183,0),MATCH(AU$6,$G$127:$AU$127,0)),0)</f>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4.5">
      <c r="B22" s="8" t="str">
        <f>Processes!D21</f>
        <v>IMPDSL</v>
      </c>
      <c r="C22" s="8" t="str">
        <f>Processes!E21</f>
        <v>Import technology - Diesel</v>
      </c>
      <c r="D22" s="216"/>
      <c r="E22" s="216" t="str">
        <f t="shared" si="0"/>
        <v>DSL</v>
      </c>
      <c r="F22" s="1116" t="str">
        <f>IFERROR(VLOOKUP(E22,$E$128:$F$180,2,FALSE),"MKr19")</f>
        <v>MKr19</v>
      </c>
      <c r="G22" s="483">
        <f>IFERROR(INDEX($G$128:$AU$183,MATCH($E22,$E$128:$E$183,0),MATCH(G$6,$G$127:$AU$127,0)),0)</f>
        <v>105.4</v>
      </c>
      <c r="H22" s="483">
        <f>IFERROR(INDEX($G$128:$AU$183,MATCH($E22,$E$128:$E$183,0),MATCH(H$6,$G$127:$AU$127,0)),0)</f>
        <v>117.4</v>
      </c>
      <c r="I22" s="483">
        <f>IFERROR(INDEX($G$128:$AU$183,MATCH($E22,$E$128:$E$183,0),MATCH(I$6,$G$127:$AU$127,0)),0)</f>
        <v>134.19999999999999</v>
      </c>
      <c r="J22" s="483">
        <f>IFERROR(INDEX($G$128:$AU$183,MATCH($E22,$E$128:$E$183,0),MATCH(J$6,$G$127:$AU$127,0)),0)</f>
        <v>123.2</v>
      </c>
      <c r="K22" s="483">
        <f>IFERROR(INDEX($G$128:$AU$183,MATCH($E22,$E$128:$E$183,0),MATCH(K$6,$G$127:$AU$127,0)),0)</f>
        <v>113.5</v>
      </c>
      <c r="L22" s="483">
        <f>IFERROR(INDEX($G$128:$AU$183,MATCH($E22,$E$128:$E$183,0),MATCH(L$6,$G$127:$AU$127,0)),0)</f>
        <v>77</v>
      </c>
      <c r="M22" s="483">
        <f>IFERROR(INDEX($G$128:$AU$183,MATCH($E22,$E$128:$E$183,0),MATCH(M$6,$G$127:$AU$127,0)),0)</f>
        <v>74</v>
      </c>
      <c r="N22" s="483">
        <f>IFERROR(INDEX($G$128:$AU$183,MATCH($E22,$E$128:$E$183,0),MATCH(N$6,$G$127:$AU$127,0)),0)</f>
        <v>78.2</v>
      </c>
      <c r="O22" s="483">
        <f>IFERROR(INDEX($G$128:$AU$183,MATCH($E22,$E$128:$E$183,0),MATCH(O$6,$G$127:$AU$127,0)),0)</f>
        <v>101.50107579472352</v>
      </c>
      <c r="P22" s="483">
        <f>IFERROR(INDEX($G$128:$AU$183,MATCH($E22,$E$128:$E$183,0),MATCH(P$6,$G$127:$AU$127,0)),0)</f>
        <v>95.586963615472371</v>
      </c>
      <c r="Q22" s="483">
        <f>IFERROR(INDEX($G$128:$AU$183,MATCH($E22,$E$128:$E$183,0),MATCH(Q$6,$G$127:$AU$127,0)),0)</f>
        <v>60.412092749749455</v>
      </c>
      <c r="R22" s="483">
        <f>IFERROR(INDEX($G$128:$AU$183,MATCH($E22,$E$128:$E$183,0),MATCH(R$6,$G$127:$AU$127,0)),0)</f>
        <v>96.464039747368034</v>
      </c>
      <c r="S22" s="483">
        <f>IFERROR(INDEX($G$128:$AU$183,MATCH($E22,$E$128:$E$183,0),MATCH(S$6,$G$127:$AU$127,0)),0)</f>
        <v>105.24558157453986</v>
      </c>
      <c r="T22" s="483">
        <f>IFERROR(INDEX($G$128:$AU$183,MATCH($E22,$E$128:$E$183,0),MATCH(T$6,$G$127:$AU$127,0)),0)</f>
        <v>102.12684373426981</v>
      </c>
      <c r="U22" s="483">
        <f>IFERROR(INDEX($G$128:$AU$183,MATCH($E22,$E$128:$E$183,0),MATCH(U$6,$G$127:$AU$127,0)),0)</f>
        <v>97.861379465454505</v>
      </c>
      <c r="V22" s="483">
        <f>IFERROR(INDEX($G$128:$AU$183,MATCH($E22,$E$128:$E$183,0),MATCH(V$6,$G$127:$AU$127,0)),0)</f>
        <v>93.997669034889924</v>
      </c>
      <c r="W22" s="483">
        <f>IFERROR(INDEX($G$128:$AU$183,MATCH($E22,$E$128:$E$183,0),MATCH(W$6,$G$127:$AU$127,0)),0)</f>
        <v>93.087826828440782</v>
      </c>
      <c r="X22" s="483">
        <f>IFERROR(INDEX($G$128:$AU$183,MATCH($E22,$E$128:$E$183,0),MATCH(X$6,$G$127:$AU$127,0)),0)</f>
        <v>92.778432077900618</v>
      </c>
      <c r="Y22" s="483">
        <f>IFERROR(INDEX($G$128:$AU$183,MATCH($E22,$E$128:$E$183,0),MATCH(Y$6,$G$127:$AU$127,0)),0)</f>
        <v>92.674874513821976</v>
      </c>
      <c r="Z22" s="483">
        <f>IFERROR(INDEX($G$128:$AU$183,MATCH($E22,$E$128:$E$183,0),MATCH(Z$6,$G$127:$AU$127,0)),0)</f>
        <v>92.620592059017099</v>
      </c>
      <c r="AA22" s="483">
        <f>IFERROR(INDEX($G$128:$AU$183,MATCH($E22,$E$128:$E$183,0),MATCH(AA$6,$G$127:$AU$127,0)),0)</f>
        <v>92.512746315773114</v>
      </c>
      <c r="AB22" s="483">
        <f>IFERROR(INDEX($G$128:$AU$183,MATCH($E22,$E$128:$E$183,0),MATCH(AB$6,$G$127:$AU$127,0)),0)</f>
        <v>93.311060010588292</v>
      </c>
      <c r="AC22" s="483">
        <f>IFERROR(INDEX($G$128:$AU$183,MATCH($E22,$E$128:$E$183,0),MATCH(AC$6,$G$127:$AU$127,0)),0)</f>
        <v>94.081078273849101</v>
      </c>
      <c r="AD22" s="483">
        <f>IFERROR(INDEX($G$128:$AU$183,MATCH($E22,$E$128:$E$183,0),MATCH(AD$6,$G$127:$AU$127,0)),0)</f>
        <v>94.769846603125558</v>
      </c>
      <c r="AE22" s="483">
        <f>IFERROR(INDEX($G$128:$AU$183,MATCH($E22,$E$128:$E$183,0),MATCH(AE$6,$G$127:$AU$127,0)),0)</f>
        <v>95.446193267330614</v>
      </c>
      <c r="AF22" s="483">
        <f>IFERROR(INDEX($G$128:$AU$183,MATCH($E22,$E$128:$E$183,0),MATCH(AF$6,$G$127:$AU$127,0)),0)</f>
        <v>96.053961996503332</v>
      </c>
      <c r="AG22" s="483">
        <f>IFERROR(INDEX($G$128:$AU$183,MATCH($E22,$E$128:$E$183,0),MATCH(AG$6,$G$127:$AU$127,0)),0)</f>
        <v>96.053961996503332</v>
      </c>
      <c r="AH22" s="483">
        <f>IFERROR(INDEX($G$128:$AU$183,MATCH($E22,$E$128:$E$183,0),MATCH(AH$6,$G$127:$AU$127,0)),0)</f>
        <v>96.053961996503332</v>
      </c>
      <c r="AI22" s="483">
        <f>IFERROR(INDEX($G$128:$AU$183,MATCH($E22,$E$128:$E$183,0),MATCH(AI$6,$G$127:$AU$127,0)),0)</f>
        <v>96.053961996503332</v>
      </c>
      <c r="AJ22" s="483">
        <f>IFERROR(INDEX($G$128:$AU$183,MATCH($E22,$E$128:$E$183,0),MATCH(AJ$6,$G$127:$AU$127,0)),0)</f>
        <v>96.053961996503332</v>
      </c>
      <c r="AK22" s="483">
        <f>IFERROR(INDEX($G$128:$AU$183,MATCH($E22,$E$128:$E$183,0),MATCH(AK$6,$G$127:$AU$127,0)),0)</f>
        <v>96.053961996503332</v>
      </c>
      <c r="AL22" s="483">
        <f>IFERROR(INDEX($G$128:$AU$183,MATCH($E22,$E$128:$E$183,0),MATCH(AL$6,$G$127:$AU$127,0)),0)</f>
        <v>96.053961996503332</v>
      </c>
      <c r="AM22" s="483">
        <f>IFERROR(INDEX($G$128:$AU$183,MATCH($E22,$E$128:$E$183,0),MATCH(AM$6,$G$127:$AU$127,0)),0)</f>
        <v>96.053961996503332</v>
      </c>
      <c r="AN22" s="483">
        <f>IFERROR(INDEX($G$128:$AU$183,MATCH($E22,$E$128:$E$183,0),MATCH(AN$6,$G$127:$AU$127,0)),0)</f>
        <v>96.053961996503332</v>
      </c>
      <c r="AO22" s="483">
        <f>IFERROR(INDEX($G$128:$AU$183,MATCH($E22,$E$128:$E$183,0),MATCH(AO$6,$G$127:$AU$127,0)),0)</f>
        <v>96.053961996503332</v>
      </c>
      <c r="AP22" s="483">
        <f>IFERROR(INDEX($G$128:$AU$183,MATCH($E22,$E$128:$E$183,0),MATCH(AP$6,$G$127:$AU$127,0)),0)</f>
        <v>96.053961996503332</v>
      </c>
      <c r="AQ22" s="483">
        <f>IFERROR(INDEX($G$128:$AU$183,MATCH($E22,$E$128:$E$183,0),MATCH(AQ$6,$G$127:$AU$127,0)),0)</f>
        <v>96.053961996503332</v>
      </c>
      <c r="AR22" s="483">
        <f>IFERROR(INDEX($G$128:$AU$183,MATCH($E22,$E$128:$E$183,0),MATCH(AR$6,$G$127:$AU$127,0)),0)</f>
        <v>96.053961996503332</v>
      </c>
      <c r="AS22" s="483">
        <f>IFERROR(INDEX($G$128:$AU$183,MATCH($E22,$E$128:$E$183,0),MATCH(AS$6,$G$127:$AU$127,0)),0)</f>
        <v>96.053961996503332</v>
      </c>
      <c r="AT22" s="483">
        <f>IFERROR(INDEX($G$128:$AU$183,MATCH($E22,$E$128:$E$183,0),MATCH(AT$6,$G$127:$AU$127,0)),0)</f>
        <v>96.053961996503332</v>
      </c>
      <c r="AU22" s="483">
        <f>IFERROR(INDEX($G$128:$AU$183,MATCH($E22,$E$128:$E$183,0),MATCH(AU$6,$G$127:$AU$127,0)),0)</f>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4.5">
      <c r="B23" s="8" t="str">
        <f>Processes!D22</f>
        <v>IMPHFO</v>
      </c>
      <c r="C23" s="8" t="str">
        <f>Processes!E22</f>
        <v>Import technology - Heavy Fuel Oil</v>
      </c>
      <c r="D23" s="486"/>
      <c r="E23" s="216" t="str">
        <f t="shared" si="0"/>
        <v>HFO</v>
      </c>
      <c r="F23" s="1116" t="str">
        <f>IFERROR(VLOOKUP(E23,$E$128:$F$180,2,FALSE),"MKr19")</f>
        <v>MKr19</v>
      </c>
      <c r="G23" s="483">
        <f>IFERROR(INDEX($G$128:$AU$183,MATCH($E23,$E$128:$E$183,0),MATCH(G$6,$G$127:$AU$127,0)),0)</f>
        <v>68.2</v>
      </c>
      <c r="H23" s="483">
        <f>IFERROR(INDEX($G$128:$AU$183,MATCH($E23,$E$128:$E$183,0),MATCH(H$6,$G$127:$AU$127,0)),0)</f>
        <v>102</v>
      </c>
      <c r="I23" s="483">
        <f>IFERROR(INDEX($G$128:$AU$183,MATCH($E23,$E$128:$E$183,0),MATCH(I$6,$G$127:$AU$127,0)),0)</f>
        <v>96.2</v>
      </c>
      <c r="J23" s="483">
        <f>IFERROR(INDEX($G$128:$AU$183,MATCH($E23,$E$128:$E$183,0),MATCH(J$6,$G$127:$AU$127,0)),0)</f>
        <v>91.7</v>
      </c>
      <c r="K23" s="483">
        <f>IFERROR(INDEX($G$128:$AU$183,MATCH($E23,$E$128:$E$183,0),MATCH(K$6,$G$127:$AU$127,0)),0)</f>
        <v>84</v>
      </c>
      <c r="L23" s="483">
        <f>IFERROR(INDEX($G$128:$AU$183,MATCH($E23,$E$128:$E$183,0),MATCH(L$6,$G$127:$AU$127,0)),0)</f>
        <v>47.5</v>
      </c>
      <c r="M23" s="483">
        <f>IFERROR(INDEX($G$128:$AU$183,MATCH($E23,$E$128:$E$183,0),MATCH(M$6,$G$127:$AU$127,0)),0)</f>
        <v>44.5</v>
      </c>
      <c r="N23" s="483">
        <f>IFERROR(INDEX($G$128:$AU$183,MATCH($E23,$E$128:$E$183,0),MATCH(N$6,$G$127:$AU$127,0)),0)</f>
        <v>48.7</v>
      </c>
      <c r="O23" s="483">
        <f>IFERROR(INDEX($G$128:$AU$183,MATCH($E23,$E$128:$E$183,0),MATCH(O$6,$G$127:$AU$127,0)),0)</f>
        <v>36.196844137778136</v>
      </c>
      <c r="P23" s="483">
        <f>IFERROR(INDEX($G$128:$AU$183,MATCH($E23,$E$128:$E$183,0),MATCH(P$6,$G$127:$AU$127,0)),0)</f>
        <v>65.229494087735588</v>
      </c>
      <c r="Q23" s="483">
        <f>IFERROR(INDEX($G$128:$AU$183,MATCH($E23,$E$128:$E$183,0),MATCH(Q$6,$G$127:$AU$127,0)),0)</f>
        <v>72.586198368571473</v>
      </c>
      <c r="R23" s="483">
        <f>IFERROR(INDEX($G$128:$AU$183,MATCH($E23,$E$128:$E$183,0),MATCH(R$6,$G$127:$AU$127,0)),0)</f>
        <v>70.432367380307113</v>
      </c>
      <c r="S23" s="483">
        <f>IFERROR(INDEX($G$128:$AU$183,MATCH($E23,$E$128:$E$183,0),MATCH(S$6,$G$127:$AU$127,0)),0)</f>
        <v>67.309831045324273</v>
      </c>
      <c r="T23" s="483">
        <f>IFERROR(INDEX($G$128:$AU$183,MATCH($E23,$E$128:$E$183,0),MATCH(T$6,$G$127:$AU$127,0)),0)</f>
        <v>64.416831156820507</v>
      </c>
      <c r="U23" s="483">
        <f>IFERROR(INDEX($G$128:$AU$183,MATCH($E23,$E$128:$E$183,0),MATCH(U$6,$G$127:$AU$127,0)),0)</f>
        <v>64.11228214898793</v>
      </c>
      <c r="V23" s="483">
        <f>IFERROR(INDEX($G$128:$AU$183,MATCH($E23,$E$128:$E$183,0),MATCH(V$6,$G$127:$AU$127,0)),0)</f>
        <v>64.098964653512695</v>
      </c>
      <c r="W23" s="483">
        <f>IFERROR(INDEX($G$128:$AU$183,MATCH($E23,$E$128:$E$183,0),MATCH(W$6,$G$127:$AU$127,0)),0)</f>
        <v>64.229890727908554</v>
      </c>
      <c r="X23" s="483">
        <f>IFERROR(INDEX($G$128:$AU$183,MATCH($E23,$E$128:$E$183,0),MATCH(X$6,$G$127:$AU$127,0)),0)</f>
        <v>64.386752466181292</v>
      </c>
      <c r="Y23" s="483">
        <f>IFERROR(INDEX($G$128:$AU$183,MATCH($E23,$E$128:$E$183,0),MATCH(Y$6,$G$127:$AU$127,0)),0)</f>
        <v>64.475766566837422</v>
      </c>
      <c r="Z23" s="483">
        <f>IFERROR(INDEX($G$128:$AU$183,MATCH($E23,$E$128:$E$183,0),MATCH(Z$6,$G$127:$AU$127,0)),0)</f>
        <v>65.358080878467376</v>
      </c>
      <c r="AA23" s="483">
        <f>IFERROR(INDEX($G$128:$AU$183,MATCH($E23,$E$128:$E$183,0),MATCH(AA$6,$G$127:$AU$127,0)),0)</f>
        <v>66.25836791938562</v>
      </c>
      <c r="AB23" s="483">
        <f>IFERROR(INDEX($G$128:$AU$183,MATCH($E23,$E$128:$E$183,0),MATCH(AB$6,$G$127:$AU$127,0)),0)</f>
        <v>67.075599244028723</v>
      </c>
      <c r="AC23" s="483">
        <f>IFERROR(INDEX($G$128:$AU$183,MATCH($E23,$E$128:$E$183,0),MATCH(AC$6,$G$127:$AU$127,0)),0)</f>
        <v>67.862542149407233</v>
      </c>
      <c r="AD23" s="483">
        <f>IFERROR(INDEX($G$128:$AU$183,MATCH($E23,$E$128:$E$183,0),MATCH(AD$6,$G$127:$AU$127,0)),0)</f>
        <v>68.580374534962374</v>
      </c>
      <c r="AE23" s="483">
        <f>IFERROR(INDEX($G$128:$AU$183,MATCH($E23,$E$128:$E$183,0),MATCH(AE$6,$G$127:$AU$127,0)),0)</f>
        <v>68.580374534962374</v>
      </c>
      <c r="AF23" s="483">
        <f>IFERROR(INDEX($G$128:$AU$183,MATCH($E23,$E$128:$E$183,0),MATCH(AF$6,$G$127:$AU$127,0)),0)</f>
        <v>68.580374534962374</v>
      </c>
      <c r="AG23" s="483">
        <f>IFERROR(INDEX($G$128:$AU$183,MATCH($E23,$E$128:$E$183,0),MATCH(AG$6,$G$127:$AU$127,0)),0)</f>
        <v>68.580374534962374</v>
      </c>
      <c r="AH23" s="483">
        <f>IFERROR(INDEX($G$128:$AU$183,MATCH($E23,$E$128:$E$183,0),MATCH(AH$6,$G$127:$AU$127,0)),0)</f>
        <v>68.580374534962374</v>
      </c>
      <c r="AI23" s="483">
        <f>IFERROR(INDEX($G$128:$AU$183,MATCH($E23,$E$128:$E$183,0),MATCH(AI$6,$G$127:$AU$127,0)),0)</f>
        <v>68.580374534962374</v>
      </c>
      <c r="AJ23" s="483">
        <f>IFERROR(INDEX($G$128:$AU$183,MATCH($E23,$E$128:$E$183,0),MATCH(AJ$6,$G$127:$AU$127,0)),0)</f>
        <v>68.580374534962374</v>
      </c>
      <c r="AK23" s="483">
        <f>IFERROR(INDEX($G$128:$AU$183,MATCH($E23,$E$128:$E$183,0),MATCH(AK$6,$G$127:$AU$127,0)),0)</f>
        <v>68.580374534962374</v>
      </c>
      <c r="AL23" s="483">
        <f>IFERROR(INDEX($G$128:$AU$183,MATCH($E23,$E$128:$E$183,0),MATCH(AL$6,$G$127:$AU$127,0)),0)</f>
        <v>68.580374534962374</v>
      </c>
      <c r="AM23" s="483">
        <f>IFERROR(INDEX($G$128:$AU$183,MATCH($E23,$E$128:$E$183,0),MATCH(AM$6,$G$127:$AU$127,0)),0)</f>
        <v>68.580374534962374</v>
      </c>
      <c r="AN23" s="483">
        <f>IFERROR(INDEX($G$128:$AU$183,MATCH($E23,$E$128:$E$183,0),MATCH(AN$6,$G$127:$AU$127,0)),0)</f>
        <v>68.580374534962374</v>
      </c>
      <c r="AO23" s="483">
        <f>IFERROR(INDEX($G$128:$AU$183,MATCH($E23,$E$128:$E$183,0),MATCH(AO$6,$G$127:$AU$127,0)),0)</f>
        <v>68.580374534962374</v>
      </c>
      <c r="AP23" s="483">
        <f>IFERROR(INDEX($G$128:$AU$183,MATCH($E23,$E$128:$E$183,0),MATCH(AP$6,$G$127:$AU$127,0)),0)</f>
        <v>68.580374534962374</v>
      </c>
      <c r="AQ23" s="483">
        <f>IFERROR(INDEX($G$128:$AU$183,MATCH($E23,$E$128:$E$183,0),MATCH(AQ$6,$G$127:$AU$127,0)),0)</f>
        <v>68.580374534962374</v>
      </c>
      <c r="AR23" s="483">
        <f>IFERROR(INDEX($G$128:$AU$183,MATCH($E23,$E$128:$E$183,0),MATCH(AR$6,$G$127:$AU$127,0)),0)</f>
        <v>68.580374534962374</v>
      </c>
      <c r="AS23" s="483">
        <f>IFERROR(INDEX($G$128:$AU$183,MATCH($E23,$E$128:$E$183,0),MATCH(AS$6,$G$127:$AU$127,0)),0)</f>
        <v>68.580374534962374</v>
      </c>
      <c r="AT23" s="483">
        <f>IFERROR(INDEX($G$128:$AU$183,MATCH($E23,$E$128:$E$183,0),MATCH(AT$6,$G$127:$AU$127,0)),0)</f>
        <v>68.580374534962374</v>
      </c>
      <c r="AU23" s="483">
        <f>IFERROR(INDEX($G$128:$AU$183,MATCH($E23,$E$128:$E$183,0),MATCH(AU$6,$G$127:$AU$127,0)),0)</f>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4.5">
      <c r="B24" s="8" t="str">
        <f>Processes!D23</f>
        <v>IMPMGO</v>
      </c>
      <c r="C24" s="8" t="str">
        <f>Processes!E23</f>
        <v>Import technology - Marine Gas Oil</v>
      </c>
      <c r="D24" s="216"/>
      <c r="E24" s="216" t="str">
        <f t="shared" si="0"/>
        <v>MGO</v>
      </c>
      <c r="F24" s="1116" t="str">
        <f>IFERROR(VLOOKUP(E24,$E$128:$F$180,2,FALSE),"MKr19")</f>
        <v>MKr19</v>
      </c>
      <c r="G24" s="483">
        <f>IFERROR(INDEX($G$128:$AU$183,MATCH($E24,$E$128:$E$183,0),MATCH(G$6,$G$127:$AU$127,0)),0)</f>
        <v>68.2</v>
      </c>
      <c r="H24" s="483">
        <f>IFERROR(INDEX($G$128:$AU$183,MATCH($E24,$E$128:$E$183,0),MATCH(H$6,$G$127:$AU$127,0)),0)</f>
        <v>102</v>
      </c>
      <c r="I24" s="483">
        <f>IFERROR(INDEX($G$128:$AU$183,MATCH($E24,$E$128:$E$183,0),MATCH(I$6,$G$127:$AU$127,0)),0)</f>
        <v>96.2</v>
      </c>
      <c r="J24" s="483">
        <f>IFERROR(INDEX($G$128:$AU$183,MATCH($E24,$E$128:$E$183,0),MATCH(J$6,$G$127:$AU$127,0)),0)</f>
        <v>91.7</v>
      </c>
      <c r="K24" s="483">
        <f>IFERROR(INDEX($G$128:$AU$183,MATCH($E24,$E$128:$E$183,0),MATCH(K$6,$G$127:$AU$127,0)),0)</f>
        <v>84</v>
      </c>
      <c r="L24" s="483">
        <f>IFERROR(INDEX($G$128:$AU$183,MATCH($E24,$E$128:$E$183,0),MATCH(L$6,$G$127:$AU$127,0)),0)</f>
        <v>47.5</v>
      </c>
      <c r="M24" s="483">
        <f>IFERROR(INDEX($G$128:$AU$183,MATCH($E24,$E$128:$E$183,0),MATCH(M$6,$G$127:$AU$127,0)),0)</f>
        <v>44.5</v>
      </c>
      <c r="N24" s="483">
        <f>IFERROR(INDEX($G$128:$AU$183,MATCH($E24,$E$128:$E$183,0),MATCH(N$6,$G$127:$AU$127,0)),0)</f>
        <v>48.7</v>
      </c>
      <c r="O24" s="483">
        <f>IFERROR(INDEX($G$128:$AU$183,MATCH($E24,$E$128:$E$183,0),MATCH(O$6,$G$127:$AU$127,0)),0)</f>
        <v>36.196844137778136</v>
      </c>
      <c r="P24" s="483">
        <f>IFERROR(INDEX($G$128:$AU$183,MATCH($E24,$E$128:$E$183,0),MATCH(P$6,$G$127:$AU$127,0)),0)</f>
        <v>65.229494087735588</v>
      </c>
      <c r="Q24" s="483">
        <f>IFERROR(INDEX($G$128:$AU$183,MATCH($E24,$E$128:$E$183,0),MATCH(Q$6,$G$127:$AU$127,0)),0)</f>
        <v>72.586198368571473</v>
      </c>
      <c r="R24" s="483">
        <f>IFERROR(INDEX($G$128:$AU$183,MATCH($E24,$E$128:$E$183,0),MATCH(R$6,$G$127:$AU$127,0)),0)</f>
        <v>70.432367380307113</v>
      </c>
      <c r="S24" s="483">
        <f>IFERROR(INDEX($G$128:$AU$183,MATCH($E24,$E$128:$E$183,0),MATCH(S$6,$G$127:$AU$127,0)),0)</f>
        <v>67.309831045324273</v>
      </c>
      <c r="T24" s="483">
        <f>IFERROR(INDEX($G$128:$AU$183,MATCH($E24,$E$128:$E$183,0),MATCH(T$6,$G$127:$AU$127,0)),0)</f>
        <v>64.416831156820507</v>
      </c>
      <c r="U24" s="483">
        <f>IFERROR(INDEX($G$128:$AU$183,MATCH($E24,$E$128:$E$183,0),MATCH(U$6,$G$127:$AU$127,0)),0)</f>
        <v>64.11228214898793</v>
      </c>
      <c r="V24" s="483">
        <f>IFERROR(INDEX($G$128:$AU$183,MATCH($E24,$E$128:$E$183,0),MATCH(V$6,$G$127:$AU$127,0)),0)</f>
        <v>64.098964653512695</v>
      </c>
      <c r="W24" s="483">
        <f>IFERROR(INDEX($G$128:$AU$183,MATCH($E24,$E$128:$E$183,0),MATCH(W$6,$G$127:$AU$127,0)),0)</f>
        <v>64.229890727908554</v>
      </c>
      <c r="X24" s="483">
        <f>IFERROR(INDEX($G$128:$AU$183,MATCH($E24,$E$128:$E$183,0),MATCH(X$6,$G$127:$AU$127,0)),0)</f>
        <v>64.386752466181292</v>
      </c>
      <c r="Y24" s="483">
        <f>IFERROR(INDEX($G$128:$AU$183,MATCH($E24,$E$128:$E$183,0),MATCH(Y$6,$G$127:$AU$127,0)),0)</f>
        <v>64.475766566837422</v>
      </c>
      <c r="Z24" s="483">
        <f>IFERROR(INDEX($G$128:$AU$183,MATCH($E24,$E$128:$E$183,0),MATCH(Z$6,$G$127:$AU$127,0)),0)</f>
        <v>65.358080878467376</v>
      </c>
      <c r="AA24" s="483">
        <f>IFERROR(INDEX($G$128:$AU$183,MATCH($E24,$E$128:$E$183,0),MATCH(AA$6,$G$127:$AU$127,0)),0)</f>
        <v>66.25836791938562</v>
      </c>
      <c r="AB24" s="483">
        <f>IFERROR(INDEX($G$128:$AU$183,MATCH($E24,$E$128:$E$183,0),MATCH(AB$6,$G$127:$AU$127,0)),0)</f>
        <v>67.075599244028723</v>
      </c>
      <c r="AC24" s="483">
        <f>IFERROR(INDEX($G$128:$AU$183,MATCH($E24,$E$128:$E$183,0),MATCH(AC$6,$G$127:$AU$127,0)),0)</f>
        <v>67.862542149407233</v>
      </c>
      <c r="AD24" s="483">
        <f>IFERROR(INDEX($G$128:$AU$183,MATCH($E24,$E$128:$E$183,0),MATCH(AD$6,$G$127:$AU$127,0)),0)</f>
        <v>68.580374534962374</v>
      </c>
      <c r="AE24" s="483">
        <f>IFERROR(INDEX($G$128:$AU$183,MATCH($E24,$E$128:$E$183,0),MATCH(AE$6,$G$127:$AU$127,0)),0)</f>
        <v>68.580374534962374</v>
      </c>
      <c r="AF24" s="483">
        <f>IFERROR(INDEX($G$128:$AU$183,MATCH($E24,$E$128:$E$183,0),MATCH(AF$6,$G$127:$AU$127,0)),0)</f>
        <v>68.580374534962374</v>
      </c>
      <c r="AG24" s="483">
        <f>IFERROR(INDEX($G$128:$AU$183,MATCH($E24,$E$128:$E$183,0),MATCH(AG$6,$G$127:$AU$127,0)),0)</f>
        <v>68.580374534962374</v>
      </c>
      <c r="AH24" s="483">
        <f>IFERROR(INDEX($G$128:$AU$183,MATCH($E24,$E$128:$E$183,0),MATCH(AH$6,$G$127:$AU$127,0)),0)</f>
        <v>68.580374534962374</v>
      </c>
      <c r="AI24" s="483">
        <f>IFERROR(INDEX($G$128:$AU$183,MATCH($E24,$E$128:$E$183,0),MATCH(AI$6,$G$127:$AU$127,0)),0)</f>
        <v>68.580374534962374</v>
      </c>
      <c r="AJ24" s="483">
        <f>IFERROR(INDEX($G$128:$AU$183,MATCH($E24,$E$128:$E$183,0),MATCH(AJ$6,$G$127:$AU$127,0)),0)</f>
        <v>68.580374534962374</v>
      </c>
      <c r="AK24" s="483">
        <f>IFERROR(INDEX($G$128:$AU$183,MATCH($E24,$E$128:$E$183,0),MATCH(AK$6,$G$127:$AU$127,0)),0)</f>
        <v>68.580374534962374</v>
      </c>
      <c r="AL24" s="483">
        <f>IFERROR(INDEX($G$128:$AU$183,MATCH($E24,$E$128:$E$183,0),MATCH(AL$6,$G$127:$AU$127,0)),0)</f>
        <v>68.580374534962374</v>
      </c>
      <c r="AM24" s="483">
        <f>IFERROR(INDEX($G$128:$AU$183,MATCH($E24,$E$128:$E$183,0),MATCH(AM$6,$G$127:$AU$127,0)),0)</f>
        <v>68.580374534962374</v>
      </c>
      <c r="AN24" s="483">
        <f>IFERROR(INDEX($G$128:$AU$183,MATCH($E24,$E$128:$E$183,0),MATCH(AN$6,$G$127:$AU$127,0)),0)</f>
        <v>68.580374534962374</v>
      </c>
      <c r="AO24" s="483">
        <f>IFERROR(INDEX($G$128:$AU$183,MATCH($E24,$E$128:$E$183,0),MATCH(AO$6,$G$127:$AU$127,0)),0)</f>
        <v>68.580374534962374</v>
      </c>
      <c r="AP24" s="483">
        <f>IFERROR(INDEX($G$128:$AU$183,MATCH($E24,$E$128:$E$183,0),MATCH(AP$6,$G$127:$AU$127,0)),0)</f>
        <v>68.580374534962374</v>
      </c>
      <c r="AQ24" s="483">
        <f>IFERROR(INDEX($G$128:$AU$183,MATCH($E24,$E$128:$E$183,0),MATCH(AQ$6,$G$127:$AU$127,0)),0)</f>
        <v>68.580374534962374</v>
      </c>
      <c r="AR24" s="483">
        <f>IFERROR(INDEX($G$128:$AU$183,MATCH($E24,$E$128:$E$183,0),MATCH(AR$6,$G$127:$AU$127,0)),0)</f>
        <v>68.580374534962374</v>
      </c>
      <c r="AS24" s="483">
        <f>IFERROR(INDEX($G$128:$AU$183,MATCH($E24,$E$128:$E$183,0),MATCH(AS$6,$G$127:$AU$127,0)),0)</f>
        <v>68.580374534962374</v>
      </c>
      <c r="AT24" s="483">
        <f>IFERROR(INDEX($G$128:$AU$183,MATCH($E24,$E$128:$E$183,0),MATCH(AT$6,$G$127:$AU$127,0)),0)</f>
        <v>68.580374534962374</v>
      </c>
      <c r="AU24" s="483">
        <f>IFERROR(INDEX($G$128:$AU$183,MATCH($E24,$E$128:$E$183,0),MATCH(AU$6,$G$127:$AU$127,0)),0)</f>
        <v>68.580374534962374</v>
      </c>
      <c r="AV24" s="484">
        <v>5</v>
      </c>
      <c r="AW24" s="483"/>
      <c r="AX24" s="483"/>
      <c r="AY24" s="483"/>
      <c r="BA24" s="600"/>
      <c r="BB24" s="600"/>
      <c r="BC24" s="600"/>
      <c r="CG24" s="518"/>
      <c r="CH24" s="518"/>
    </row>
    <row r="25" spans="2:90" ht="14.5">
      <c r="B25" s="8" t="str">
        <f>Processes!D24</f>
        <v>IMPAGSL</v>
      </c>
      <c r="C25" s="8" t="str">
        <f>Processes!E24</f>
        <v>Import technology - Aviation gasoline</v>
      </c>
      <c r="D25" s="216"/>
      <c r="E25" s="216" t="str">
        <f t="shared" si="0"/>
        <v>AGSL</v>
      </c>
      <c r="F25" s="1116" t="str">
        <f>IFERROR(VLOOKUP(E25,$E$128:$F$180,2,FALSE),"MKr19")</f>
        <v>MKr19</v>
      </c>
      <c r="G25" s="483">
        <f>IFERROR(INDEX($G$128:$AU$183,MATCH($E25,$E$128:$E$183,0),MATCH(G$6,$G$127:$AU$127,0)),0)</f>
        <v>76.5</v>
      </c>
      <c r="H25" s="483">
        <f>IFERROR(INDEX($G$128:$AU$183,MATCH($E25,$E$128:$E$183,0),MATCH(H$6,$G$127:$AU$127,0)),0)</f>
        <v>112.4</v>
      </c>
      <c r="I25" s="483">
        <f>IFERROR(INDEX($G$128:$AU$183,MATCH($E25,$E$128:$E$183,0),MATCH(I$6,$G$127:$AU$127,0)),0)</f>
        <v>116.3</v>
      </c>
      <c r="J25" s="483">
        <f>IFERROR(INDEX($G$128:$AU$183,MATCH($E25,$E$128:$E$183,0),MATCH(J$6,$G$127:$AU$127,0)),0)</f>
        <v>118.6</v>
      </c>
      <c r="K25" s="483">
        <f>IFERROR(INDEX($G$128:$AU$183,MATCH($E25,$E$128:$E$183,0),MATCH(K$6,$G$127:$AU$127,0)),0)</f>
        <v>110.1</v>
      </c>
      <c r="L25" s="483">
        <f>IFERROR(INDEX($G$128:$AU$183,MATCH($E25,$E$128:$E$183,0),MATCH(L$6,$G$127:$AU$127,0)),0)</f>
        <v>73.5</v>
      </c>
      <c r="M25" s="483">
        <f>IFERROR(INDEX($G$128:$AU$183,MATCH($E25,$E$128:$E$183,0),MATCH(M$6,$G$127:$AU$127,0)),0)</f>
        <v>70.599999999999994</v>
      </c>
      <c r="N25" s="483">
        <f>IFERROR(INDEX($G$128:$AU$183,MATCH($E25,$E$128:$E$183,0),MATCH(N$6,$G$127:$AU$127,0)),0)</f>
        <v>74.7</v>
      </c>
      <c r="O25" s="483">
        <f>IFERROR(INDEX($G$128:$AU$183,MATCH($E25,$E$128:$E$183,0),MATCH(O$6,$G$127:$AU$127,0)),0)</f>
        <v>99.501075794723519</v>
      </c>
      <c r="P25" s="483">
        <f>IFERROR(INDEX($G$128:$AU$183,MATCH($E25,$E$128:$E$183,0),MATCH(P$6,$G$127:$AU$127,0)),0)</f>
        <v>92.996963615472367</v>
      </c>
      <c r="Q25" s="483">
        <f>IFERROR(INDEX($G$128:$AU$183,MATCH($E25,$E$128:$E$183,0),MATCH(Q$6,$G$127:$AU$127,0)),0)</f>
        <v>58.774254682337528</v>
      </c>
      <c r="R25" s="483">
        <f>IFERROR(INDEX($G$128:$AU$183,MATCH($E25,$E$128:$E$183,0),MATCH(R$6,$G$127:$AU$127,0)),0)</f>
        <v>93.896394440825773</v>
      </c>
      <c r="S25" s="483">
        <f>IFERROR(INDEX($G$128:$AU$183,MATCH($E25,$E$128:$E$183,0),MATCH(S$6,$G$127:$AU$127,0)),0)</f>
        <v>102.48919596306789</v>
      </c>
      <c r="T25" s="483">
        <f>IFERROR(INDEX($G$128:$AU$183,MATCH($E25,$E$128:$E$183,0),MATCH(T$6,$G$127:$AU$127,0)),0)</f>
        <v>99.498273966747675</v>
      </c>
      <c r="U25" s="483">
        <f>IFERROR(INDEX($G$128:$AU$183,MATCH($E25,$E$128:$E$183,0),MATCH(U$6,$G$127:$AU$127,0)),0)</f>
        <v>95.384207004452648</v>
      </c>
      <c r="V25" s="483">
        <f>IFERROR(INDEX($G$128:$AU$183,MATCH($E25,$E$128:$E$183,0),MATCH(V$6,$G$127:$AU$127,0)),0)</f>
        <v>91.64908120037984</v>
      </c>
      <c r="W25" s="483">
        <f>IFERROR(INDEX($G$128:$AU$183,MATCH($E25,$E$128:$E$183,0),MATCH(W$6,$G$127:$AU$127,0)),0)</f>
        <v>90.819418817358667</v>
      </c>
      <c r="X25" s="483">
        <f>IFERROR(INDEX($G$128:$AU$183,MATCH($E25,$E$128:$E$183,0),MATCH(X$6,$G$127:$AU$127,0)),0)</f>
        <v>90.549243774038757</v>
      </c>
      <c r="Y25" s="483">
        <f>IFERROR(INDEX($G$128:$AU$183,MATCH($E25,$E$128:$E$183,0),MATCH(Y$6,$G$127:$AU$127,0)),0)</f>
        <v>90.476746953369428</v>
      </c>
      <c r="Z25" s="483">
        <f>IFERROR(INDEX($G$128:$AU$183,MATCH($E25,$E$128:$E$183,0),MATCH(Z$6,$G$127:$AU$127,0)),0)</f>
        <v>90.4504335954543</v>
      </c>
      <c r="AA25" s="483">
        <f>IFERROR(INDEX($G$128:$AU$183,MATCH($E25,$E$128:$E$183,0),MATCH(AA$6,$G$127:$AU$127,0)),0)</f>
        <v>90.368664780812935</v>
      </c>
      <c r="AB25" s="483">
        <f>IFERROR(INDEX($G$128:$AU$183,MATCH($E25,$E$128:$E$183,0),MATCH(AB$6,$G$127:$AU$127,0)),0)</f>
        <v>91.178105570132786</v>
      </c>
      <c r="AC25" s="483">
        <f>IFERROR(INDEX($G$128:$AU$183,MATCH($E25,$E$128:$E$183,0),MATCH(AC$6,$G$127:$AU$127,0)),0)</f>
        <v>91.965379813825265</v>
      </c>
      <c r="AD25" s="483">
        <f>IFERROR(INDEX($G$128:$AU$183,MATCH($E25,$E$128:$E$183,0),MATCH(AD$6,$G$127:$AU$127,0)),0)</f>
        <v>92.671164921596954</v>
      </c>
      <c r="AE25" s="483">
        <f>IFERROR(INDEX($G$128:$AU$183,MATCH($E25,$E$128:$E$183,0),MATCH(AE$6,$G$127:$AU$127,0)),0)</f>
        <v>93.362161654742749</v>
      </c>
      <c r="AF25" s="483">
        <f>IFERROR(INDEX($G$128:$AU$183,MATCH($E25,$E$128:$E$183,0),MATCH(AF$6,$G$127:$AU$127,0)),0)</f>
        <v>93.984509904311125</v>
      </c>
      <c r="AG25" s="483">
        <f>IFERROR(INDEX($G$128:$AU$183,MATCH($E25,$E$128:$E$183,0),MATCH(AG$6,$G$127:$AU$127,0)),0)</f>
        <v>93.984509904311125</v>
      </c>
      <c r="AH25" s="483">
        <f>IFERROR(INDEX($G$128:$AU$183,MATCH($E25,$E$128:$E$183,0),MATCH(AH$6,$G$127:$AU$127,0)),0)</f>
        <v>93.984509904311125</v>
      </c>
      <c r="AI25" s="483">
        <f>IFERROR(INDEX($G$128:$AU$183,MATCH($E25,$E$128:$E$183,0),MATCH(AI$6,$G$127:$AU$127,0)),0)</f>
        <v>93.984509904311125</v>
      </c>
      <c r="AJ25" s="483">
        <f>IFERROR(INDEX($G$128:$AU$183,MATCH($E25,$E$128:$E$183,0),MATCH(AJ$6,$G$127:$AU$127,0)),0)</f>
        <v>93.984509904311125</v>
      </c>
      <c r="AK25" s="483">
        <f>IFERROR(INDEX($G$128:$AU$183,MATCH($E25,$E$128:$E$183,0),MATCH(AK$6,$G$127:$AU$127,0)),0)</f>
        <v>93.984509904311125</v>
      </c>
      <c r="AL25" s="483">
        <f>IFERROR(INDEX($G$128:$AU$183,MATCH($E25,$E$128:$E$183,0),MATCH(AL$6,$G$127:$AU$127,0)),0)</f>
        <v>93.984509904311125</v>
      </c>
      <c r="AM25" s="483">
        <f>IFERROR(INDEX($G$128:$AU$183,MATCH($E25,$E$128:$E$183,0),MATCH(AM$6,$G$127:$AU$127,0)),0)</f>
        <v>93.984509904311125</v>
      </c>
      <c r="AN25" s="483">
        <f>IFERROR(INDEX($G$128:$AU$183,MATCH($E25,$E$128:$E$183,0),MATCH(AN$6,$G$127:$AU$127,0)),0)</f>
        <v>93.984509904311125</v>
      </c>
      <c r="AO25" s="483">
        <f>IFERROR(INDEX($G$128:$AU$183,MATCH($E25,$E$128:$E$183,0),MATCH(AO$6,$G$127:$AU$127,0)),0)</f>
        <v>93.984509904311125</v>
      </c>
      <c r="AP25" s="483">
        <f>IFERROR(INDEX($G$128:$AU$183,MATCH($E25,$E$128:$E$183,0),MATCH(AP$6,$G$127:$AU$127,0)),0)</f>
        <v>93.984509904311125</v>
      </c>
      <c r="AQ25" s="483">
        <f>IFERROR(INDEX($G$128:$AU$183,MATCH($E25,$E$128:$E$183,0),MATCH(AQ$6,$G$127:$AU$127,0)),0)</f>
        <v>93.984509904311125</v>
      </c>
      <c r="AR25" s="483">
        <f>IFERROR(INDEX($G$128:$AU$183,MATCH($E25,$E$128:$E$183,0),MATCH(AR$6,$G$127:$AU$127,0)),0)</f>
        <v>93.984509904311125</v>
      </c>
      <c r="AS25" s="483">
        <f>IFERROR(INDEX($G$128:$AU$183,MATCH($E25,$E$128:$E$183,0),MATCH(AS$6,$G$127:$AU$127,0)),0)</f>
        <v>93.984509904311125</v>
      </c>
      <c r="AT25" s="483">
        <f>IFERROR(INDEX($G$128:$AU$183,MATCH($E25,$E$128:$E$183,0),MATCH(AT$6,$G$127:$AU$127,0)),0)</f>
        <v>93.984509904311125</v>
      </c>
      <c r="AU25" s="483">
        <f>IFERROR(INDEX($G$128:$AU$183,MATCH($E25,$E$128:$E$183,0),MATCH(AU$6,$G$127:$AU$127,0)),0)</f>
        <v>93.984509904311125</v>
      </c>
      <c r="AV25" s="484">
        <v>5</v>
      </c>
      <c r="CG25" s="518"/>
      <c r="CH25" s="518"/>
    </row>
    <row r="26" spans="2:90" ht="14.5">
      <c r="B26" s="8" t="str">
        <f>Processes!D25</f>
        <v>IMPBGA</v>
      </c>
      <c r="C26" s="8" t="str">
        <f>Processes!E25</f>
        <v>Import technology - Biogas</v>
      </c>
      <c r="D26" s="216"/>
      <c r="E26" s="216" t="str">
        <f t="shared" si="0"/>
        <v>BGA</v>
      </c>
      <c r="F26" s="1116" t="str">
        <f>IFERROR(VLOOKUP(E26,$E$128:$F$180,2,FALSE),"MKr19")</f>
        <v>MKr19</v>
      </c>
      <c r="G26" s="483">
        <f>IFERROR(INDEX($G$128:$AU$183,MATCH($E26,$E$128:$E$183,0),MATCH(G$6,$G$127:$AU$127,0)),0)</f>
        <v>133.19999999999999</v>
      </c>
      <c r="H26" s="483">
        <f>IFERROR(INDEX($G$128:$AU$183,MATCH($E26,$E$128:$E$183,0),MATCH(H$6,$G$127:$AU$127,0)),0)</f>
        <v>138.30000000000001</v>
      </c>
      <c r="I26" s="483">
        <f>IFERROR(INDEX($G$128:$AU$183,MATCH($E26,$E$128:$E$183,0),MATCH(I$6,$G$127:$AU$127,0)),0)</f>
        <v>165.3</v>
      </c>
      <c r="J26" s="483">
        <f>IFERROR(INDEX($G$128:$AU$183,MATCH($E26,$E$128:$E$183,0),MATCH(J$6,$G$127:$AU$127,0)),0)</f>
        <v>162.60000000000002</v>
      </c>
      <c r="K26" s="483">
        <f>IFERROR(INDEX($G$128:$AU$183,MATCH($E26,$E$128:$E$183,0),MATCH(K$6,$G$127:$AU$127,0)),0)</f>
        <v>137.10000000000002</v>
      </c>
      <c r="L26" s="483">
        <f>IFERROR(INDEX($G$128:$AU$183,MATCH($E26,$E$128:$E$183,0),MATCH(L$6,$G$127:$AU$127,0)),0)</f>
        <v>132</v>
      </c>
      <c r="M26" s="483">
        <f>IFERROR(INDEX($G$128:$AU$183,MATCH($E26,$E$128:$E$183,0),MATCH(M$6,$G$127:$AU$127,0)),0)</f>
        <v>110.39999999999999</v>
      </c>
      <c r="N26" s="483">
        <f>IFERROR(INDEX($G$128:$AU$183,MATCH($E26,$E$128:$E$183,0),MATCH(N$6,$G$127:$AU$127,0)),0)</f>
        <v>110.69999999999999</v>
      </c>
      <c r="O26" s="483">
        <f>IFERROR(INDEX($G$128:$AU$183,MATCH($E26,$E$128:$E$183,0),MATCH(O$6,$G$127:$AU$127,0)),0)</f>
        <v>160.26655014555075</v>
      </c>
      <c r="P26" s="483">
        <f>IFERROR(INDEX($G$128:$AU$183,MATCH($E26,$E$128:$E$183,0),MATCH(P$6,$G$127:$AU$127,0)),0)</f>
        <v>102.78303372186139</v>
      </c>
      <c r="Q26" s="483">
        <f>IFERROR(INDEX($G$128:$AU$183,MATCH($E26,$E$128:$E$183,0),MATCH(Q$6,$G$127:$AU$127,0)),0)</f>
        <v>68.481886871020805</v>
      </c>
      <c r="R26" s="483">
        <f>IFERROR(INDEX($G$128:$AU$183,MATCH($E26,$E$128:$E$183,0),MATCH(R$6,$G$127:$AU$127,0)),0)</f>
        <v>308.03404662047853</v>
      </c>
      <c r="S26" s="483">
        <f>IFERROR(INDEX($G$128:$AU$183,MATCH($E26,$E$128:$E$183,0),MATCH(S$6,$G$127:$AU$127,0)),0)</f>
        <v>391.08387633292517</v>
      </c>
      <c r="T26" s="483">
        <f>IFERROR(INDEX($G$128:$AU$183,MATCH($E26,$E$128:$E$183,0),MATCH(T$6,$G$127:$AU$127,0)),0)</f>
        <v>237.88941083323709</v>
      </c>
      <c r="U26" s="483">
        <f>IFERROR(INDEX($G$128:$AU$183,MATCH($E26,$E$128:$E$183,0),MATCH(U$6,$G$127:$AU$127,0)),0)</f>
        <v>129.07467629739793</v>
      </c>
      <c r="V26" s="483">
        <f>IFERROR(INDEX($G$128:$AU$183,MATCH($E26,$E$128:$E$183,0),MATCH(V$6,$G$127:$AU$127,0)),0)</f>
        <v>118.44174276453711</v>
      </c>
      <c r="W26" s="483">
        <f>IFERROR(INDEX($G$128:$AU$183,MATCH($E26,$E$128:$E$183,0),MATCH(W$6,$G$127:$AU$127,0)),0)</f>
        <v>123.04073454091241</v>
      </c>
      <c r="X26" s="483">
        <f>IFERROR(INDEX($G$128:$AU$183,MATCH($E26,$E$128:$E$183,0),MATCH(X$6,$G$127:$AU$127,0)),0)</f>
        <v>127.57372579319608</v>
      </c>
      <c r="Y26" s="483">
        <f>IFERROR(INDEX($G$128:$AU$183,MATCH($E26,$E$128:$E$183,0),MATCH(Y$6,$G$127:$AU$127,0)),0)</f>
        <v>131.96690070825605</v>
      </c>
      <c r="Z26" s="483">
        <f>IFERROR(INDEX($G$128:$AU$183,MATCH($E26,$E$128:$E$183,0),MATCH(Z$6,$G$127:$AU$127,0)),0)</f>
        <v>136.20926103607511</v>
      </c>
      <c r="AA26" s="483">
        <f>IFERROR(INDEX($G$128:$AU$183,MATCH($E26,$E$128:$E$183,0),MATCH(AA$6,$G$127:$AU$127,0)),0)</f>
        <v>140.31788143412678</v>
      </c>
      <c r="AB26" s="483">
        <f>IFERROR(INDEX($G$128:$AU$183,MATCH($E26,$E$128:$E$183,0),MATCH(AB$6,$G$127:$AU$127,0)),0)</f>
        <v>143.91385539571169</v>
      </c>
      <c r="AC26" s="483">
        <f>IFERROR(INDEX($G$128:$AU$183,MATCH($E26,$E$128:$E$183,0),MATCH(AC$6,$G$127:$AU$127,0)),0)</f>
        <v>147.43225617111801</v>
      </c>
      <c r="AD26" s="483">
        <f>IFERROR(INDEX($G$128:$AU$183,MATCH($E26,$E$128:$E$183,0),MATCH(AD$6,$G$127:$AU$127,0)),0)</f>
        <v>150.76210609654777</v>
      </c>
      <c r="AE26" s="483">
        <f>IFERROR(INDEX($G$128:$AU$183,MATCH($E26,$E$128:$E$183,0),MATCH(AE$6,$G$127:$AU$127,0)),0)</f>
        <v>154.02406409354646</v>
      </c>
      <c r="AF26" s="483">
        <f>IFERROR(INDEX($G$128:$AU$183,MATCH($E26,$E$128:$E$183,0),MATCH(AF$6,$G$127:$AU$127,0)),0)</f>
        <v>157.12931474921191</v>
      </c>
      <c r="AG26" s="483">
        <f>IFERROR(INDEX($G$128:$AU$183,MATCH($E26,$E$128:$E$183,0),MATCH(AG$6,$G$127:$AU$127,0)),0)</f>
        <v>157.12931474921191</v>
      </c>
      <c r="AH26" s="483">
        <f>IFERROR(INDEX($G$128:$AU$183,MATCH($E26,$E$128:$E$183,0),MATCH(AH$6,$G$127:$AU$127,0)),0)</f>
        <v>157.12931474921191</v>
      </c>
      <c r="AI26" s="483">
        <f>IFERROR(INDEX($G$128:$AU$183,MATCH($E26,$E$128:$E$183,0),MATCH(AI$6,$G$127:$AU$127,0)),0)</f>
        <v>157.12931474921191</v>
      </c>
      <c r="AJ26" s="483">
        <f>IFERROR(INDEX($G$128:$AU$183,MATCH($E26,$E$128:$E$183,0),MATCH(AJ$6,$G$127:$AU$127,0)),0)</f>
        <v>157.12931474921191</v>
      </c>
      <c r="AK26" s="483">
        <f>IFERROR(INDEX($G$128:$AU$183,MATCH($E26,$E$128:$E$183,0),MATCH(AK$6,$G$127:$AU$127,0)),0)</f>
        <v>157.12931474921191</v>
      </c>
      <c r="AL26" s="483">
        <f>IFERROR(INDEX($G$128:$AU$183,MATCH($E26,$E$128:$E$183,0),MATCH(AL$6,$G$127:$AU$127,0)),0)</f>
        <v>157.12931474921191</v>
      </c>
      <c r="AM26" s="483">
        <f>IFERROR(INDEX($G$128:$AU$183,MATCH($E26,$E$128:$E$183,0),MATCH(AM$6,$G$127:$AU$127,0)),0)</f>
        <v>157.12931474921191</v>
      </c>
      <c r="AN26" s="483">
        <f>IFERROR(INDEX($G$128:$AU$183,MATCH($E26,$E$128:$E$183,0),MATCH(AN$6,$G$127:$AU$127,0)),0)</f>
        <v>157.12931474921191</v>
      </c>
      <c r="AO26" s="483">
        <f>IFERROR(INDEX($G$128:$AU$183,MATCH($E26,$E$128:$E$183,0),MATCH(AO$6,$G$127:$AU$127,0)),0)</f>
        <v>157.12931474921191</v>
      </c>
      <c r="AP26" s="483">
        <f>IFERROR(INDEX($G$128:$AU$183,MATCH($E26,$E$128:$E$183,0),MATCH(AP$6,$G$127:$AU$127,0)),0)</f>
        <v>157.12931474921191</v>
      </c>
      <c r="AQ26" s="483">
        <f>IFERROR(INDEX($G$128:$AU$183,MATCH($E26,$E$128:$E$183,0),MATCH(AQ$6,$G$127:$AU$127,0)),0)</f>
        <v>157.12931474921191</v>
      </c>
      <c r="AR26" s="483">
        <f>IFERROR(INDEX($G$128:$AU$183,MATCH($E26,$E$128:$E$183,0),MATCH(AR$6,$G$127:$AU$127,0)),0)</f>
        <v>157.12931474921191</v>
      </c>
      <c r="AS26" s="483">
        <f>IFERROR(INDEX($G$128:$AU$183,MATCH($E26,$E$128:$E$183,0),MATCH(AS$6,$G$127:$AU$127,0)),0)</f>
        <v>157.12931474921191</v>
      </c>
      <c r="AT26" s="483">
        <f>IFERROR(INDEX($G$128:$AU$183,MATCH($E26,$E$128:$E$183,0),MATCH(AT$6,$G$127:$AU$127,0)),0)</f>
        <v>157.12931474921191</v>
      </c>
      <c r="AU26" s="483">
        <f>IFERROR(INDEX($G$128:$AU$183,MATCH($E26,$E$128:$E$183,0),MATCH(AU$6,$G$127:$AU$127,0)),0)</f>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4.5">
      <c r="B27" s="8" t="str">
        <f>Processes!D26</f>
        <v>IMPHFB</v>
      </c>
      <c r="C27" s="8" t="str">
        <f>Processes!E26</f>
        <v>Import technology - Heavy Fuel Bio Oil</v>
      </c>
      <c r="D27" s="216"/>
      <c r="E27" s="216" t="str">
        <f t="shared" si="0"/>
        <v>HFB</v>
      </c>
      <c r="F27" s="1116" t="str">
        <f>IFERROR(VLOOKUP(E27,$E$128:$F$180,2,FALSE),"MKr19")</f>
        <v>MKr19</v>
      </c>
      <c r="G27" s="483">
        <f>IFERROR(INDEX($G$128:$AU$183,MATCH($E27,$E$128:$E$183,0),MATCH(G$6,$G$127:$AU$127,0)),0)</f>
        <v>131.87375303359801</v>
      </c>
      <c r="H27" s="483">
        <f>IFERROR(INDEX($G$128:$AU$183,MATCH($E27,$E$128:$E$183,0),MATCH(H$6,$G$127:$AU$127,0)),0)</f>
        <v>165.67375303359799</v>
      </c>
      <c r="I27" s="483">
        <f>IFERROR(INDEX($G$128:$AU$183,MATCH($E27,$E$128:$E$183,0),MATCH(I$6,$G$127:$AU$127,0)),0)</f>
        <v>159.87375303359801</v>
      </c>
      <c r="J27" s="483">
        <f>IFERROR(INDEX($G$128:$AU$183,MATCH($E27,$E$128:$E$183,0),MATCH(J$6,$G$127:$AU$127,0)),0)</f>
        <v>155.37375303359801</v>
      </c>
      <c r="K27" s="483">
        <f>IFERROR(INDEX($G$128:$AU$183,MATCH($E27,$E$128:$E$183,0),MATCH(K$6,$G$127:$AU$127,0)),0)</f>
        <v>147.67375303359799</v>
      </c>
      <c r="L27" s="483">
        <f>IFERROR(INDEX($G$128:$AU$183,MATCH($E27,$E$128:$E$183,0),MATCH(L$6,$G$127:$AU$127,0)),0)</f>
        <v>111.17375303359799</v>
      </c>
      <c r="M27" s="483">
        <f>IFERROR(INDEX($G$128:$AU$183,MATCH($E27,$E$128:$E$183,0),MATCH(M$6,$G$127:$AU$127,0)),0)</f>
        <v>108.17375303359799</v>
      </c>
      <c r="N27" s="483">
        <f>IFERROR(INDEX($G$128:$AU$183,MATCH($E27,$E$128:$E$183,0),MATCH(N$6,$G$127:$AU$127,0)),0)</f>
        <v>112.37375303359801</v>
      </c>
      <c r="O27" s="483">
        <f>IFERROR(INDEX($G$128:$AU$183,MATCH($E27,$E$128:$E$183,0),MATCH(O$6,$G$127:$AU$127,0)),0)</f>
        <v>99.870597171376133</v>
      </c>
      <c r="P27" s="483">
        <f>IFERROR(INDEX($G$128:$AU$183,MATCH($E27,$E$128:$E$183,0),MATCH(P$6,$G$127:$AU$127,0)),0)</f>
        <v>128.90324712133358</v>
      </c>
      <c r="Q27" s="483">
        <f>IFERROR(INDEX($G$128:$AU$183,MATCH($E27,$E$128:$E$183,0),MATCH(Q$6,$G$127:$AU$127,0)),0)</f>
        <v>136.25995140216946</v>
      </c>
      <c r="R27" s="483">
        <f>IFERROR(INDEX($G$128:$AU$183,MATCH($E27,$E$128:$E$183,0),MATCH(R$6,$G$127:$AU$127,0)),0)</f>
        <v>134.1061204139051</v>
      </c>
      <c r="S27" s="483">
        <f>IFERROR(INDEX($G$128:$AU$183,MATCH($E27,$E$128:$E$183,0),MATCH(S$6,$G$127:$AU$127,0)),0)</f>
        <v>130.98358407892226</v>
      </c>
      <c r="T27" s="483">
        <f>IFERROR(INDEX($G$128:$AU$183,MATCH($E27,$E$128:$E$183,0),MATCH(T$6,$G$127:$AU$127,0)),0)</f>
        <v>128.0905841904185</v>
      </c>
      <c r="U27" s="483">
        <f>IFERROR(INDEX($G$128:$AU$183,MATCH($E27,$E$128:$E$183,0),MATCH(U$6,$G$127:$AU$127,0)),0)</f>
        <v>127.78603518258592</v>
      </c>
      <c r="V27" s="483">
        <f>IFERROR(INDEX($G$128:$AU$183,MATCH($E27,$E$128:$E$183,0),MATCH(V$6,$G$127:$AU$127,0)),0)</f>
        <v>127.77271768711068</v>
      </c>
      <c r="W27" s="483">
        <f>IFERROR(INDEX($G$128:$AU$183,MATCH($E27,$E$128:$E$183,0),MATCH(W$6,$G$127:$AU$127,0)),0)</f>
        <v>127.90364376150654</v>
      </c>
      <c r="X27" s="483">
        <f>IFERROR(INDEX($G$128:$AU$183,MATCH($E27,$E$128:$E$183,0),MATCH(X$6,$G$127:$AU$127,0)),0)</f>
        <v>128.06050549977928</v>
      </c>
      <c r="Y27" s="483">
        <f>IFERROR(INDEX($G$128:$AU$183,MATCH($E27,$E$128:$E$183,0),MATCH(Y$6,$G$127:$AU$127,0)),0)</f>
        <v>128.14951960043541</v>
      </c>
      <c r="Z27" s="483">
        <f>IFERROR(INDEX($G$128:$AU$183,MATCH($E27,$E$128:$E$183,0),MATCH(Z$6,$G$127:$AU$127,0)),0)</f>
        <v>129.03183391206537</v>
      </c>
      <c r="AA27" s="483">
        <f>IFERROR(INDEX($G$128:$AU$183,MATCH($E27,$E$128:$E$183,0),MATCH(AA$6,$G$127:$AU$127,0)),0)</f>
        <v>129.93212095298361</v>
      </c>
      <c r="AB27" s="483">
        <f>IFERROR(INDEX($G$128:$AU$183,MATCH($E27,$E$128:$E$183,0),MATCH(AB$6,$G$127:$AU$127,0)),0)</f>
        <v>130.74935227762671</v>
      </c>
      <c r="AC27" s="483">
        <f>IFERROR(INDEX($G$128:$AU$183,MATCH($E27,$E$128:$E$183,0),MATCH(AC$6,$G$127:$AU$127,0)),0)</f>
        <v>131.53629518300522</v>
      </c>
      <c r="AD27" s="483">
        <f>IFERROR(INDEX($G$128:$AU$183,MATCH($E27,$E$128:$E$183,0),MATCH(AD$6,$G$127:$AU$127,0)),0)</f>
        <v>132.25412756856036</v>
      </c>
      <c r="AE27" s="483">
        <f>IFERROR(INDEX($G$128:$AU$183,MATCH($E27,$E$128:$E$183,0),MATCH(AE$6,$G$127:$AU$127,0)),0)</f>
        <v>132.25412756856036</v>
      </c>
      <c r="AF27" s="483">
        <f>IFERROR(INDEX($G$128:$AU$183,MATCH($E27,$E$128:$E$183,0),MATCH(AF$6,$G$127:$AU$127,0)),0)</f>
        <v>132.25412756856036</v>
      </c>
      <c r="AG27" s="483">
        <f>IFERROR(INDEX($G$128:$AU$183,MATCH($E27,$E$128:$E$183,0),MATCH(AG$6,$G$127:$AU$127,0)),0)</f>
        <v>132.25412756856036</v>
      </c>
      <c r="AH27" s="483">
        <f>IFERROR(INDEX($G$128:$AU$183,MATCH($E27,$E$128:$E$183,0),MATCH(AH$6,$G$127:$AU$127,0)),0)</f>
        <v>132.25412756856036</v>
      </c>
      <c r="AI27" s="483">
        <f>IFERROR(INDEX($G$128:$AU$183,MATCH($E27,$E$128:$E$183,0),MATCH(AI$6,$G$127:$AU$127,0)),0)</f>
        <v>132.25412756856036</v>
      </c>
      <c r="AJ27" s="483">
        <f>IFERROR(INDEX($G$128:$AU$183,MATCH($E27,$E$128:$E$183,0),MATCH(AJ$6,$G$127:$AU$127,0)),0)</f>
        <v>132.25412756856036</v>
      </c>
      <c r="AK27" s="483">
        <f>IFERROR(INDEX($G$128:$AU$183,MATCH($E27,$E$128:$E$183,0),MATCH(AK$6,$G$127:$AU$127,0)),0)</f>
        <v>132.25412756856036</v>
      </c>
      <c r="AL27" s="483">
        <f>IFERROR(INDEX($G$128:$AU$183,MATCH($E27,$E$128:$E$183,0),MATCH(AL$6,$G$127:$AU$127,0)),0)</f>
        <v>132.25412756856036</v>
      </c>
      <c r="AM27" s="483">
        <f>IFERROR(INDEX($G$128:$AU$183,MATCH($E27,$E$128:$E$183,0),MATCH(AM$6,$G$127:$AU$127,0)),0)</f>
        <v>132.25412756856036</v>
      </c>
      <c r="AN27" s="483">
        <f>IFERROR(INDEX($G$128:$AU$183,MATCH($E27,$E$128:$E$183,0),MATCH(AN$6,$G$127:$AU$127,0)),0)</f>
        <v>132.25412756856036</v>
      </c>
      <c r="AO27" s="483">
        <f>IFERROR(INDEX($G$128:$AU$183,MATCH($E27,$E$128:$E$183,0),MATCH(AO$6,$G$127:$AU$127,0)),0)</f>
        <v>132.25412756856036</v>
      </c>
      <c r="AP27" s="483">
        <f>IFERROR(INDEX($G$128:$AU$183,MATCH($E27,$E$128:$E$183,0),MATCH(AP$6,$G$127:$AU$127,0)),0)</f>
        <v>132.25412756856036</v>
      </c>
      <c r="AQ27" s="483">
        <f>IFERROR(INDEX($G$128:$AU$183,MATCH($E27,$E$128:$E$183,0),MATCH(AQ$6,$G$127:$AU$127,0)),0)</f>
        <v>132.25412756856036</v>
      </c>
      <c r="AR27" s="483">
        <f>IFERROR(INDEX($G$128:$AU$183,MATCH($E27,$E$128:$E$183,0),MATCH(AR$6,$G$127:$AU$127,0)),0)</f>
        <v>132.25412756856036</v>
      </c>
      <c r="AS27" s="483">
        <f>IFERROR(INDEX($G$128:$AU$183,MATCH($E27,$E$128:$E$183,0),MATCH(AS$6,$G$127:$AU$127,0)),0)</f>
        <v>132.25412756856036</v>
      </c>
      <c r="AT27" s="483">
        <f>IFERROR(INDEX($G$128:$AU$183,MATCH($E27,$E$128:$E$183,0),MATCH(AT$6,$G$127:$AU$127,0)),0)</f>
        <v>132.25412756856036</v>
      </c>
      <c r="AU27" s="483">
        <f>IFERROR(INDEX($G$128:$AU$183,MATCH($E27,$E$128:$E$183,0),MATCH(AU$6,$G$127:$AU$127,0)),0)</f>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4.5">
      <c r="B28" s="8" t="str">
        <f>Processes!D27</f>
        <v>IMPDDGS</v>
      </c>
      <c r="C28" s="8" t="str">
        <f>Processes!E27</f>
        <v>Import technology - Ethanol</v>
      </c>
      <c r="D28" s="216"/>
      <c r="E28" s="216" t="str">
        <f t="shared" si="0"/>
        <v>DDGS</v>
      </c>
      <c r="F28" s="1116" t="str">
        <f>IFERROR(VLOOKUP(E28,$E$128:$F$180,2,FALSE),"MKr19")</f>
        <v>MKr14</v>
      </c>
      <c r="G28" s="483">
        <f>IFERROR(INDEX($G$128:$AU$183,MATCH($E28,$E$128:$E$183,0),MATCH(G$6,$G$127:$AU$127,0)),0)</f>
        <v>10</v>
      </c>
      <c r="H28" s="483">
        <f>IFERROR(INDEX($G$128:$AU$183,MATCH($E28,$E$128:$E$183,0),MATCH(H$6,$G$127:$AU$127,0)),0)</f>
        <v>10</v>
      </c>
      <c r="I28" s="483">
        <f>IFERROR(INDEX($G$128:$AU$183,MATCH($E28,$E$128:$E$183,0),MATCH(I$6,$G$127:$AU$127,0)),0)</f>
        <v>10</v>
      </c>
      <c r="J28" s="483">
        <f>IFERROR(INDEX($G$128:$AU$183,MATCH($E28,$E$128:$E$183,0),MATCH(J$6,$G$127:$AU$127,0)),0)</f>
        <v>10</v>
      </c>
      <c r="K28" s="483">
        <f>IFERROR(INDEX($G$128:$AU$183,MATCH($E28,$E$128:$E$183,0),MATCH(K$6,$G$127:$AU$127,0)),0)</f>
        <v>10</v>
      </c>
      <c r="L28" s="483">
        <f>IFERROR(INDEX($G$128:$AU$183,MATCH($E28,$E$128:$E$183,0),MATCH(L$6,$G$127:$AU$127,0)),0)</f>
        <v>10</v>
      </c>
      <c r="M28" s="483">
        <f>IFERROR(INDEX($G$128:$AU$183,MATCH($E28,$E$128:$E$183,0),MATCH(M$6,$G$127:$AU$127,0)),0)</f>
        <v>10</v>
      </c>
      <c r="N28" s="483">
        <f>IFERROR(INDEX($G$128:$AU$183,MATCH($E28,$E$128:$E$183,0),MATCH(N$6,$G$127:$AU$127,0)),0)</f>
        <v>10</v>
      </c>
      <c r="O28" s="483">
        <f>IFERROR(INDEX($G$128:$AU$183,MATCH($E28,$E$128:$E$183,0),MATCH(O$6,$G$127:$AU$127,0)),0)</f>
        <v>10</v>
      </c>
      <c r="P28" s="483">
        <f>IFERROR(INDEX($G$128:$AU$183,MATCH($E28,$E$128:$E$183,0),MATCH(P$6,$G$127:$AU$127,0)),0)</f>
        <v>10</v>
      </c>
      <c r="Q28" s="483">
        <f>IFERROR(INDEX($G$128:$AU$183,MATCH($E28,$E$128:$E$183,0),MATCH(Q$6,$G$127:$AU$127,0)),0)</f>
        <v>10</v>
      </c>
      <c r="R28" s="483">
        <f>IFERROR(INDEX($G$128:$AU$183,MATCH($E28,$E$128:$E$183,0),MATCH(R$6,$G$127:$AU$127,0)),0)</f>
        <v>10</v>
      </c>
      <c r="S28" s="483">
        <f>IFERROR(INDEX($G$128:$AU$183,MATCH($E28,$E$128:$E$183,0),MATCH(S$6,$G$127:$AU$127,0)),0)</f>
        <v>10</v>
      </c>
      <c r="T28" s="483">
        <f>IFERROR(INDEX($G$128:$AU$183,MATCH($E28,$E$128:$E$183,0),MATCH(T$6,$G$127:$AU$127,0)),0)</f>
        <v>10</v>
      </c>
      <c r="U28" s="483">
        <f>IFERROR(INDEX($G$128:$AU$183,MATCH($E28,$E$128:$E$183,0),MATCH(U$6,$G$127:$AU$127,0)),0)</f>
        <v>10</v>
      </c>
      <c r="V28" s="483">
        <f>IFERROR(INDEX($G$128:$AU$183,MATCH($E28,$E$128:$E$183,0),MATCH(V$6,$G$127:$AU$127,0)),0)</f>
        <v>10</v>
      </c>
      <c r="W28" s="483">
        <f>IFERROR(INDEX($G$128:$AU$183,MATCH($E28,$E$128:$E$183,0),MATCH(W$6,$G$127:$AU$127,0)),0)</f>
        <v>10</v>
      </c>
      <c r="X28" s="483">
        <f>IFERROR(INDEX($G$128:$AU$183,MATCH($E28,$E$128:$E$183,0),MATCH(X$6,$G$127:$AU$127,0)),0)</f>
        <v>10</v>
      </c>
      <c r="Y28" s="483">
        <f>IFERROR(INDEX($G$128:$AU$183,MATCH($E28,$E$128:$E$183,0),MATCH(Y$6,$G$127:$AU$127,0)),0)</f>
        <v>10</v>
      </c>
      <c r="Z28" s="483">
        <f>IFERROR(INDEX($G$128:$AU$183,MATCH($E28,$E$128:$E$183,0),MATCH(Z$6,$G$127:$AU$127,0)),0)</f>
        <v>10</v>
      </c>
      <c r="AA28" s="483">
        <f>IFERROR(INDEX($G$128:$AU$183,MATCH($E28,$E$128:$E$183,0),MATCH(AA$6,$G$127:$AU$127,0)),0)</f>
        <v>10</v>
      </c>
      <c r="AB28" s="483">
        <f>IFERROR(INDEX($G$128:$AU$183,MATCH($E28,$E$128:$E$183,0),MATCH(AB$6,$G$127:$AU$127,0)),0)</f>
        <v>10</v>
      </c>
      <c r="AC28" s="483">
        <f>IFERROR(INDEX($G$128:$AU$183,MATCH($E28,$E$128:$E$183,0),MATCH(AC$6,$G$127:$AU$127,0)),0)</f>
        <v>10</v>
      </c>
      <c r="AD28" s="483">
        <f>IFERROR(INDEX($G$128:$AU$183,MATCH($E28,$E$128:$E$183,0),MATCH(AD$6,$G$127:$AU$127,0)),0)</f>
        <v>10</v>
      </c>
      <c r="AE28" s="483">
        <f>IFERROR(INDEX($G$128:$AU$183,MATCH($E28,$E$128:$E$183,0),MATCH(AE$6,$G$127:$AU$127,0)),0)</f>
        <v>10</v>
      </c>
      <c r="AF28" s="483">
        <f>IFERROR(INDEX($G$128:$AU$183,MATCH($E28,$E$128:$E$183,0),MATCH(AF$6,$G$127:$AU$127,0)),0)</f>
        <v>10</v>
      </c>
      <c r="AG28" s="483">
        <f>IFERROR(INDEX($G$128:$AU$183,MATCH($E28,$E$128:$E$183,0),MATCH(AG$6,$G$127:$AU$127,0)),0)</f>
        <v>10</v>
      </c>
      <c r="AH28" s="483">
        <f>IFERROR(INDEX($G$128:$AU$183,MATCH($E28,$E$128:$E$183,0),MATCH(AH$6,$G$127:$AU$127,0)),0)</f>
        <v>10</v>
      </c>
      <c r="AI28" s="483">
        <f>IFERROR(INDEX($G$128:$AU$183,MATCH($E28,$E$128:$E$183,0),MATCH(AI$6,$G$127:$AU$127,0)),0)</f>
        <v>10</v>
      </c>
      <c r="AJ28" s="483">
        <f>IFERROR(INDEX($G$128:$AU$183,MATCH($E28,$E$128:$E$183,0),MATCH(AJ$6,$G$127:$AU$127,0)),0)</f>
        <v>10</v>
      </c>
      <c r="AK28" s="483">
        <f>IFERROR(INDEX($G$128:$AU$183,MATCH($E28,$E$128:$E$183,0),MATCH(AK$6,$G$127:$AU$127,0)),0)</f>
        <v>10</v>
      </c>
      <c r="AL28" s="483">
        <f>IFERROR(INDEX($G$128:$AU$183,MATCH($E28,$E$128:$E$183,0),MATCH(AL$6,$G$127:$AU$127,0)),0)</f>
        <v>10</v>
      </c>
      <c r="AM28" s="483">
        <f>IFERROR(INDEX($G$128:$AU$183,MATCH($E28,$E$128:$E$183,0),MATCH(AM$6,$G$127:$AU$127,0)),0)</f>
        <v>10</v>
      </c>
      <c r="AN28" s="483">
        <f>IFERROR(INDEX($G$128:$AU$183,MATCH($E28,$E$128:$E$183,0),MATCH(AN$6,$G$127:$AU$127,0)),0)</f>
        <v>10</v>
      </c>
      <c r="AO28" s="483">
        <f>IFERROR(INDEX($G$128:$AU$183,MATCH($E28,$E$128:$E$183,0),MATCH(AO$6,$G$127:$AU$127,0)),0)</f>
        <v>10</v>
      </c>
      <c r="AP28" s="483">
        <f>IFERROR(INDEX($G$128:$AU$183,MATCH($E28,$E$128:$E$183,0),MATCH(AP$6,$G$127:$AU$127,0)),0)</f>
        <v>10</v>
      </c>
      <c r="AQ28" s="483">
        <f>IFERROR(INDEX($G$128:$AU$183,MATCH($E28,$E$128:$E$183,0),MATCH(AQ$6,$G$127:$AU$127,0)),0)</f>
        <v>10</v>
      </c>
      <c r="AR28" s="483">
        <f>IFERROR(INDEX($G$128:$AU$183,MATCH($E28,$E$128:$E$183,0),MATCH(AR$6,$G$127:$AU$127,0)),0)</f>
        <v>10</v>
      </c>
      <c r="AS28" s="483">
        <f>IFERROR(INDEX($G$128:$AU$183,MATCH($E28,$E$128:$E$183,0),MATCH(AS$6,$G$127:$AU$127,0)),0)</f>
        <v>10</v>
      </c>
      <c r="AT28" s="483">
        <f>IFERROR(INDEX($G$128:$AU$183,MATCH($E28,$E$128:$E$183,0),MATCH(AT$6,$G$127:$AU$127,0)),0)</f>
        <v>10</v>
      </c>
      <c r="AU28" s="483">
        <f>IFERROR(INDEX($G$128:$AU$183,MATCH($E28,$E$128:$E$183,0),MATCH(AU$6,$G$127:$AU$127,0)),0)</f>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4.5">
      <c r="B29" s="8" t="str">
        <f>Processes!D28</f>
        <v>IMPH2</v>
      </c>
      <c r="C29" s="8" t="str">
        <f>Processes!E28</f>
        <v>Import technology - Hydrogen Nearby Countries</v>
      </c>
      <c r="D29" s="216"/>
      <c r="E29" s="486" t="s">
        <v>755</v>
      </c>
      <c r="F29" s="1116" t="str">
        <f>IFERROR(VLOOKUP(E29,$E$128:$F$180,2,FALSE),"MKr19")</f>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4.5">
      <c r="B30" s="8" t="str">
        <f>Processes!D29</f>
        <v>IMPH2G</v>
      </c>
      <c r="C30" s="8" t="str">
        <f>Processes!E29</f>
        <v>Import technology - Hydrogen Gas Nearby Countries</v>
      </c>
      <c r="D30" s="216"/>
      <c r="E30" s="216" t="str">
        <f t="shared" si="0"/>
        <v>H2G</v>
      </c>
      <c r="F30" s="1116" t="str">
        <f>IFERROR(VLOOKUP(E30,$E$128:$F$180,2,FALSE),"MKr19")</f>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4.5">
      <c r="B31" s="8" t="str">
        <f>Processes!D30</f>
        <v>IMPH2F</v>
      </c>
      <c r="C31" s="8" t="str">
        <f>Processes!E30</f>
        <v>Import technology - Hydrogen Further away</v>
      </c>
      <c r="D31" s="216"/>
      <c r="E31" s="486" t="s">
        <v>755</v>
      </c>
      <c r="F31" s="1116" t="str">
        <f>IFERROR(VLOOKUP(E31,$E$128:$F$180,2,FALSE),"MKr19")</f>
        <v>MKr14</v>
      </c>
      <c r="G31" s="483">
        <f>G29*1.2</f>
        <v>271.52132580209576</v>
      </c>
      <c r="H31" s="483">
        <f t="shared" ref="H31:AU31" si="3">H29*1.2</f>
        <v>267.11919322188618</v>
      </c>
      <c r="I31" s="483">
        <f t="shared" si="3"/>
        <v>262.7170606416766</v>
      </c>
      <c r="J31" s="483">
        <f t="shared" si="3"/>
        <v>258.31492806146701</v>
      </c>
      <c r="K31" s="483">
        <f t="shared" si="3"/>
        <v>253.91279548125746</v>
      </c>
      <c r="L31" s="483">
        <f t="shared" si="3"/>
        <v>249.51066290104788</v>
      </c>
      <c r="M31" s="483">
        <f t="shared" si="3"/>
        <v>245.1085303208383</v>
      </c>
      <c r="N31" s="483">
        <f t="shared" si="3"/>
        <v>240.70639774062872</v>
      </c>
      <c r="O31" s="483">
        <f t="shared" si="3"/>
        <v>236.30426516041913</v>
      </c>
      <c r="P31" s="483">
        <f t="shared" si="3"/>
        <v>231.90213258020955</v>
      </c>
      <c r="Q31" s="483">
        <f t="shared" si="3"/>
        <v>227.49999999999997</v>
      </c>
      <c r="R31" s="483">
        <f t="shared" si="3"/>
        <v>223.09786741979039</v>
      </c>
      <c r="S31" s="483">
        <f t="shared" si="3"/>
        <v>218.69573483958081</v>
      </c>
      <c r="T31" s="483">
        <f t="shared" si="3"/>
        <v>214.29360225937123</v>
      </c>
      <c r="U31" s="483">
        <f t="shared" si="3"/>
        <v>209.89146967916164</v>
      </c>
      <c r="V31" s="483">
        <f t="shared" si="3"/>
        <v>205.48933709895206</v>
      </c>
      <c r="W31" s="483">
        <f t="shared" si="3"/>
        <v>201.08720451874248</v>
      </c>
      <c r="X31" s="483">
        <f t="shared" si="3"/>
        <v>196.6850719385329</v>
      </c>
      <c r="Y31" s="483">
        <f t="shared" si="3"/>
        <v>192.28293935832335</v>
      </c>
      <c r="Z31" s="483">
        <f t="shared" si="3"/>
        <v>187.88080677811377</v>
      </c>
      <c r="AA31" s="483">
        <f t="shared" si="3"/>
        <v>183.47867419790418</v>
      </c>
      <c r="AB31" s="483">
        <f t="shared" si="3"/>
        <v>179.0765416176946</v>
      </c>
      <c r="AC31" s="483">
        <f t="shared" si="3"/>
        <v>174.67440903748502</v>
      </c>
      <c r="AD31" s="483">
        <f t="shared" si="3"/>
        <v>170.27227645727544</v>
      </c>
      <c r="AE31" s="483">
        <f t="shared" si="3"/>
        <v>165.87014387706586</v>
      </c>
      <c r="AF31" s="483">
        <f t="shared" si="3"/>
        <v>161.46801129685628</v>
      </c>
      <c r="AG31" s="483">
        <f t="shared" si="3"/>
        <v>157.06587871664669</v>
      </c>
      <c r="AH31" s="483">
        <f t="shared" si="3"/>
        <v>152.66374613643711</v>
      </c>
      <c r="AI31" s="483">
        <f t="shared" si="3"/>
        <v>148.26161355622756</v>
      </c>
      <c r="AJ31" s="483">
        <f t="shared" si="3"/>
        <v>143.85948097601798</v>
      </c>
      <c r="AK31" s="483">
        <f t="shared" si="3"/>
        <v>139.4573483958084</v>
      </c>
      <c r="AL31" s="483">
        <f t="shared" si="3"/>
        <v>135.05521581559881</v>
      </c>
      <c r="AM31" s="483">
        <f t="shared" si="3"/>
        <v>130.65308323538923</v>
      </c>
      <c r="AN31" s="483">
        <f t="shared" si="3"/>
        <v>126.25095065517966</v>
      </c>
      <c r="AO31" s="483">
        <f t="shared" si="3"/>
        <v>121.84881807497008</v>
      </c>
      <c r="AP31" s="483">
        <f t="shared" si="3"/>
        <v>117.4466854947605</v>
      </c>
      <c r="AQ31" s="483">
        <f t="shared" si="3"/>
        <v>113.04455291455092</v>
      </c>
      <c r="AR31" s="483">
        <f t="shared" si="3"/>
        <v>108.64242033434134</v>
      </c>
      <c r="AS31" s="483">
        <f t="shared" si="3"/>
        <v>104.24028775413176</v>
      </c>
      <c r="AT31" s="483">
        <f t="shared" si="3"/>
        <v>99.838155173922189</v>
      </c>
      <c r="AU31" s="483">
        <f t="shared" si="3"/>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4.5">
      <c r="B32" s="8" t="str">
        <f>Processes!D31</f>
        <v>IMPH2GF</v>
      </c>
      <c r="C32" s="8" t="str">
        <f>Processes!E31</f>
        <v>Import technology - Hydrogen Gas Further away</v>
      </c>
      <c r="D32" s="216"/>
      <c r="E32" s="216" t="str">
        <f>E30</f>
        <v>H2G</v>
      </c>
      <c r="F32" s="1116" t="str">
        <f>IFERROR(VLOOKUP(E32,$E$128:$F$180,2,FALSE),"MKr19")</f>
        <v>MKr14</v>
      </c>
      <c r="G32" s="483">
        <f>G31</f>
        <v>271.52132580209576</v>
      </c>
      <c r="H32" s="483">
        <f t="shared" ref="H32:AU32" si="4">H31</f>
        <v>267.11919322188618</v>
      </c>
      <c r="I32" s="483">
        <f t="shared" si="4"/>
        <v>262.7170606416766</v>
      </c>
      <c r="J32" s="483">
        <f t="shared" si="4"/>
        <v>258.31492806146701</v>
      </c>
      <c r="K32" s="483">
        <f t="shared" si="4"/>
        <v>253.91279548125746</v>
      </c>
      <c r="L32" s="483">
        <f t="shared" si="4"/>
        <v>249.51066290104788</v>
      </c>
      <c r="M32" s="483">
        <f t="shared" si="4"/>
        <v>245.1085303208383</v>
      </c>
      <c r="N32" s="483">
        <f t="shared" si="4"/>
        <v>240.70639774062872</v>
      </c>
      <c r="O32" s="483">
        <f t="shared" si="4"/>
        <v>236.30426516041913</v>
      </c>
      <c r="P32" s="483">
        <f t="shared" si="4"/>
        <v>231.90213258020955</v>
      </c>
      <c r="Q32" s="483">
        <f t="shared" si="4"/>
        <v>227.49999999999997</v>
      </c>
      <c r="R32" s="483">
        <f t="shared" si="4"/>
        <v>223.09786741979039</v>
      </c>
      <c r="S32" s="483">
        <f t="shared" si="4"/>
        <v>218.69573483958081</v>
      </c>
      <c r="T32" s="483">
        <f t="shared" si="4"/>
        <v>214.29360225937123</v>
      </c>
      <c r="U32" s="483">
        <f t="shared" si="4"/>
        <v>209.89146967916164</v>
      </c>
      <c r="V32" s="483">
        <f t="shared" si="4"/>
        <v>205.48933709895206</v>
      </c>
      <c r="W32" s="483">
        <f t="shared" si="4"/>
        <v>201.08720451874248</v>
      </c>
      <c r="X32" s="483">
        <f t="shared" si="4"/>
        <v>196.6850719385329</v>
      </c>
      <c r="Y32" s="483">
        <f t="shared" si="4"/>
        <v>192.28293935832335</v>
      </c>
      <c r="Z32" s="483">
        <f t="shared" si="4"/>
        <v>187.88080677811377</v>
      </c>
      <c r="AA32" s="483">
        <f t="shared" si="4"/>
        <v>183.47867419790418</v>
      </c>
      <c r="AB32" s="483">
        <f t="shared" si="4"/>
        <v>179.0765416176946</v>
      </c>
      <c r="AC32" s="483">
        <f t="shared" si="4"/>
        <v>174.67440903748502</v>
      </c>
      <c r="AD32" s="483">
        <f t="shared" si="4"/>
        <v>170.27227645727544</v>
      </c>
      <c r="AE32" s="483">
        <f t="shared" si="4"/>
        <v>165.87014387706586</v>
      </c>
      <c r="AF32" s="483">
        <f t="shared" si="4"/>
        <v>161.46801129685628</v>
      </c>
      <c r="AG32" s="483">
        <f t="shared" si="4"/>
        <v>157.06587871664669</v>
      </c>
      <c r="AH32" s="483">
        <f t="shared" si="4"/>
        <v>152.66374613643711</v>
      </c>
      <c r="AI32" s="483">
        <f t="shared" si="4"/>
        <v>148.26161355622756</v>
      </c>
      <c r="AJ32" s="483">
        <f t="shared" si="4"/>
        <v>143.85948097601798</v>
      </c>
      <c r="AK32" s="483">
        <f t="shared" si="4"/>
        <v>139.4573483958084</v>
      </c>
      <c r="AL32" s="483">
        <f t="shared" si="4"/>
        <v>135.05521581559881</v>
      </c>
      <c r="AM32" s="483">
        <f t="shared" si="4"/>
        <v>130.65308323538923</v>
      </c>
      <c r="AN32" s="483">
        <f t="shared" si="4"/>
        <v>126.25095065517966</v>
      </c>
      <c r="AO32" s="483">
        <f t="shared" si="4"/>
        <v>121.84881807497008</v>
      </c>
      <c r="AP32" s="483">
        <f t="shared" si="4"/>
        <v>117.4466854947605</v>
      </c>
      <c r="AQ32" s="483">
        <f t="shared" si="4"/>
        <v>113.04455291455092</v>
      </c>
      <c r="AR32" s="483">
        <f t="shared" si="4"/>
        <v>108.64242033434134</v>
      </c>
      <c r="AS32" s="483">
        <f t="shared" si="4"/>
        <v>104.24028775413176</v>
      </c>
      <c r="AT32" s="483">
        <f t="shared" si="4"/>
        <v>99.838155173922189</v>
      </c>
      <c r="AU32" s="483">
        <f t="shared" si="4"/>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4.5">
      <c r="B33" s="397" t="s">
        <v>2308</v>
      </c>
      <c r="C33" s="8" t="str">
        <f>Processes!E32</f>
        <v>Import technology - Hydrogen Other</v>
      </c>
      <c r="D33" s="216"/>
      <c r="E33" s="486" t="s">
        <v>755</v>
      </c>
      <c r="F33" s="1116" t="s">
        <v>206</v>
      </c>
      <c r="G33" s="483">
        <f>G29*1.5</f>
        <v>339.40165725261971</v>
      </c>
      <c r="H33" s="483">
        <f t="shared" ref="H33:AU33" si="5">H29*1.5</f>
        <v>333.89899152735774</v>
      </c>
      <c r="I33" s="483">
        <f t="shared" si="5"/>
        <v>328.39632580209576</v>
      </c>
      <c r="J33" s="483">
        <f t="shared" si="5"/>
        <v>322.89366007683384</v>
      </c>
      <c r="K33" s="483">
        <f t="shared" si="5"/>
        <v>317.39099435157186</v>
      </c>
      <c r="L33" s="483">
        <f t="shared" si="5"/>
        <v>311.88832862630989</v>
      </c>
      <c r="M33" s="483">
        <f t="shared" si="5"/>
        <v>306.38566290104791</v>
      </c>
      <c r="N33" s="483">
        <f t="shared" si="5"/>
        <v>300.88299717578593</v>
      </c>
      <c r="O33" s="483">
        <f t="shared" si="5"/>
        <v>295.38033145052395</v>
      </c>
      <c r="P33" s="483">
        <f t="shared" si="5"/>
        <v>289.87766572526198</v>
      </c>
      <c r="Q33" s="483">
        <f t="shared" si="5"/>
        <v>284.375</v>
      </c>
      <c r="R33" s="483">
        <f t="shared" si="5"/>
        <v>278.87233427473802</v>
      </c>
      <c r="S33" s="483">
        <f t="shared" si="5"/>
        <v>273.36966854947605</v>
      </c>
      <c r="T33" s="483">
        <f t="shared" si="5"/>
        <v>267.86700282421407</v>
      </c>
      <c r="U33" s="483">
        <f t="shared" si="5"/>
        <v>262.36433709895209</v>
      </c>
      <c r="V33" s="483">
        <f t="shared" si="5"/>
        <v>256.86167137369011</v>
      </c>
      <c r="W33" s="483">
        <f t="shared" si="5"/>
        <v>251.35900564842811</v>
      </c>
      <c r="X33" s="483">
        <f t="shared" si="5"/>
        <v>245.85633992316613</v>
      </c>
      <c r="Y33" s="483">
        <f t="shared" si="5"/>
        <v>240.35367419790418</v>
      </c>
      <c r="Z33" s="483">
        <f t="shared" si="5"/>
        <v>234.85100847264221</v>
      </c>
      <c r="AA33" s="483">
        <f t="shared" si="5"/>
        <v>229.34834274738023</v>
      </c>
      <c r="AB33" s="483">
        <f t="shared" si="5"/>
        <v>223.84567702211825</v>
      </c>
      <c r="AC33" s="483">
        <f t="shared" si="5"/>
        <v>218.34301129685628</v>
      </c>
      <c r="AD33" s="483">
        <f t="shared" si="5"/>
        <v>212.8403455715943</v>
      </c>
      <c r="AE33" s="483">
        <f t="shared" si="5"/>
        <v>207.33767984633232</v>
      </c>
      <c r="AF33" s="483">
        <f t="shared" si="5"/>
        <v>201.83501412107034</v>
      </c>
      <c r="AG33" s="483">
        <f t="shared" si="5"/>
        <v>196.33234839580837</v>
      </c>
      <c r="AH33" s="483">
        <f t="shared" si="5"/>
        <v>190.82968267054639</v>
      </c>
      <c r="AI33" s="483">
        <f t="shared" si="5"/>
        <v>185.32701694528444</v>
      </c>
      <c r="AJ33" s="483">
        <f t="shared" si="5"/>
        <v>179.82435122002246</v>
      </c>
      <c r="AK33" s="483">
        <f t="shared" si="5"/>
        <v>174.32168549476049</v>
      </c>
      <c r="AL33" s="483">
        <f t="shared" si="5"/>
        <v>168.81901976949851</v>
      </c>
      <c r="AM33" s="483">
        <f t="shared" si="5"/>
        <v>163.31635404423653</v>
      </c>
      <c r="AN33" s="483">
        <f t="shared" si="5"/>
        <v>157.81368831897458</v>
      </c>
      <c r="AO33" s="483">
        <f t="shared" si="5"/>
        <v>152.31102259371261</v>
      </c>
      <c r="AP33" s="483">
        <f t="shared" si="5"/>
        <v>146.80835686845063</v>
      </c>
      <c r="AQ33" s="483">
        <f t="shared" si="5"/>
        <v>141.30569114318865</v>
      </c>
      <c r="AR33" s="483">
        <f t="shared" si="5"/>
        <v>135.80302541792668</v>
      </c>
      <c r="AS33" s="483">
        <f t="shared" si="5"/>
        <v>130.3003596926647</v>
      </c>
      <c r="AT33" s="483">
        <f t="shared" si="5"/>
        <v>124.79769396740275</v>
      </c>
      <c r="AU33" s="483">
        <f t="shared" si="5"/>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4.5">
      <c r="B34" s="397" t="s">
        <v>2309</v>
      </c>
      <c r="C34" s="8" t="str">
        <f>Processes!E33</f>
        <v>Import technology - Hydrogen Gas Other</v>
      </c>
      <c r="D34" s="216"/>
      <c r="E34" s="216" t="s">
        <v>757</v>
      </c>
      <c r="F34" s="1116" t="s">
        <v>206</v>
      </c>
      <c r="G34" s="483">
        <f>G33</f>
        <v>339.40165725261971</v>
      </c>
      <c r="H34" s="483">
        <f t="shared" ref="H34:AU34" si="6">H33</f>
        <v>333.89899152735774</v>
      </c>
      <c r="I34" s="483">
        <f t="shared" si="6"/>
        <v>328.39632580209576</v>
      </c>
      <c r="J34" s="483">
        <f t="shared" si="6"/>
        <v>322.89366007683384</v>
      </c>
      <c r="K34" s="483">
        <f t="shared" si="6"/>
        <v>317.39099435157186</v>
      </c>
      <c r="L34" s="483">
        <f t="shared" si="6"/>
        <v>311.88832862630989</v>
      </c>
      <c r="M34" s="483">
        <f t="shared" si="6"/>
        <v>306.38566290104791</v>
      </c>
      <c r="N34" s="483">
        <f t="shared" si="6"/>
        <v>300.88299717578593</v>
      </c>
      <c r="O34" s="483">
        <f t="shared" si="6"/>
        <v>295.38033145052395</v>
      </c>
      <c r="P34" s="483">
        <f t="shared" si="6"/>
        <v>289.87766572526198</v>
      </c>
      <c r="Q34" s="483">
        <f t="shared" si="6"/>
        <v>284.375</v>
      </c>
      <c r="R34" s="483">
        <f t="shared" si="6"/>
        <v>278.87233427473802</v>
      </c>
      <c r="S34" s="483">
        <f t="shared" si="6"/>
        <v>273.36966854947605</v>
      </c>
      <c r="T34" s="483">
        <f t="shared" si="6"/>
        <v>267.86700282421407</v>
      </c>
      <c r="U34" s="483">
        <f t="shared" si="6"/>
        <v>262.36433709895209</v>
      </c>
      <c r="V34" s="483">
        <f t="shared" si="6"/>
        <v>256.86167137369011</v>
      </c>
      <c r="W34" s="483">
        <f t="shared" si="6"/>
        <v>251.35900564842811</v>
      </c>
      <c r="X34" s="483">
        <f t="shared" si="6"/>
        <v>245.85633992316613</v>
      </c>
      <c r="Y34" s="483">
        <f t="shared" si="6"/>
        <v>240.35367419790418</v>
      </c>
      <c r="Z34" s="483">
        <f t="shared" si="6"/>
        <v>234.85100847264221</v>
      </c>
      <c r="AA34" s="483">
        <f t="shared" si="6"/>
        <v>229.34834274738023</v>
      </c>
      <c r="AB34" s="483">
        <f t="shared" si="6"/>
        <v>223.84567702211825</v>
      </c>
      <c r="AC34" s="483">
        <f t="shared" si="6"/>
        <v>218.34301129685628</v>
      </c>
      <c r="AD34" s="483">
        <f t="shared" si="6"/>
        <v>212.8403455715943</v>
      </c>
      <c r="AE34" s="483">
        <f t="shared" si="6"/>
        <v>207.33767984633232</v>
      </c>
      <c r="AF34" s="483">
        <f t="shared" si="6"/>
        <v>201.83501412107034</v>
      </c>
      <c r="AG34" s="483">
        <f t="shared" si="6"/>
        <v>196.33234839580837</v>
      </c>
      <c r="AH34" s="483">
        <f t="shared" si="6"/>
        <v>190.82968267054639</v>
      </c>
      <c r="AI34" s="483">
        <f t="shared" si="6"/>
        <v>185.32701694528444</v>
      </c>
      <c r="AJ34" s="483">
        <f t="shared" si="6"/>
        <v>179.82435122002246</v>
      </c>
      <c r="AK34" s="483">
        <f t="shared" si="6"/>
        <v>174.32168549476049</v>
      </c>
      <c r="AL34" s="483">
        <f t="shared" si="6"/>
        <v>168.81901976949851</v>
      </c>
      <c r="AM34" s="483">
        <f t="shared" si="6"/>
        <v>163.31635404423653</v>
      </c>
      <c r="AN34" s="483">
        <f t="shared" si="6"/>
        <v>157.81368831897458</v>
      </c>
      <c r="AO34" s="483">
        <f t="shared" si="6"/>
        <v>152.31102259371261</v>
      </c>
      <c r="AP34" s="483">
        <f t="shared" si="6"/>
        <v>146.80835686845063</v>
      </c>
      <c r="AQ34" s="483">
        <f t="shared" si="6"/>
        <v>141.30569114318865</v>
      </c>
      <c r="AR34" s="483">
        <f t="shared" si="6"/>
        <v>135.80302541792668</v>
      </c>
      <c r="AS34" s="483">
        <f t="shared" si="6"/>
        <v>130.3003596926647</v>
      </c>
      <c r="AT34" s="483">
        <f t="shared" si="6"/>
        <v>124.79769396740275</v>
      </c>
      <c r="AU34" s="483">
        <f t="shared" si="6"/>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4.5">
      <c r="B35" s="8" t="str">
        <f>Processes!D34</f>
        <v>IMPAMM</v>
      </c>
      <c r="C35" s="8" t="str">
        <f>Processes!E34</f>
        <v>Import technology - Ammonia (Liquid)</v>
      </c>
      <c r="D35" s="216"/>
      <c r="E35" s="216" t="str">
        <f t="shared" si="0"/>
        <v>AMM</v>
      </c>
      <c r="F35" s="1116" t="str">
        <f>IFERROR(VLOOKUP(E35,$E$128:$F$180,2,FALSE),"MKr19")</f>
        <v>MKr19</v>
      </c>
      <c r="G35" s="483">
        <f>IFERROR(INDEX($G$128:$AU$183,MATCH($E35,$E$128:$E$183,0),MATCH(G$6,$G$127:$AU$127,0)),0)</f>
        <v>263.74750606719601</v>
      </c>
      <c r="H35" s="483">
        <f>IFERROR(INDEX($G$128:$AU$183,MATCH($E35,$E$128:$E$183,0),MATCH(H$6,$G$127:$AU$127,0)),0)</f>
        <v>331.34750606719598</v>
      </c>
      <c r="I35" s="483">
        <f>IFERROR(INDEX($G$128:$AU$183,MATCH($E35,$E$128:$E$183,0),MATCH(I$6,$G$127:$AU$127,0)),0)</f>
        <v>319.74750606719601</v>
      </c>
      <c r="J35" s="483">
        <f>IFERROR(INDEX($G$128:$AU$183,MATCH($E35,$E$128:$E$183,0),MATCH(J$6,$G$127:$AU$127,0)),0)</f>
        <v>310.74750606719601</v>
      </c>
      <c r="K35" s="483">
        <f>IFERROR(INDEX($G$128:$AU$183,MATCH($E35,$E$128:$E$183,0),MATCH(K$6,$G$127:$AU$127,0)),0)</f>
        <v>295.34750606719598</v>
      </c>
      <c r="L35" s="483">
        <f>IFERROR(INDEX($G$128:$AU$183,MATCH($E35,$E$128:$E$183,0),MATCH(L$6,$G$127:$AU$127,0)),0)</f>
        <v>222.34750606719598</v>
      </c>
      <c r="M35" s="483">
        <f>IFERROR(INDEX($G$128:$AU$183,MATCH($E35,$E$128:$E$183,0),MATCH(M$6,$G$127:$AU$127,0)),0)</f>
        <v>216.34750606719598</v>
      </c>
      <c r="N35" s="483">
        <f>IFERROR(INDEX($G$128:$AU$183,MATCH($E35,$E$128:$E$183,0),MATCH(N$6,$G$127:$AU$127,0)),0)</f>
        <v>224.74750606719601</v>
      </c>
      <c r="O35" s="483">
        <f>IFERROR(INDEX($G$128:$AU$183,MATCH($E35,$E$128:$E$183,0),MATCH(O$6,$G$127:$AU$127,0)),0)</f>
        <v>199.74119434275227</v>
      </c>
      <c r="P35" s="483">
        <f>IFERROR(INDEX($G$128:$AU$183,MATCH($E35,$E$128:$E$183,0),MATCH(P$6,$G$127:$AU$127,0)),0)</f>
        <v>257.80649424266716</v>
      </c>
      <c r="Q35" s="483">
        <f>IFERROR(INDEX($G$128:$AU$183,MATCH($E35,$E$128:$E$183,0),MATCH(Q$6,$G$127:$AU$127,0)),0)</f>
        <v>272.51990280433893</v>
      </c>
      <c r="R35" s="483">
        <f>IFERROR(INDEX($G$128:$AU$183,MATCH($E35,$E$128:$E$183,0),MATCH(R$6,$G$127:$AU$127,0)),0)</f>
        <v>268.21224082781021</v>
      </c>
      <c r="S35" s="483">
        <f>IFERROR(INDEX($G$128:$AU$183,MATCH($E35,$E$128:$E$183,0),MATCH(S$6,$G$127:$AU$127,0)),0)</f>
        <v>261.96716815784453</v>
      </c>
      <c r="T35" s="483">
        <f>IFERROR(INDEX($G$128:$AU$183,MATCH($E35,$E$128:$E$183,0),MATCH(T$6,$G$127:$AU$127,0)),0)</f>
        <v>256.18116838083699</v>
      </c>
      <c r="U35" s="483">
        <f>IFERROR(INDEX($G$128:$AU$183,MATCH($E35,$E$128:$E$183,0),MATCH(U$6,$G$127:$AU$127,0)),0)</f>
        <v>255.57207036517184</v>
      </c>
      <c r="V35" s="483">
        <f>IFERROR(INDEX($G$128:$AU$183,MATCH($E35,$E$128:$E$183,0),MATCH(V$6,$G$127:$AU$127,0)),0)</f>
        <v>255.54543537422137</v>
      </c>
      <c r="W35" s="483">
        <f>IFERROR(INDEX($G$128:$AU$183,MATCH($E35,$E$128:$E$183,0),MATCH(W$6,$G$127:$AU$127,0)),0)</f>
        <v>255.80728752301309</v>
      </c>
      <c r="X35" s="483">
        <f>IFERROR(INDEX($G$128:$AU$183,MATCH($E35,$E$128:$E$183,0),MATCH(X$6,$G$127:$AU$127,0)),0)</f>
        <v>256.12101099955856</v>
      </c>
      <c r="Y35" s="483">
        <f>IFERROR(INDEX($G$128:$AU$183,MATCH($E35,$E$128:$E$183,0),MATCH(Y$6,$G$127:$AU$127,0)),0)</f>
        <v>256.29903920087082</v>
      </c>
      <c r="Z35" s="483">
        <f>IFERROR(INDEX($G$128:$AU$183,MATCH($E35,$E$128:$E$183,0),MATCH(Z$6,$G$127:$AU$127,0)),0)</f>
        <v>258.06366782413073</v>
      </c>
      <c r="AA35" s="483">
        <f>IFERROR(INDEX($G$128:$AU$183,MATCH($E35,$E$128:$E$183,0),MATCH(AA$6,$G$127:$AU$127,0)),0)</f>
        <v>259.86424190596722</v>
      </c>
      <c r="AB35" s="483">
        <f>IFERROR(INDEX($G$128:$AU$183,MATCH($E35,$E$128:$E$183,0),MATCH(AB$6,$G$127:$AU$127,0)),0)</f>
        <v>261.49870455525343</v>
      </c>
      <c r="AC35" s="483">
        <f>IFERROR(INDEX($G$128:$AU$183,MATCH($E35,$E$128:$E$183,0),MATCH(AC$6,$G$127:$AU$127,0)),0)</f>
        <v>263.07259036601044</v>
      </c>
      <c r="AD35" s="483">
        <f>IFERROR(INDEX($G$128:$AU$183,MATCH($E35,$E$128:$E$183,0),MATCH(AD$6,$G$127:$AU$127,0)),0)</f>
        <v>264.50825513712073</v>
      </c>
      <c r="AE35" s="483">
        <f>IFERROR(INDEX($G$128:$AU$183,MATCH($E35,$E$128:$E$183,0),MATCH(AE$6,$G$127:$AU$127,0)),0)</f>
        <v>264.50825513712073</v>
      </c>
      <c r="AF35" s="483">
        <f>IFERROR(INDEX($G$128:$AU$183,MATCH($E35,$E$128:$E$183,0),MATCH(AF$6,$G$127:$AU$127,0)),0)</f>
        <v>264.50825513712073</v>
      </c>
      <c r="AG35" s="483">
        <f>IFERROR(INDEX($G$128:$AU$183,MATCH($E35,$E$128:$E$183,0),MATCH(AG$6,$G$127:$AU$127,0)),0)</f>
        <v>264.50825513712073</v>
      </c>
      <c r="AH35" s="483">
        <f>IFERROR(INDEX($G$128:$AU$183,MATCH($E35,$E$128:$E$183,0),MATCH(AH$6,$G$127:$AU$127,0)),0)</f>
        <v>264.50825513712073</v>
      </c>
      <c r="AI35" s="483">
        <f>IFERROR(INDEX($G$128:$AU$183,MATCH($E35,$E$128:$E$183,0),MATCH(AI$6,$G$127:$AU$127,0)),0)</f>
        <v>264.50825513712073</v>
      </c>
      <c r="AJ35" s="483">
        <f>IFERROR(INDEX($G$128:$AU$183,MATCH($E35,$E$128:$E$183,0),MATCH(AJ$6,$G$127:$AU$127,0)),0)</f>
        <v>264.50825513712073</v>
      </c>
      <c r="AK35" s="483">
        <f>IFERROR(INDEX($G$128:$AU$183,MATCH($E35,$E$128:$E$183,0),MATCH(AK$6,$G$127:$AU$127,0)),0)</f>
        <v>264.50825513712073</v>
      </c>
      <c r="AL35" s="483">
        <f>IFERROR(INDEX($G$128:$AU$183,MATCH($E35,$E$128:$E$183,0),MATCH(AL$6,$G$127:$AU$127,0)),0)</f>
        <v>264.50825513712073</v>
      </c>
      <c r="AM35" s="483">
        <f>IFERROR(INDEX($G$128:$AU$183,MATCH($E35,$E$128:$E$183,0),MATCH(AM$6,$G$127:$AU$127,0)),0)</f>
        <v>264.50825513712073</v>
      </c>
      <c r="AN35" s="483">
        <f>IFERROR(INDEX($G$128:$AU$183,MATCH($E35,$E$128:$E$183,0),MATCH(AN$6,$G$127:$AU$127,0)),0)</f>
        <v>264.50825513712073</v>
      </c>
      <c r="AO35" s="483">
        <f>IFERROR(INDEX($G$128:$AU$183,MATCH($E35,$E$128:$E$183,0),MATCH(AO$6,$G$127:$AU$127,0)),0)</f>
        <v>264.50825513712073</v>
      </c>
      <c r="AP35" s="483">
        <f>IFERROR(INDEX($G$128:$AU$183,MATCH($E35,$E$128:$E$183,0),MATCH(AP$6,$G$127:$AU$127,0)),0)</f>
        <v>264.50825513712073</v>
      </c>
      <c r="AQ35" s="483">
        <f>IFERROR(INDEX($G$128:$AU$183,MATCH($E35,$E$128:$E$183,0),MATCH(AQ$6,$G$127:$AU$127,0)),0)</f>
        <v>264.50825513712073</v>
      </c>
      <c r="AR35" s="483">
        <f>IFERROR(INDEX($G$128:$AU$183,MATCH($E35,$E$128:$E$183,0),MATCH(AR$6,$G$127:$AU$127,0)),0)</f>
        <v>264.50825513712073</v>
      </c>
      <c r="AS35" s="483">
        <f>IFERROR(INDEX($G$128:$AU$183,MATCH($E35,$E$128:$E$183,0),MATCH(AS$6,$G$127:$AU$127,0)),0)</f>
        <v>264.50825513712073</v>
      </c>
      <c r="AT35" s="483">
        <f>IFERROR(INDEX($G$128:$AU$183,MATCH($E35,$E$128:$E$183,0),MATCH(AT$6,$G$127:$AU$127,0)),0)</f>
        <v>264.50825513712073</v>
      </c>
      <c r="AU35" s="483">
        <f>IFERROR(INDEX($G$128:$AU$183,MATCH($E35,$E$128:$E$183,0),MATCH(AU$6,$G$127:$AU$127,0)),0)</f>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4.5">
      <c r="B36" s="8" t="str">
        <f>Processes!D35</f>
        <v>IMPDME</v>
      </c>
      <c r="C36" s="8" t="str">
        <f>Processes!E35</f>
        <v>Import technology - Dimethyl ether</v>
      </c>
      <c r="D36" s="216"/>
      <c r="E36" s="216" t="str">
        <f t="shared" si="0"/>
        <v>DME</v>
      </c>
      <c r="F36" s="1116" t="str">
        <f>IFERROR(VLOOKUP(E36,$E$128:$F$180,2,FALSE),"MKr19")</f>
        <v>MKr19</v>
      </c>
      <c r="G36" s="483">
        <f>IFERROR(INDEX($G$128:$AU$183,MATCH($E36,$E$128:$E$183,0),MATCH(G$6,$G$127:$AU$127,0)),0)</f>
        <v>185.98112833695782</v>
      </c>
      <c r="H36" s="483">
        <f>IFERROR(INDEX($G$128:$AU$183,MATCH($E36,$E$128:$E$183,0),MATCH(H$6,$G$127:$AU$127,0)),0)</f>
        <v>244.74750606719599</v>
      </c>
      <c r="I36" s="483">
        <f>IFERROR(INDEX($G$128:$AU$183,MATCH($E36,$E$128:$E$183,0),MATCH(I$6,$G$127:$AU$127,0)),0)</f>
        <v>261.54750606719597</v>
      </c>
      <c r="J36" s="483">
        <f>IFERROR(INDEX($G$128:$AU$183,MATCH($E36,$E$128:$E$183,0),MATCH(J$6,$G$127:$AU$127,0)),0)</f>
        <v>250.547506067196</v>
      </c>
      <c r="K36" s="483">
        <f>IFERROR(INDEX($G$128:$AU$183,MATCH($E36,$E$128:$E$183,0),MATCH(K$6,$G$127:$AU$127,0)),0)</f>
        <v>240.84750606719598</v>
      </c>
      <c r="L36" s="483">
        <f>IFERROR(INDEX($G$128:$AU$183,MATCH($E36,$E$128:$E$183,0),MATCH(L$6,$G$127:$AU$127,0)),0)</f>
        <v>204.34750606719598</v>
      </c>
      <c r="M36" s="483">
        <f>IFERROR(INDEX($G$128:$AU$183,MATCH($E36,$E$128:$E$183,0),MATCH(M$6,$G$127:$AU$127,0)),0)</f>
        <v>201.34750606719598</v>
      </c>
      <c r="N36" s="483">
        <f>IFERROR(INDEX($G$128:$AU$183,MATCH($E36,$E$128:$E$183,0),MATCH(N$6,$G$127:$AU$127,0)),0)</f>
        <v>205.547506067196</v>
      </c>
      <c r="O36" s="483">
        <f>IFERROR(INDEX($G$128:$AU$183,MATCH($E36,$E$128:$E$183,0),MATCH(O$6,$G$127:$AU$127,0)),0)</f>
        <v>228.84858186191951</v>
      </c>
      <c r="P36" s="483">
        <f>IFERROR(INDEX($G$128:$AU$183,MATCH($E36,$E$128:$E$183,0),MATCH(P$6,$G$127:$AU$127,0)),0)</f>
        <v>222.93446968266835</v>
      </c>
      <c r="Q36" s="483">
        <f>IFERROR(INDEX($G$128:$AU$183,MATCH($E36,$E$128:$E$183,0),MATCH(Q$6,$G$127:$AU$127,0)),0)</f>
        <v>187.75959881694544</v>
      </c>
      <c r="R36" s="483">
        <f>IFERROR(INDEX($G$128:$AU$183,MATCH($E36,$E$128:$E$183,0),MATCH(R$6,$G$127:$AU$127,0)),0)</f>
        <v>223.81154581456403</v>
      </c>
      <c r="S36" s="483">
        <f>IFERROR(INDEX($G$128:$AU$183,MATCH($E36,$E$128:$E$183,0),MATCH(S$6,$G$127:$AU$127,0)),0)</f>
        <v>232.59308764173585</v>
      </c>
      <c r="T36" s="483">
        <f>IFERROR(INDEX($G$128:$AU$183,MATCH($E36,$E$128:$E$183,0),MATCH(T$6,$G$127:$AU$127,0)),0)</f>
        <v>229.47434980146579</v>
      </c>
      <c r="U36" s="483">
        <f>IFERROR(INDEX($G$128:$AU$183,MATCH($E36,$E$128:$E$183,0),MATCH(U$6,$G$127:$AU$127,0)),0)</f>
        <v>225.2088855326505</v>
      </c>
      <c r="V36" s="483">
        <f>IFERROR(INDEX($G$128:$AU$183,MATCH($E36,$E$128:$E$183,0),MATCH(V$6,$G$127:$AU$127,0)),0)</f>
        <v>221.3451751020859</v>
      </c>
      <c r="W36" s="483">
        <f>IFERROR(INDEX($G$128:$AU$183,MATCH($E36,$E$128:$E$183,0),MATCH(W$6,$G$127:$AU$127,0)),0)</f>
        <v>220.43533289563678</v>
      </c>
      <c r="X36" s="483">
        <f>IFERROR(INDEX($G$128:$AU$183,MATCH($E36,$E$128:$E$183,0),MATCH(X$6,$G$127:$AU$127,0)),0)</f>
        <v>220.1259381450966</v>
      </c>
      <c r="Y36" s="483">
        <f>IFERROR(INDEX($G$128:$AU$183,MATCH($E36,$E$128:$E$183,0),MATCH(Y$6,$G$127:$AU$127,0)),0)</f>
        <v>220.02238058101796</v>
      </c>
      <c r="Z36" s="483">
        <f>IFERROR(INDEX($G$128:$AU$183,MATCH($E36,$E$128:$E$183,0),MATCH(Z$6,$G$127:$AU$127,0)),0)</f>
        <v>219.96809812621308</v>
      </c>
      <c r="AA36" s="483">
        <f>IFERROR(INDEX($G$128:$AU$183,MATCH($E36,$E$128:$E$183,0),MATCH(AA$6,$G$127:$AU$127,0)),0)</f>
        <v>219.86025238296909</v>
      </c>
      <c r="AB36" s="483">
        <f>IFERROR(INDEX($G$128:$AU$183,MATCH($E36,$E$128:$E$183,0),MATCH(AB$6,$G$127:$AU$127,0)),0)</f>
        <v>220.65856607778429</v>
      </c>
      <c r="AC36" s="483">
        <f>IFERROR(INDEX($G$128:$AU$183,MATCH($E36,$E$128:$E$183,0),MATCH(AC$6,$G$127:$AU$127,0)),0)</f>
        <v>221.42858434104508</v>
      </c>
      <c r="AD36" s="483">
        <f>IFERROR(INDEX($G$128:$AU$183,MATCH($E36,$E$128:$E$183,0),MATCH(AD$6,$G$127:$AU$127,0)),0)</f>
        <v>222.11735267032154</v>
      </c>
      <c r="AE36" s="483">
        <f>IFERROR(INDEX($G$128:$AU$183,MATCH($E36,$E$128:$E$183,0),MATCH(AE$6,$G$127:$AU$127,0)),0)</f>
        <v>222.79369933452659</v>
      </c>
      <c r="AF36" s="483">
        <f>IFERROR(INDEX($G$128:$AU$183,MATCH($E36,$E$128:$E$183,0),MATCH(AF$6,$G$127:$AU$127,0)),0)</f>
        <v>223.40146806369933</v>
      </c>
      <c r="AG36" s="483">
        <f>IFERROR(INDEX($G$128:$AU$183,MATCH($E36,$E$128:$E$183,0),MATCH(AG$6,$G$127:$AU$127,0)),0)</f>
        <v>223.40146806369933</v>
      </c>
      <c r="AH36" s="483">
        <f>IFERROR(INDEX($G$128:$AU$183,MATCH($E36,$E$128:$E$183,0),MATCH(AH$6,$G$127:$AU$127,0)),0)</f>
        <v>223.40146806369933</v>
      </c>
      <c r="AI36" s="483">
        <f>IFERROR(INDEX($G$128:$AU$183,MATCH($E36,$E$128:$E$183,0),MATCH(AI$6,$G$127:$AU$127,0)),0)</f>
        <v>223.40146806369933</v>
      </c>
      <c r="AJ36" s="483">
        <f>IFERROR(INDEX($G$128:$AU$183,MATCH($E36,$E$128:$E$183,0),MATCH(AJ$6,$G$127:$AU$127,0)),0)</f>
        <v>223.40146806369933</v>
      </c>
      <c r="AK36" s="483">
        <f>IFERROR(INDEX($G$128:$AU$183,MATCH($E36,$E$128:$E$183,0),MATCH(AK$6,$G$127:$AU$127,0)),0)</f>
        <v>223.40146806369933</v>
      </c>
      <c r="AL36" s="483">
        <f>IFERROR(INDEX($G$128:$AU$183,MATCH($E36,$E$128:$E$183,0),MATCH(AL$6,$G$127:$AU$127,0)),0)</f>
        <v>223.40146806369933</v>
      </c>
      <c r="AM36" s="483">
        <f>IFERROR(INDEX($G$128:$AU$183,MATCH($E36,$E$128:$E$183,0),MATCH(AM$6,$G$127:$AU$127,0)),0)</f>
        <v>223.40146806369933</v>
      </c>
      <c r="AN36" s="483">
        <f>IFERROR(INDEX($G$128:$AU$183,MATCH($E36,$E$128:$E$183,0),MATCH(AN$6,$G$127:$AU$127,0)),0)</f>
        <v>223.40146806369933</v>
      </c>
      <c r="AO36" s="483">
        <f>IFERROR(INDEX($G$128:$AU$183,MATCH($E36,$E$128:$E$183,0),MATCH(AO$6,$G$127:$AU$127,0)),0)</f>
        <v>223.40146806369933</v>
      </c>
      <c r="AP36" s="483">
        <f>IFERROR(INDEX($G$128:$AU$183,MATCH($E36,$E$128:$E$183,0),MATCH(AP$6,$G$127:$AU$127,0)),0)</f>
        <v>223.40146806369933</v>
      </c>
      <c r="AQ36" s="483">
        <f>IFERROR(INDEX($G$128:$AU$183,MATCH($E36,$E$128:$E$183,0),MATCH(AQ$6,$G$127:$AU$127,0)),0)</f>
        <v>223.40146806369933</v>
      </c>
      <c r="AR36" s="483">
        <f>IFERROR(INDEX($G$128:$AU$183,MATCH($E36,$E$128:$E$183,0),MATCH(AR$6,$G$127:$AU$127,0)),0)</f>
        <v>223.40146806369933</v>
      </c>
      <c r="AS36" s="483">
        <f>IFERROR(INDEX($G$128:$AU$183,MATCH($E36,$E$128:$E$183,0),MATCH(AS$6,$G$127:$AU$127,0)),0)</f>
        <v>223.40146806369933</v>
      </c>
      <c r="AT36" s="483">
        <f>IFERROR(INDEX($G$128:$AU$183,MATCH($E36,$E$128:$E$183,0),MATCH(AT$6,$G$127:$AU$127,0)),0)</f>
        <v>223.40146806369933</v>
      </c>
      <c r="AU36" s="483">
        <f>IFERROR(INDEX($G$128:$AU$183,MATCH($E36,$E$128:$E$183,0),MATCH(AU$6,$G$127:$AU$127,0)),0)</f>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4.5">
      <c r="B37" s="8" t="str">
        <f>Processes!D36</f>
        <v>IMPKRB1</v>
      </c>
      <c r="C37" s="8" t="str">
        <f>Processes!E36</f>
        <v>Import technology - Bio Kerosene G1</v>
      </c>
      <c r="D37" s="216"/>
      <c r="E37" s="216" t="str">
        <f t="shared" si="0"/>
        <v>KRB1</v>
      </c>
      <c r="F37" s="1116" t="str">
        <f>IFERROR(VLOOKUP(E37,$E$128:$F$180,2,FALSE),"MKr19")</f>
        <v>MKr19</v>
      </c>
      <c r="G37" s="483">
        <f>IFERROR(INDEX($G$128:$AU$183,MATCH($E37,$E$128:$E$183,0),MATCH(G$6,$G$127:$AU$127,0)),0)</f>
        <v>229.5</v>
      </c>
      <c r="H37" s="483">
        <f>IFERROR(INDEX($G$128:$AU$183,MATCH($E37,$E$128:$E$183,0),MATCH(H$6,$G$127:$AU$127,0)),0)</f>
        <v>337.20000000000005</v>
      </c>
      <c r="I37" s="483">
        <f>IFERROR(INDEX($G$128:$AU$183,MATCH($E37,$E$128:$E$183,0),MATCH(I$6,$G$127:$AU$127,0)),0)</f>
        <v>348.9</v>
      </c>
      <c r="J37" s="483">
        <f>IFERROR(INDEX($G$128:$AU$183,MATCH($E37,$E$128:$E$183,0),MATCH(J$6,$G$127:$AU$127,0)),0)</f>
        <v>355.79999999999995</v>
      </c>
      <c r="K37" s="483">
        <f>IFERROR(INDEX($G$128:$AU$183,MATCH($E37,$E$128:$E$183,0),MATCH(K$6,$G$127:$AU$127,0)),0)</f>
        <v>330.29999999999995</v>
      </c>
      <c r="L37" s="483">
        <f>IFERROR(INDEX($G$128:$AU$183,MATCH($E37,$E$128:$E$183,0),MATCH(L$6,$G$127:$AU$127,0)),0)</f>
        <v>220.5</v>
      </c>
      <c r="M37" s="483">
        <f>IFERROR(INDEX($G$128:$AU$183,MATCH($E37,$E$128:$E$183,0),MATCH(M$6,$G$127:$AU$127,0)),0)</f>
        <v>211.79999999999998</v>
      </c>
      <c r="N37" s="483">
        <f>IFERROR(INDEX($G$128:$AU$183,MATCH($E37,$E$128:$E$183,0),MATCH(N$6,$G$127:$AU$127,0)),0)</f>
        <v>224.10000000000002</v>
      </c>
      <c r="O37" s="483">
        <f>IFERROR(INDEX($G$128:$AU$183,MATCH($E37,$E$128:$E$183,0),MATCH(O$6,$G$127:$AU$127,0)),0)</f>
        <v>298.50322738417054</v>
      </c>
      <c r="P37" s="483">
        <f>IFERROR(INDEX($G$128:$AU$183,MATCH($E37,$E$128:$E$183,0),MATCH(P$6,$G$127:$AU$127,0)),0)</f>
        <v>278.99089084641707</v>
      </c>
      <c r="Q37" s="483">
        <f>IFERROR(INDEX($G$128:$AU$183,MATCH($E37,$E$128:$E$183,0),MATCH(Q$6,$G$127:$AU$127,0)),0)</f>
        <v>176.32276404701258</v>
      </c>
      <c r="R37" s="483">
        <f>IFERROR(INDEX($G$128:$AU$183,MATCH($E37,$E$128:$E$183,0),MATCH(R$6,$G$127:$AU$127,0)),0)</f>
        <v>281.68918332247733</v>
      </c>
      <c r="S37" s="483">
        <f>IFERROR(INDEX($G$128:$AU$183,MATCH($E37,$E$128:$E$183,0),MATCH(S$6,$G$127:$AU$127,0)),0)</f>
        <v>307.46758788920363</v>
      </c>
      <c r="T37" s="483">
        <f>IFERROR(INDEX($G$128:$AU$183,MATCH($E37,$E$128:$E$183,0),MATCH(T$6,$G$127:$AU$127,0)),0)</f>
        <v>298.49482190024304</v>
      </c>
      <c r="U37" s="483">
        <f>IFERROR(INDEX($G$128:$AU$183,MATCH($E37,$E$128:$E$183,0),MATCH(U$6,$G$127:$AU$127,0)),0)</f>
        <v>286.15262101335793</v>
      </c>
      <c r="V37" s="483">
        <f>IFERROR(INDEX($G$128:$AU$183,MATCH($E37,$E$128:$E$183,0),MATCH(V$6,$G$127:$AU$127,0)),0)</f>
        <v>274.94724360113952</v>
      </c>
      <c r="W37" s="483">
        <f>IFERROR(INDEX($G$128:$AU$183,MATCH($E37,$E$128:$E$183,0),MATCH(W$6,$G$127:$AU$127,0)),0)</f>
        <v>272.458256452076</v>
      </c>
      <c r="X37" s="483">
        <f>IFERROR(INDEX($G$128:$AU$183,MATCH($E37,$E$128:$E$183,0),MATCH(X$6,$G$127:$AU$127,0)),0)</f>
        <v>271.64773132211627</v>
      </c>
      <c r="Y37" s="483">
        <f>IFERROR(INDEX($G$128:$AU$183,MATCH($E37,$E$128:$E$183,0),MATCH(Y$6,$G$127:$AU$127,0)),0)</f>
        <v>271.43024086010826</v>
      </c>
      <c r="Z37" s="483">
        <f>IFERROR(INDEX($G$128:$AU$183,MATCH($E37,$E$128:$E$183,0),MATCH(Z$6,$G$127:$AU$127,0)),0)</f>
        <v>271.35130078636291</v>
      </c>
      <c r="AA37" s="483">
        <f>IFERROR(INDEX($G$128:$AU$183,MATCH($E37,$E$128:$E$183,0),MATCH(AA$6,$G$127:$AU$127,0)),0)</f>
        <v>271.10599434243881</v>
      </c>
      <c r="AB37" s="483">
        <f>IFERROR(INDEX($G$128:$AU$183,MATCH($E37,$E$128:$E$183,0),MATCH(AB$6,$G$127:$AU$127,0)),0)</f>
        <v>273.53431671039834</v>
      </c>
      <c r="AC37" s="483">
        <f>IFERROR(INDEX($G$128:$AU$183,MATCH($E37,$E$128:$E$183,0),MATCH(AC$6,$G$127:$AU$127,0)),0)</f>
        <v>275.89613944147578</v>
      </c>
      <c r="AD37" s="483">
        <f>IFERROR(INDEX($G$128:$AU$183,MATCH($E37,$E$128:$E$183,0),MATCH(AD$6,$G$127:$AU$127,0)),0)</f>
        <v>278.01349476479083</v>
      </c>
      <c r="AE37" s="483">
        <f>IFERROR(INDEX($G$128:$AU$183,MATCH($E37,$E$128:$E$183,0),MATCH(AE$6,$G$127:$AU$127,0)),0)</f>
        <v>280.08648496422825</v>
      </c>
      <c r="AF37" s="483">
        <f>IFERROR(INDEX($G$128:$AU$183,MATCH($E37,$E$128:$E$183,0),MATCH(AF$6,$G$127:$AU$127,0)),0)</f>
        <v>281.95352971293335</v>
      </c>
      <c r="AG37" s="483">
        <f>IFERROR(INDEX($G$128:$AU$183,MATCH($E37,$E$128:$E$183,0),MATCH(AG$6,$G$127:$AU$127,0)),0)</f>
        <v>281.95352971293335</v>
      </c>
      <c r="AH37" s="483">
        <f>IFERROR(INDEX($G$128:$AU$183,MATCH($E37,$E$128:$E$183,0),MATCH(AH$6,$G$127:$AU$127,0)),0)</f>
        <v>281.95352971293335</v>
      </c>
      <c r="AI37" s="483">
        <f>IFERROR(INDEX($G$128:$AU$183,MATCH($E37,$E$128:$E$183,0),MATCH(AI$6,$G$127:$AU$127,0)),0)</f>
        <v>281.95352971293335</v>
      </c>
      <c r="AJ37" s="483">
        <f>IFERROR(INDEX($G$128:$AU$183,MATCH($E37,$E$128:$E$183,0),MATCH(AJ$6,$G$127:$AU$127,0)),0)</f>
        <v>281.95352971293335</v>
      </c>
      <c r="AK37" s="483">
        <f>IFERROR(INDEX($G$128:$AU$183,MATCH($E37,$E$128:$E$183,0),MATCH(AK$6,$G$127:$AU$127,0)),0)</f>
        <v>281.95352971293335</v>
      </c>
      <c r="AL37" s="483">
        <f>IFERROR(INDEX($G$128:$AU$183,MATCH($E37,$E$128:$E$183,0),MATCH(AL$6,$G$127:$AU$127,0)),0)</f>
        <v>281.95352971293335</v>
      </c>
      <c r="AM37" s="483">
        <f>IFERROR(INDEX($G$128:$AU$183,MATCH($E37,$E$128:$E$183,0),MATCH(AM$6,$G$127:$AU$127,0)),0)</f>
        <v>281.95352971293335</v>
      </c>
      <c r="AN37" s="483">
        <f>IFERROR(INDEX($G$128:$AU$183,MATCH($E37,$E$128:$E$183,0),MATCH(AN$6,$G$127:$AU$127,0)),0)</f>
        <v>281.95352971293335</v>
      </c>
      <c r="AO37" s="483">
        <f>IFERROR(INDEX($G$128:$AU$183,MATCH($E37,$E$128:$E$183,0),MATCH(AO$6,$G$127:$AU$127,0)),0)</f>
        <v>281.95352971293335</v>
      </c>
      <c r="AP37" s="483">
        <f>IFERROR(INDEX($G$128:$AU$183,MATCH($E37,$E$128:$E$183,0),MATCH(AP$6,$G$127:$AU$127,0)),0)</f>
        <v>281.95352971293335</v>
      </c>
      <c r="AQ37" s="483">
        <f>IFERROR(INDEX($G$128:$AU$183,MATCH($E37,$E$128:$E$183,0),MATCH(AQ$6,$G$127:$AU$127,0)),0)</f>
        <v>281.95352971293335</v>
      </c>
      <c r="AR37" s="483">
        <f>IFERROR(INDEX($G$128:$AU$183,MATCH($E37,$E$128:$E$183,0),MATCH(AR$6,$G$127:$AU$127,0)),0)</f>
        <v>281.95352971293335</v>
      </c>
      <c r="AS37" s="483">
        <f>IFERROR(INDEX($G$128:$AU$183,MATCH($E37,$E$128:$E$183,0),MATCH(AS$6,$G$127:$AU$127,0)),0)</f>
        <v>281.95352971293335</v>
      </c>
      <c r="AT37" s="483">
        <f>IFERROR(INDEX($G$128:$AU$183,MATCH($E37,$E$128:$E$183,0),MATCH(AT$6,$G$127:$AU$127,0)),0)</f>
        <v>281.95352971293335</v>
      </c>
      <c r="AU37" s="483">
        <f>IFERROR(INDEX($G$128:$AU$183,MATCH($E37,$E$128:$E$183,0),MATCH(AU$6,$G$127:$AU$127,0)),0)</f>
        <v>281.95352971293335</v>
      </c>
      <c r="AV37" s="484">
        <v>5</v>
      </c>
      <c r="BB37" s="518"/>
      <c r="BC37" s="518"/>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601"/>
      <c r="CC37" s="601"/>
      <c r="CD37" s="601"/>
      <c r="CE37" s="601"/>
      <c r="CF37" s="601"/>
      <c r="CG37" s="518"/>
      <c r="CH37" s="518"/>
    </row>
    <row r="38" spans="2:119" ht="14.5">
      <c r="B38" s="8" t="str">
        <f>Processes!D37</f>
        <v>IMPKRB2</v>
      </c>
      <c r="C38" s="8" t="str">
        <f>Processes!E37</f>
        <v>Import technology - Bio Kerosene G2</v>
      </c>
      <c r="D38" s="216"/>
      <c r="E38" s="216" t="str">
        <f t="shared" si="0"/>
        <v>KRB2</v>
      </c>
      <c r="F38" s="1116" t="str">
        <f>IFERROR(VLOOKUP(E38,$E$128:$F$180,2,FALSE),"MKr19")</f>
        <v>MKr19</v>
      </c>
      <c r="G38" s="483">
        <f>IFERROR(INDEX($G$128:$AU$183,MATCH($E38,$E$128:$E$183,0),MATCH(G$6,$G$127:$AU$127,0)),0)</f>
        <v>252.45000000000002</v>
      </c>
      <c r="H38" s="483">
        <f>IFERROR(INDEX($G$128:$AU$183,MATCH($E38,$E$128:$E$183,0),MATCH(H$6,$G$127:$AU$127,0)),0)</f>
        <v>400.87375303359806</v>
      </c>
      <c r="I38" s="483">
        <f>IFERROR(INDEX($G$128:$AU$183,MATCH($E38,$E$128:$E$183,0),MATCH(I$6,$G$127:$AU$127,0)),0)</f>
        <v>412.573753033598</v>
      </c>
      <c r="J38" s="483">
        <f>IFERROR(INDEX($G$128:$AU$183,MATCH($E38,$E$128:$E$183,0),MATCH(J$6,$G$127:$AU$127,0)),0)</f>
        <v>419.47375303359797</v>
      </c>
      <c r="K38" s="483">
        <f>IFERROR(INDEX($G$128:$AU$183,MATCH($E38,$E$128:$E$183,0),MATCH(K$6,$G$127:$AU$127,0)),0)</f>
        <v>393.97375303359797</v>
      </c>
      <c r="L38" s="483">
        <f>IFERROR(INDEX($G$128:$AU$183,MATCH($E38,$E$128:$E$183,0),MATCH(L$6,$G$127:$AU$127,0)),0)</f>
        <v>284.17375303359802</v>
      </c>
      <c r="M38" s="483">
        <f>IFERROR(INDEX($G$128:$AU$183,MATCH($E38,$E$128:$E$183,0),MATCH(M$6,$G$127:$AU$127,0)),0)</f>
        <v>275.47375303359797</v>
      </c>
      <c r="N38" s="483">
        <f>IFERROR(INDEX($G$128:$AU$183,MATCH($E38,$E$128:$E$183,0),MATCH(N$6,$G$127:$AU$127,0)),0)</f>
        <v>287.77375303359804</v>
      </c>
      <c r="O38" s="483">
        <f>IFERROR(INDEX($G$128:$AU$183,MATCH($E38,$E$128:$E$183,0),MATCH(O$6,$G$127:$AU$127,0)),0)</f>
        <v>362.17698041776856</v>
      </c>
      <c r="P38" s="483">
        <f>IFERROR(INDEX($G$128:$AU$183,MATCH($E38,$E$128:$E$183,0),MATCH(P$6,$G$127:$AU$127,0)),0)</f>
        <v>342.66464388001509</v>
      </c>
      <c r="Q38" s="483">
        <f>IFERROR(INDEX($G$128:$AU$183,MATCH($E38,$E$128:$E$183,0),MATCH(Q$6,$G$127:$AU$127,0)),0)</f>
        <v>239.99651708061057</v>
      </c>
      <c r="R38" s="483">
        <f>IFERROR(INDEX($G$128:$AU$183,MATCH($E38,$E$128:$E$183,0),MATCH(R$6,$G$127:$AU$127,0)),0)</f>
        <v>345.36293635607535</v>
      </c>
      <c r="S38" s="483">
        <f>IFERROR(INDEX($G$128:$AU$183,MATCH($E38,$E$128:$E$183,0),MATCH(S$6,$G$127:$AU$127,0)),0)</f>
        <v>371.14134092280165</v>
      </c>
      <c r="T38" s="483">
        <f>IFERROR(INDEX($G$128:$AU$183,MATCH($E38,$E$128:$E$183,0),MATCH(T$6,$G$127:$AU$127,0)),0)</f>
        <v>362.16857493384106</v>
      </c>
      <c r="U38" s="483">
        <f>IFERROR(INDEX($G$128:$AU$183,MATCH($E38,$E$128:$E$183,0),MATCH(U$6,$G$127:$AU$127,0)),0)</f>
        <v>349.82637404695595</v>
      </c>
      <c r="V38" s="483">
        <f>IFERROR(INDEX($G$128:$AU$183,MATCH($E38,$E$128:$E$183,0),MATCH(V$6,$G$127:$AU$127,0)),0)</f>
        <v>338.62099663473754</v>
      </c>
      <c r="W38" s="483">
        <f>IFERROR(INDEX($G$128:$AU$183,MATCH($E38,$E$128:$E$183,0),MATCH(W$6,$G$127:$AU$127,0)),0)</f>
        <v>336.13200948567402</v>
      </c>
      <c r="X38" s="483">
        <f>IFERROR(INDEX($G$128:$AU$183,MATCH($E38,$E$128:$E$183,0),MATCH(X$6,$G$127:$AU$127,0)),0)</f>
        <v>335.32148435571429</v>
      </c>
      <c r="Y38" s="483">
        <f>IFERROR(INDEX($G$128:$AU$183,MATCH($E38,$E$128:$E$183,0),MATCH(Y$6,$G$127:$AU$127,0)),0)</f>
        <v>335.10399389370627</v>
      </c>
      <c r="Z38" s="483">
        <f>IFERROR(INDEX($G$128:$AU$183,MATCH($E38,$E$128:$E$183,0),MATCH(Z$6,$G$127:$AU$127,0)),0)</f>
        <v>335.02505381996093</v>
      </c>
      <c r="AA38" s="483">
        <f>IFERROR(INDEX($G$128:$AU$183,MATCH($E38,$E$128:$E$183,0),MATCH(AA$6,$G$127:$AU$127,0)),0)</f>
        <v>334.77974737603682</v>
      </c>
      <c r="AB38" s="483">
        <f>IFERROR(INDEX($G$128:$AU$183,MATCH($E38,$E$128:$E$183,0),MATCH(AB$6,$G$127:$AU$127,0)),0)</f>
        <v>337.20806974399636</v>
      </c>
      <c r="AC38" s="483">
        <f>IFERROR(INDEX($G$128:$AU$183,MATCH($E38,$E$128:$E$183,0),MATCH(AC$6,$G$127:$AU$127,0)),0)</f>
        <v>339.5698924750738</v>
      </c>
      <c r="AD38" s="483">
        <f>IFERROR(INDEX($G$128:$AU$183,MATCH($E38,$E$128:$E$183,0),MATCH(AD$6,$G$127:$AU$127,0)),0)</f>
        <v>341.68724779838885</v>
      </c>
      <c r="AE38" s="483">
        <f>IFERROR(INDEX($G$128:$AU$183,MATCH($E38,$E$128:$E$183,0),MATCH(AE$6,$G$127:$AU$127,0)),0)</f>
        <v>343.76023799782627</v>
      </c>
      <c r="AF38" s="483">
        <f>IFERROR(INDEX($G$128:$AU$183,MATCH($E38,$E$128:$E$183,0),MATCH(AF$6,$G$127:$AU$127,0)),0)</f>
        <v>345.62728274653136</v>
      </c>
      <c r="AG38" s="483">
        <f>IFERROR(INDEX($G$128:$AU$183,MATCH($E38,$E$128:$E$183,0),MATCH(AG$6,$G$127:$AU$127,0)),0)</f>
        <v>345.62728274653136</v>
      </c>
      <c r="AH38" s="483">
        <f>IFERROR(INDEX($G$128:$AU$183,MATCH($E38,$E$128:$E$183,0),MATCH(AH$6,$G$127:$AU$127,0)),0)</f>
        <v>345.62728274653136</v>
      </c>
      <c r="AI38" s="483">
        <f>IFERROR(INDEX($G$128:$AU$183,MATCH($E38,$E$128:$E$183,0),MATCH(AI$6,$G$127:$AU$127,0)),0)</f>
        <v>345.62728274653136</v>
      </c>
      <c r="AJ38" s="483">
        <f>IFERROR(INDEX($G$128:$AU$183,MATCH($E38,$E$128:$E$183,0),MATCH(AJ$6,$G$127:$AU$127,0)),0)</f>
        <v>345.62728274653136</v>
      </c>
      <c r="AK38" s="483">
        <f>IFERROR(INDEX($G$128:$AU$183,MATCH($E38,$E$128:$E$183,0),MATCH(AK$6,$G$127:$AU$127,0)),0)</f>
        <v>345.62728274653136</v>
      </c>
      <c r="AL38" s="483">
        <f>IFERROR(INDEX($G$128:$AU$183,MATCH($E38,$E$128:$E$183,0),MATCH(AL$6,$G$127:$AU$127,0)),0)</f>
        <v>345.62728274653136</v>
      </c>
      <c r="AM38" s="483">
        <f>IFERROR(INDEX($G$128:$AU$183,MATCH($E38,$E$128:$E$183,0),MATCH(AM$6,$G$127:$AU$127,0)),0)</f>
        <v>345.62728274653136</v>
      </c>
      <c r="AN38" s="483">
        <f>IFERROR(INDEX($G$128:$AU$183,MATCH($E38,$E$128:$E$183,0),MATCH(AN$6,$G$127:$AU$127,0)),0)</f>
        <v>345.62728274653136</v>
      </c>
      <c r="AO38" s="483">
        <f>IFERROR(INDEX($G$128:$AU$183,MATCH($E38,$E$128:$E$183,0),MATCH(AO$6,$G$127:$AU$127,0)),0)</f>
        <v>345.62728274653136</v>
      </c>
      <c r="AP38" s="483">
        <f>IFERROR(INDEX($G$128:$AU$183,MATCH($E38,$E$128:$E$183,0),MATCH(AP$6,$G$127:$AU$127,0)),0)</f>
        <v>345.62728274653136</v>
      </c>
      <c r="AQ38" s="483">
        <f>IFERROR(INDEX($G$128:$AU$183,MATCH($E38,$E$128:$E$183,0),MATCH(AQ$6,$G$127:$AU$127,0)),0)</f>
        <v>345.62728274653136</v>
      </c>
      <c r="AR38" s="483">
        <f>IFERROR(INDEX($G$128:$AU$183,MATCH($E38,$E$128:$E$183,0),MATCH(AR$6,$G$127:$AU$127,0)),0)</f>
        <v>345.62728274653136</v>
      </c>
      <c r="AS38" s="483">
        <f>IFERROR(INDEX($G$128:$AU$183,MATCH($E38,$E$128:$E$183,0),MATCH(AS$6,$G$127:$AU$127,0)),0)</f>
        <v>345.62728274653136</v>
      </c>
      <c r="AT38" s="483">
        <f>IFERROR(INDEX($G$128:$AU$183,MATCH($E38,$E$128:$E$183,0),MATCH(AT$6,$G$127:$AU$127,0)),0)</f>
        <v>345.62728274653136</v>
      </c>
      <c r="AU38" s="483">
        <f>IFERROR(INDEX($G$128:$AU$183,MATCH($E38,$E$128:$E$183,0),MATCH(AU$6,$G$127:$AU$127,0)),0)</f>
        <v>345.62728274653136</v>
      </c>
      <c r="AV38" s="484">
        <v>5</v>
      </c>
      <c r="BB38" s="518"/>
      <c r="BC38" s="518"/>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601"/>
      <c r="CC38" s="601"/>
      <c r="CD38" s="601"/>
      <c r="CE38" s="601"/>
      <c r="CF38" s="601"/>
      <c r="CG38" s="518"/>
      <c r="CH38" s="518"/>
    </row>
    <row r="39" spans="2:119" ht="14.5">
      <c r="B39" s="8" t="str">
        <f>Processes!D38</f>
        <v>IMPKRE</v>
      </c>
      <c r="C39" s="8" t="str">
        <f>Processes!E38</f>
        <v>Import technology - Electro Kerosene</v>
      </c>
      <c r="D39" s="216"/>
      <c r="E39" s="216" t="str">
        <f t="shared" si="0"/>
        <v>KRE</v>
      </c>
      <c r="F39" s="1116" t="str">
        <f>IFERROR(VLOOKUP(E39,$E$128:$F$180,2,FALSE),"MKr19")</f>
        <v>MKr19</v>
      </c>
      <c r="G39" s="483">
        <f>IFERROR(INDEX($G$128:$AU$183,MATCH($E39,$E$128:$E$183,0),MATCH(G$6,$G$127:$AU$127,0)),0)</f>
        <v>504.90000000000003</v>
      </c>
      <c r="H39" s="483">
        <f>IFERROR(INDEX($G$128:$AU$183,MATCH($E39,$E$128:$E$183,0),MATCH(H$6,$G$127:$AU$127,0)),0)</f>
        <v>801.74750606719613</v>
      </c>
      <c r="I39" s="483">
        <f>IFERROR(INDEX($G$128:$AU$183,MATCH($E39,$E$128:$E$183,0),MATCH(I$6,$G$127:$AU$127,0)),0)</f>
        <v>825.14750606719599</v>
      </c>
      <c r="J39" s="483">
        <f>IFERROR(INDEX($G$128:$AU$183,MATCH($E39,$E$128:$E$183,0),MATCH(J$6,$G$127:$AU$127,0)),0)</f>
        <v>838.94750606719595</v>
      </c>
      <c r="K39" s="483">
        <f>IFERROR(INDEX($G$128:$AU$183,MATCH($E39,$E$128:$E$183,0),MATCH(K$6,$G$127:$AU$127,0)),0)</f>
        <v>787.94750606719595</v>
      </c>
      <c r="L39" s="483">
        <f>IFERROR(INDEX($G$128:$AU$183,MATCH($E39,$E$128:$E$183,0),MATCH(L$6,$G$127:$AU$127,0)),0)</f>
        <v>568.34750606719604</v>
      </c>
      <c r="M39" s="483">
        <f>IFERROR(INDEX($G$128:$AU$183,MATCH($E39,$E$128:$E$183,0),MATCH(M$6,$G$127:$AU$127,0)),0)</f>
        <v>550.94750606719595</v>
      </c>
      <c r="N39" s="483">
        <f>IFERROR(INDEX($G$128:$AU$183,MATCH($E39,$E$128:$E$183,0),MATCH(N$6,$G$127:$AU$127,0)),0)</f>
        <v>575.54750606719608</v>
      </c>
      <c r="O39" s="483">
        <f>IFERROR(INDEX($G$128:$AU$183,MATCH($E39,$E$128:$E$183,0),MATCH(O$6,$G$127:$AU$127,0)),0)</f>
        <v>724.35396083553712</v>
      </c>
      <c r="P39" s="483">
        <f>IFERROR(INDEX($G$128:$AU$183,MATCH($E39,$E$128:$E$183,0),MATCH(P$6,$G$127:$AU$127,0)),0)</f>
        <v>685.32928776003018</v>
      </c>
      <c r="Q39" s="483">
        <f>IFERROR(INDEX($G$128:$AU$183,MATCH($E39,$E$128:$E$183,0),MATCH(Q$6,$G$127:$AU$127,0)),0)</f>
        <v>479.99303416122115</v>
      </c>
      <c r="R39" s="483">
        <f>IFERROR(INDEX($G$128:$AU$183,MATCH($E39,$E$128:$E$183,0),MATCH(R$6,$G$127:$AU$127,0)),0)</f>
        <v>690.7258727121507</v>
      </c>
      <c r="S39" s="483">
        <f>IFERROR(INDEX($G$128:$AU$183,MATCH($E39,$E$128:$E$183,0),MATCH(S$6,$G$127:$AU$127,0)),0)</f>
        <v>742.28268184560329</v>
      </c>
      <c r="T39" s="483">
        <f>IFERROR(INDEX($G$128:$AU$183,MATCH($E39,$E$128:$E$183,0),MATCH(T$6,$G$127:$AU$127,0)),0)</f>
        <v>724.33714986768211</v>
      </c>
      <c r="U39" s="483">
        <f>IFERROR(INDEX($G$128:$AU$183,MATCH($E39,$E$128:$E$183,0),MATCH(U$6,$G$127:$AU$127,0)),0)</f>
        <v>699.6527480939119</v>
      </c>
      <c r="V39" s="483">
        <f>IFERROR(INDEX($G$128:$AU$183,MATCH($E39,$E$128:$E$183,0),MATCH(V$6,$G$127:$AU$127,0)),0)</f>
        <v>677.24199326947507</v>
      </c>
      <c r="W39" s="483">
        <f>IFERROR(INDEX($G$128:$AU$183,MATCH($E39,$E$128:$E$183,0),MATCH(W$6,$G$127:$AU$127,0)),0)</f>
        <v>672.26401897134804</v>
      </c>
      <c r="X39" s="483">
        <f>IFERROR(INDEX($G$128:$AU$183,MATCH($E39,$E$128:$E$183,0),MATCH(X$6,$G$127:$AU$127,0)),0)</f>
        <v>670.64296871142858</v>
      </c>
      <c r="Y39" s="483">
        <f>IFERROR(INDEX($G$128:$AU$183,MATCH($E39,$E$128:$E$183,0),MATCH(Y$6,$G$127:$AU$127,0)),0)</f>
        <v>670.20798778741255</v>
      </c>
      <c r="Z39" s="483">
        <f>IFERROR(INDEX($G$128:$AU$183,MATCH($E39,$E$128:$E$183,0),MATCH(Z$6,$G$127:$AU$127,0)),0)</f>
        <v>670.05010763992186</v>
      </c>
      <c r="AA39" s="483">
        <f>IFERROR(INDEX($G$128:$AU$183,MATCH($E39,$E$128:$E$183,0),MATCH(AA$6,$G$127:$AU$127,0)),0)</f>
        <v>669.55949475207365</v>
      </c>
      <c r="AB39" s="483">
        <f>IFERROR(INDEX($G$128:$AU$183,MATCH($E39,$E$128:$E$183,0),MATCH(AB$6,$G$127:$AU$127,0)),0)</f>
        <v>674.41613948799272</v>
      </c>
      <c r="AC39" s="483">
        <f>IFERROR(INDEX($G$128:$AU$183,MATCH($E39,$E$128:$E$183,0),MATCH(AC$6,$G$127:$AU$127,0)),0)</f>
        <v>679.1397849501476</v>
      </c>
      <c r="AD39" s="483">
        <f>IFERROR(INDEX($G$128:$AU$183,MATCH($E39,$E$128:$E$183,0),MATCH(AD$6,$G$127:$AU$127,0)),0)</f>
        <v>683.37449559677771</v>
      </c>
      <c r="AE39" s="483">
        <f>IFERROR(INDEX($G$128:$AU$183,MATCH($E39,$E$128:$E$183,0),MATCH(AE$6,$G$127:$AU$127,0)),0)</f>
        <v>687.52047599565253</v>
      </c>
      <c r="AF39" s="483">
        <f>IFERROR(INDEX($G$128:$AU$183,MATCH($E39,$E$128:$E$183,0),MATCH(AF$6,$G$127:$AU$127,0)),0)</f>
        <v>691.25456549306273</v>
      </c>
      <c r="AG39" s="483">
        <f>IFERROR(INDEX($G$128:$AU$183,MATCH($E39,$E$128:$E$183,0),MATCH(AG$6,$G$127:$AU$127,0)),0)</f>
        <v>691.25456549306273</v>
      </c>
      <c r="AH39" s="483">
        <f>IFERROR(INDEX($G$128:$AU$183,MATCH($E39,$E$128:$E$183,0),MATCH(AH$6,$G$127:$AU$127,0)),0)</f>
        <v>691.25456549306273</v>
      </c>
      <c r="AI39" s="483">
        <f>IFERROR(INDEX($G$128:$AU$183,MATCH($E39,$E$128:$E$183,0),MATCH(AI$6,$G$127:$AU$127,0)),0)</f>
        <v>691.25456549306273</v>
      </c>
      <c r="AJ39" s="483">
        <f>IFERROR(INDEX($G$128:$AU$183,MATCH($E39,$E$128:$E$183,0),MATCH(AJ$6,$G$127:$AU$127,0)),0)</f>
        <v>691.25456549306273</v>
      </c>
      <c r="AK39" s="483">
        <f>IFERROR(INDEX($G$128:$AU$183,MATCH($E39,$E$128:$E$183,0),MATCH(AK$6,$G$127:$AU$127,0)),0)</f>
        <v>691.25456549306273</v>
      </c>
      <c r="AL39" s="483">
        <f>IFERROR(INDEX($G$128:$AU$183,MATCH($E39,$E$128:$E$183,0),MATCH(AL$6,$G$127:$AU$127,0)),0)</f>
        <v>691.25456549306273</v>
      </c>
      <c r="AM39" s="483">
        <f>IFERROR(INDEX($G$128:$AU$183,MATCH($E39,$E$128:$E$183,0),MATCH(AM$6,$G$127:$AU$127,0)),0)</f>
        <v>691.25456549306273</v>
      </c>
      <c r="AN39" s="483">
        <f>IFERROR(INDEX($G$128:$AU$183,MATCH($E39,$E$128:$E$183,0),MATCH(AN$6,$G$127:$AU$127,0)),0)</f>
        <v>691.25456549306273</v>
      </c>
      <c r="AO39" s="483">
        <f>IFERROR(INDEX($G$128:$AU$183,MATCH($E39,$E$128:$E$183,0),MATCH(AO$6,$G$127:$AU$127,0)),0)</f>
        <v>691.25456549306273</v>
      </c>
      <c r="AP39" s="483">
        <f>IFERROR(INDEX($G$128:$AU$183,MATCH($E39,$E$128:$E$183,0),MATCH(AP$6,$G$127:$AU$127,0)),0)</f>
        <v>691.25456549306273</v>
      </c>
      <c r="AQ39" s="483">
        <f>IFERROR(INDEX($G$128:$AU$183,MATCH($E39,$E$128:$E$183,0),MATCH(AQ$6,$G$127:$AU$127,0)),0)</f>
        <v>691.25456549306273</v>
      </c>
      <c r="AR39" s="483">
        <f>IFERROR(INDEX($G$128:$AU$183,MATCH($E39,$E$128:$E$183,0),MATCH(AR$6,$G$127:$AU$127,0)),0)</f>
        <v>691.25456549306273</v>
      </c>
      <c r="AS39" s="483">
        <f>IFERROR(INDEX($G$128:$AU$183,MATCH($E39,$E$128:$E$183,0),MATCH(AS$6,$G$127:$AU$127,0)),0)</f>
        <v>691.25456549306273</v>
      </c>
      <c r="AT39" s="483">
        <f>IFERROR(INDEX($G$128:$AU$183,MATCH($E39,$E$128:$E$183,0),MATCH(AT$6,$G$127:$AU$127,0)),0)</f>
        <v>691.25456549306273</v>
      </c>
      <c r="AU39" s="483">
        <f>IFERROR(INDEX($G$128:$AU$183,MATCH($E39,$E$128:$E$183,0),MATCH(AU$6,$G$127:$AU$127,0)),0)</f>
        <v>691.25456549306273</v>
      </c>
      <c r="AV39" s="484">
        <v>5</v>
      </c>
      <c r="BB39" s="518"/>
      <c r="BC39" s="518"/>
      <c r="BD39" s="601"/>
      <c r="BE39" s="601"/>
      <c r="BF39" s="601"/>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4.5">
      <c r="B40" s="8" t="str">
        <f>Processes!D39</f>
        <v>IMPSNG1</v>
      </c>
      <c r="C40" s="8" t="str">
        <f>Processes!E39</f>
        <v>Import technology - Bio Synt. Nat. Gas G1</v>
      </c>
      <c r="D40" s="216"/>
      <c r="E40" s="216" t="str">
        <f t="shared" si="0"/>
        <v>SNG1</v>
      </c>
      <c r="F40" s="1116" t="str">
        <f>IFERROR(VLOOKUP(E40,$E$128:$F$180,2,FALSE),"MKr19")</f>
        <v>MKr19</v>
      </c>
      <c r="G40" s="483">
        <f>IFERROR(INDEX($G$128:$AU$183,MATCH($E40,$E$128:$E$183,0),MATCH(G$6,$G$127:$AU$127,0)),0)</f>
        <v>133.19999999999999</v>
      </c>
      <c r="H40" s="483">
        <f>IFERROR(INDEX($G$128:$AU$183,MATCH($E40,$E$128:$E$183,0),MATCH(H$6,$G$127:$AU$127,0)),0)</f>
        <v>138.30000000000001</v>
      </c>
      <c r="I40" s="483">
        <f>IFERROR(INDEX($G$128:$AU$183,MATCH($E40,$E$128:$E$183,0),MATCH(I$6,$G$127:$AU$127,0)),0)</f>
        <v>165.3</v>
      </c>
      <c r="J40" s="483">
        <f>IFERROR(INDEX($G$128:$AU$183,MATCH($E40,$E$128:$E$183,0),MATCH(J$6,$G$127:$AU$127,0)),0)</f>
        <v>162.60000000000002</v>
      </c>
      <c r="K40" s="483">
        <f>IFERROR(INDEX($G$128:$AU$183,MATCH($E40,$E$128:$E$183,0),MATCH(K$6,$G$127:$AU$127,0)),0)</f>
        <v>137.10000000000002</v>
      </c>
      <c r="L40" s="483">
        <f>IFERROR(INDEX($G$128:$AU$183,MATCH($E40,$E$128:$E$183,0),MATCH(L$6,$G$127:$AU$127,0)),0)</f>
        <v>132</v>
      </c>
      <c r="M40" s="483">
        <f>IFERROR(INDEX($G$128:$AU$183,MATCH($E40,$E$128:$E$183,0),MATCH(M$6,$G$127:$AU$127,0)),0)</f>
        <v>110.39999999999999</v>
      </c>
      <c r="N40" s="483">
        <f>IFERROR(INDEX($G$128:$AU$183,MATCH($E40,$E$128:$E$183,0),MATCH(N$6,$G$127:$AU$127,0)),0)</f>
        <v>110.69999999999999</v>
      </c>
      <c r="O40" s="483">
        <f>IFERROR(INDEX($G$128:$AU$183,MATCH($E40,$E$128:$E$183,0),MATCH(O$6,$G$127:$AU$127,0)),0)</f>
        <v>160.26655014555075</v>
      </c>
      <c r="P40" s="483">
        <f>IFERROR(INDEX($G$128:$AU$183,MATCH($E40,$E$128:$E$183,0),MATCH(P$6,$G$127:$AU$127,0)),0)</f>
        <v>102.78303372186139</v>
      </c>
      <c r="Q40" s="483">
        <f>IFERROR(INDEX($G$128:$AU$183,MATCH($E40,$E$128:$E$183,0),MATCH(Q$6,$G$127:$AU$127,0)),0)</f>
        <v>68.481886871020805</v>
      </c>
      <c r="R40" s="483">
        <f>IFERROR(INDEX($G$128:$AU$183,MATCH($E40,$E$128:$E$183,0),MATCH(R$6,$G$127:$AU$127,0)),0)</f>
        <v>308.03404662047853</v>
      </c>
      <c r="S40" s="483">
        <f>IFERROR(INDEX($G$128:$AU$183,MATCH($E40,$E$128:$E$183,0),MATCH(S$6,$G$127:$AU$127,0)),0)</f>
        <v>391.08387633292517</v>
      </c>
      <c r="T40" s="483">
        <f>IFERROR(INDEX($G$128:$AU$183,MATCH($E40,$E$128:$E$183,0),MATCH(T$6,$G$127:$AU$127,0)),0)</f>
        <v>237.88941083323709</v>
      </c>
      <c r="U40" s="483">
        <f>IFERROR(INDEX($G$128:$AU$183,MATCH($E40,$E$128:$E$183,0),MATCH(U$6,$G$127:$AU$127,0)),0)</f>
        <v>129.07467629739793</v>
      </c>
      <c r="V40" s="483">
        <f>IFERROR(INDEX($G$128:$AU$183,MATCH($E40,$E$128:$E$183,0),MATCH(V$6,$G$127:$AU$127,0)),0)</f>
        <v>118.44174276453711</v>
      </c>
      <c r="W40" s="483">
        <f>IFERROR(INDEX($G$128:$AU$183,MATCH($E40,$E$128:$E$183,0),MATCH(W$6,$G$127:$AU$127,0)),0)</f>
        <v>123.04073454091241</v>
      </c>
      <c r="X40" s="483">
        <f>IFERROR(INDEX($G$128:$AU$183,MATCH($E40,$E$128:$E$183,0),MATCH(X$6,$G$127:$AU$127,0)),0)</f>
        <v>127.57372579319608</v>
      </c>
      <c r="Y40" s="483">
        <f>IFERROR(INDEX($G$128:$AU$183,MATCH($E40,$E$128:$E$183,0),MATCH(Y$6,$G$127:$AU$127,0)),0)</f>
        <v>131.96690070825605</v>
      </c>
      <c r="Z40" s="483">
        <f>IFERROR(INDEX($G$128:$AU$183,MATCH($E40,$E$128:$E$183,0),MATCH(Z$6,$G$127:$AU$127,0)),0)</f>
        <v>136.20926103607511</v>
      </c>
      <c r="AA40" s="483">
        <f>IFERROR(INDEX($G$128:$AU$183,MATCH($E40,$E$128:$E$183,0),MATCH(AA$6,$G$127:$AU$127,0)),0)</f>
        <v>140.31788143412678</v>
      </c>
      <c r="AB40" s="483">
        <f>IFERROR(INDEX($G$128:$AU$183,MATCH($E40,$E$128:$E$183,0),MATCH(AB$6,$G$127:$AU$127,0)),0)</f>
        <v>143.91385539571169</v>
      </c>
      <c r="AC40" s="483">
        <f>IFERROR(INDEX($G$128:$AU$183,MATCH($E40,$E$128:$E$183,0),MATCH(AC$6,$G$127:$AU$127,0)),0)</f>
        <v>147.43225617111801</v>
      </c>
      <c r="AD40" s="483">
        <f>IFERROR(INDEX($G$128:$AU$183,MATCH($E40,$E$128:$E$183,0),MATCH(AD$6,$G$127:$AU$127,0)),0)</f>
        <v>150.76210609654777</v>
      </c>
      <c r="AE40" s="483">
        <f>IFERROR(INDEX($G$128:$AU$183,MATCH($E40,$E$128:$E$183,0),MATCH(AE$6,$G$127:$AU$127,0)),0)</f>
        <v>154.02406409354646</v>
      </c>
      <c r="AF40" s="483">
        <f>IFERROR(INDEX($G$128:$AU$183,MATCH($E40,$E$128:$E$183,0),MATCH(AF$6,$G$127:$AU$127,0)),0)</f>
        <v>157.12931474921191</v>
      </c>
      <c r="AG40" s="483">
        <f>IFERROR(INDEX($G$128:$AU$183,MATCH($E40,$E$128:$E$183,0),MATCH(AG$6,$G$127:$AU$127,0)),0)</f>
        <v>157.12931474921191</v>
      </c>
      <c r="AH40" s="483">
        <f>IFERROR(INDEX($G$128:$AU$183,MATCH($E40,$E$128:$E$183,0),MATCH(AH$6,$G$127:$AU$127,0)),0)</f>
        <v>157.12931474921191</v>
      </c>
      <c r="AI40" s="483">
        <f>IFERROR(INDEX($G$128:$AU$183,MATCH($E40,$E$128:$E$183,0),MATCH(AI$6,$G$127:$AU$127,0)),0)</f>
        <v>157.12931474921191</v>
      </c>
      <c r="AJ40" s="483">
        <f>IFERROR(INDEX($G$128:$AU$183,MATCH($E40,$E$128:$E$183,0),MATCH(AJ$6,$G$127:$AU$127,0)),0)</f>
        <v>157.12931474921191</v>
      </c>
      <c r="AK40" s="483">
        <f>IFERROR(INDEX($G$128:$AU$183,MATCH($E40,$E$128:$E$183,0),MATCH(AK$6,$G$127:$AU$127,0)),0)</f>
        <v>157.12931474921191</v>
      </c>
      <c r="AL40" s="483">
        <f>IFERROR(INDEX($G$128:$AU$183,MATCH($E40,$E$128:$E$183,0),MATCH(AL$6,$G$127:$AU$127,0)),0)</f>
        <v>157.12931474921191</v>
      </c>
      <c r="AM40" s="483">
        <f>IFERROR(INDEX($G$128:$AU$183,MATCH($E40,$E$128:$E$183,0),MATCH(AM$6,$G$127:$AU$127,0)),0)</f>
        <v>157.12931474921191</v>
      </c>
      <c r="AN40" s="483">
        <f>IFERROR(INDEX($G$128:$AU$183,MATCH($E40,$E$128:$E$183,0),MATCH(AN$6,$G$127:$AU$127,0)),0)</f>
        <v>157.12931474921191</v>
      </c>
      <c r="AO40" s="483">
        <f>IFERROR(INDEX($G$128:$AU$183,MATCH($E40,$E$128:$E$183,0),MATCH(AO$6,$G$127:$AU$127,0)),0)</f>
        <v>157.12931474921191</v>
      </c>
      <c r="AP40" s="483">
        <f>IFERROR(INDEX($G$128:$AU$183,MATCH($E40,$E$128:$E$183,0),MATCH(AP$6,$G$127:$AU$127,0)),0)</f>
        <v>157.12931474921191</v>
      </c>
      <c r="AQ40" s="483">
        <f>IFERROR(INDEX($G$128:$AU$183,MATCH($E40,$E$128:$E$183,0),MATCH(AQ$6,$G$127:$AU$127,0)),0)</f>
        <v>157.12931474921191</v>
      </c>
      <c r="AR40" s="483">
        <f>IFERROR(INDEX($G$128:$AU$183,MATCH($E40,$E$128:$E$183,0),MATCH(AR$6,$G$127:$AU$127,0)),0)</f>
        <v>157.12931474921191</v>
      </c>
      <c r="AS40" s="483">
        <f>IFERROR(INDEX($G$128:$AU$183,MATCH($E40,$E$128:$E$183,0),MATCH(AS$6,$G$127:$AU$127,0)),0)</f>
        <v>157.12931474921191</v>
      </c>
      <c r="AT40" s="483">
        <f>IFERROR(INDEX($G$128:$AU$183,MATCH($E40,$E$128:$E$183,0),MATCH(AT$6,$G$127:$AU$127,0)),0)</f>
        <v>157.12931474921191</v>
      </c>
      <c r="AU40" s="483">
        <f>IFERROR(INDEX($G$128:$AU$183,MATCH($E40,$E$128:$E$183,0),MATCH(AU$6,$G$127:$AU$127,0)),0)</f>
        <v>157.12931474921191</v>
      </c>
      <c r="AV40" s="484">
        <v>5</v>
      </c>
      <c r="BB40" s="518"/>
      <c r="BC40" s="518"/>
      <c r="BD40" s="601"/>
      <c r="BE40" s="601"/>
      <c r="BF40" s="601"/>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601"/>
      <c r="CC40" s="601"/>
      <c r="CD40" s="601"/>
      <c r="CE40" s="601"/>
      <c r="CF40" s="601"/>
      <c r="CG40" s="518"/>
      <c r="CH40" s="518"/>
    </row>
    <row r="41" spans="2:119" ht="14.5">
      <c r="B41" s="8" t="str">
        <f>Processes!D40</f>
        <v>IMPSNG2</v>
      </c>
      <c r="C41" s="8" t="str">
        <f>Processes!E40</f>
        <v>Import technology - Bio Synt. Nat. Gas G2</v>
      </c>
      <c r="D41" s="216"/>
      <c r="E41" s="216" t="str">
        <f t="shared" si="0"/>
        <v>SNG2</v>
      </c>
      <c r="F41" s="1116" t="str">
        <f>IFERROR(VLOOKUP(E41,$E$128:$F$180,2,FALSE),"MKr19")</f>
        <v>MKr19</v>
      </c>
      <c r="G41" s="483">
        <f>IFERROR(INDEX($G$128:$AU$183,MATCH($E41,$E$128:$E$183,0),MATCH(G$6,$G$127:$AU$127,0)),0)</f>
        <v>146.52000000000001</v>
      </c>
      <c r="H41" s="483">
        <f>IFERROR(INDEX($G$128:$AU$183,MATCH($E41,$E$128:$E$183,0),MATCH(H$6,$G$127:$AU$127,0)),0)</f>
        <v>201.973753033598</v>
      </c>
      <c r="I41" s="483">
        <f>IFERROR(INDEX($G$128:$AU$183,MATCH($E41,$E$128:$E$183,0),MATCH(I$6,$G$127:$AU$127,0)),0)</f>
        <v>228.973753033598</v>
      </c>
      <c r="J41" s="483">
        <f>IFERROR(INDEX($G$128:$AU$183,MATCH($E41,$E$128:$E$183,0),MATCH(J$6,$G$127:$AU$127,0)),0)</f>
        <v>226.27375303359801</v>
      </c>
      <c r="K41" s="483">
        <f>IFERROR(INDEX($G$128:$AU$183,MATCH($E41,$E$128:$E$183,0),MATCH(K$6,$G$127:$AU$127,0)),0)</f>
        <v>200.77375303359801</v>
      </c>
      <c r="L41" s="483">
        <f>IFERROR(INDEX($G$128:$AU$183,MATCH($E41,$E$128:$E$183,0),MATCH(L$6,$G$127:$AU$127,0)),0)</f>
        <v>195.67375303359799</v>
      </c>
      <c r="M41" s="483">
        <f>IFERROR(INDEX($G$128:$AU$183,MATCH($E41,$E$128:$E$183,0),MATCH(M$6,$G$127:$AU$127,0)),0)</f>
        <v>174.073753033598</v>
      </c>
      <c r="N41" s="483">
        <f>IFERROR(INDEX($G$128:$AU$183,MATCH($E41,$E$128:$E$183,0),MATCH(N$6,$G$127:$AU$127,0)),0)</f>
        <v>174.37375303359798</v>
      </c>
      <c r="O41" s="483">
        <f>IFERROR(INDEX($G$128:$AU$183,MATCH($E41,$E$128:$E$183,0),MATCH(O$6,$G$127:$AU$127,0)),0)</f>
        <v>223.94030317914874</v>
      </c>
      <c r="P41" s="483">
        <f>IFERROR(INDEX($G$128:$AU$183,MATCH($E41,$E$128:$E$183,0),MATCH(P$6,$G$127:$AU$127,0)),0)</f>
        <v>166.45678675545938</v>
      </c>
      <c r="Q41" s="483">
        <f>IFERROR(INDEX($G$128:$AU$183,MATCH($E41,$E$128:$E$183,0),MATCH(Q$6,$G$127:$AU$127,0)),0)</f>
        <v>132.15563990461879</v>
      </c>
      <c r="R41" s="483">
        <f>IFERROR(INDEX($G$128:$AU$183,MATCH($E41,$E$128:$E$183,0),MATCH(R$6,$G$127:$AU$127,0)),0)</f>
        <v>371.70779965407655</v>
      </c>
      <c r="S41" s="483">
        <f>IFERROR(INDEX($G$128:$AU$183,MATCH($E41,$E$128:$E$183,0),MATCH(S$6,$G$127:$AU$127,0)),0)</f>
        <v>454.75762936652319</v>
      </c>
      <c r="T41" s="483">
        <f>IFERROR(INDEX($G$128:$AU$183,MATCH($E41,$E$128:$E$183,0),MATCH(T$6,$G$127:$AU$127,0)),0)</f>
        <v>301.56316386683511</v>
      </c>
      <c r="U41" s="483">
        <f>IFERROR(INDEX($G$128:$AU$183,MATCH($E41,$E$128:$E$183,0),MATCH(U$6,$G$127:$AU$127,0)),0)</f>
        <v>192.74842933099592</v>
      </c>
      <c r="V41" s="483">
        <f>IFERROR(INDEX($G$128:$AU$183,MATCH($E41,$E$128:$E$183,0),MATCH(V$6,$G$127:$AU$127,0)),0)</f>
        <v>182.1154957981351</v>
      </c>
      <c r="W41" s="483">
        <f>IFERROR(INDEX($G$128:$AU$183,MATCH($E41,$E$128:$E$183,0),MATCH(W$6,$G$127:$AU$127,0)),0)</f>
        <v>186.7144875745104</v>
      </c>
      <c r="X41" s="483">
        <f>IFERROR(INDEX($G$128:$AU$183,MATCH($E41,$E$128:$E$183,0),MATCH(X$6,$G$127:$AU$127,0)),0)</f>
        <v>191.24747882679407</v>
      </c>
      <c r="Y41" s="483">
        <f>IFERROR(INDEX($G$128:$AU$183,MATCH($E41,$E$128:$E$183,0),MATCH(Y$6,$G$127:$AU$127,0)),0)</f>
        <v>195.64065374185404</v>
      </c>
      <c r="Z41" s="483">
        <f>IFERROR(INDEX($G$128:$AU$183,MATCH($E41,$E$128:$E$183,0),MATCH(Z$6,$G$127:$AU$127,0)),0)</f>
        <v>199.8830140696731</v>
      </c>
      <c r="AA41" s="483">
        <f>IFERROR(INDEX($G$128:$AU$183,MATCH($E41,$E$128:$E$183,0),MATCH(AA$6,$G$127:$AU$127,0)),0)</f>
        <v>203.99163446772477</v>
      </c>
      <c r="AB41" s="483">
        <f>IFERROR(INDEX($G$128:$AU$183,MATCH($E41,$E$128:$E$183,0),MATCH(AB$6,$G$127:$AU$127,0)),0)</f>
        <v>207.58760842930968</v>
      </c>
      <c r="AC41" s="483">
        <f>IFERROR(INDEX($G$128:$AU$183,MATCH($E41,$E$128:$E$183,0),MATCH(AC$6,$G$127:$AU$127,0)),0)</f>
        <v>211.106009204716</v>
      </c>
      <c r="AD41" s="483">
        <f>IFERROR(INDEX($G$128:$AU$183,MATCH($E41,$E$128:$E$183,0),MATCH(AD$6,$G$127:$AU$127,0)),0)</f>
        <v>214.43585913014576</v>
      </c>
      <c r="AE41" s="483">
        <f>IFERROR(INDEX($G$128:$AU$183,MATCH($E41,$E$128:$E$183,0),MATCH(AE$6,$G$127:$AU$127,0)),0)</f>
        <v>217.69781712714445</v>
      </c>
      <c r="AF41" s="483">
        <f>IFERROR(INDEX($G$128:$AU$183,MATCH($E41,$E$128:$E$183,0),MATCH(AF$6,$G$127:$AU$127,0)),0)</f>
        <v>220.8030677828099</v>
      </c>
      <c r="AG41" s="483">
        <f>IFERROR(INDEX($G$128:$AU$183,MATCH($E41,$E$128:$E$183,0),MATCH(AG$6,$G$127:$AU$127,0)),0)</f>
        <v>220.8030677828099</v>
      </c>
      <c r="AH41" s="483">
        <f>IFERROR(INDEX($G$128:$AU$183,MATCH($E41,$E$128:$E$183,0),MATCH(AH$6,$G$127:$AU$127,0)),0)</f>
        <v>220.8030677828099</v>
      </c>
      <c r="AI41" s="483">
        <f>IFERROR(INDEX($G$128:$AU$183,MATCH($E41,$E$128:$E$183,0),MATCH(AI$6,$G$127:$AU$127,0)),0)</f>
        <v>220.8030677828099</v>
      </c>
      <c r="AJ41" s="483">
        <f>IFERROR(INDEX($G$128:$AU$183,MATCH($E41,$E$128:$E$183,0),MATCH(AJ$6,$G$127:$AU$127,0)),0)</f>
        <v>220.8030677828099</v>
      </c>
      <c r="AK41" s="483">
        <f>IFERROR(INDEX($G$128:$AU$183,MATCH($E41,$E$128:$E$183,0),MATCH(AK$6,$G$127:$AU$127,0)),0)</f>
        <v>220.8030677828099</v>
      </c>
      <c r="AL41" s="483">
        <f>IFERROR(INDEX($G$128:$AU$183,MATCH($E41,$E$128:$E$183,0),MATCH(AL$6,$G$127:$AU$127,0)),0)</f>
        <v>220.8030677828099</v>
      </c>
      <c r="AM41" s="483">
        <f>IFERROR(INDEX($G$128:$AU$183,MATCH($E41,$E$128:$E$183,0),MATCH(AM$6,$G$127:$AU$127,0)),0)</f>
        <v>220.8030677828099</v>
      </c>
      <c r="AN41" s="483">
        <f>IFERROR(INDEX($G$128:$AU$183,MATCH($E41,$E$128:$E$183,0),MATCH(AN$6,$G$127:$AU$127,0)),0)</f>
        <v>220.8030677828099</v>
      </c>
      <c r="AO41" s="483">
        <f>IFERROR(INDEX($G$128:$AU$183,MATCH($E41,$E$128:$E$183,0),MATCH(AO$6,$G$127:$AU$127,0)),0)</f>
        <v>220.8030677828099</v>
      </c>
      <c r="AP41" s="483">
        <f>IFERROR(INDEX($G$128:$AU$183,MATCH($E41,$E$128:$E$183,0),MATCH(AP$6,$G$127:$AU$127,0)),0)</f>
        <v>220.8030677828099</v>
      </c>
      <c r="AQ41" s="483">
        <f>IFERROR(INDEX($G$128:$AU$183,MATCH($E41,$E$128:$E$183,0),MATCH(AQ$6,$G$127:$AU$127,0)),0)</f>
        <v>220.8030677828099</v>
      </c>
      <c r="AR41" s="483">
        <f>IFERROR(INDEX($G$128:$AU$183,MATCH($E41,$E$128:$E$183,0),MATCH(AR$6,$G$127:$AU$127,0)),0)</f>
        <v>220.8030677828099</v>
      </c>
      <c r="AS41" s="483">
        <f>IFERROR(INDEX($G$128:$AU$183,MATCH($E41,$E$128:$E$183,0),MATCH(AS$6,$G$127:$AU$127,0)),0)</f>
        <v>220.8030677828099</v>
      </c>
      <c r="AT41" s="483">
        <f>IFERROR(INDEX($G$128:$AU$183,MATCH($E41,$E$128:$E$183,0),MATCH(AT$6,$G$127:$AU$127,0)),0)</f>
        <v>220.8030677828099</v>
      </c>
      <c r="AU41" s="483">
        <f>IFERROR(INDEX($G$128:$AU$183,MATCH($E41,$E$128:$E$183,0),MATCH(AU$6,$G$127:$AU$127,0)),0)</f>
        <v>220.8030677828099</v>
      </c>
      <c r="AV41" s="484">
        <v>5</v>
      </c>
      <c r="BC41" s="518"/>
      <c r="BD41" s="601"/>
      <c r="BE41" s="601"/>
      <c r="BF41" s="601"/>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601"/>
      <c r="CC41" s="601"/>
      <c r="CD41" s="601"/>
      <c r="CE41" s="601"/>
      <c r="CF41" s="601"/>
      <c r="CG41" s="518"/>
      <c r="CH41" s="518"/>
    </row>
    <row r="42" spans="2:119" ht="14.5">
      <c r="B42" s="8" t="str">
        <f>Processes!D41</f>
        <v>IMPSNE</v>
      </c>
      <c r="C42" s="8" t="str">
        <f>Processes!E41</f>
        <v>Import technology - Electro Synt. Nat. Gas</v>
      </c>
      <c r="D42" s="216"/>
      <c r="E42" s="216" t="str">
        <f t="shared" si="0"/>
        <v>SNE</v>
      </c>
      <c r="F42" s="1116" t="str">
        <f>IFERROR(VLOOKUP(E42,$E$128:$F$180,2,FALSE),"MKr19")</f>
        <v>MKr19</v>
      </c>
      <c r="G42" s="483">
        <f>IFERROR(INDEX($G$128:$AU$183,MATCH($E42,$E$128:$E$183,0),MATCH(G$6,$G$127:$AU$127,0)),0)</f>
        <v>293.04000000000002</v>
      </c>
      <c r="H42" s="483">
        <f>IFERROR(INDEX($G$128:$AU$183,MATCH($E42,$E$128:$E$183,0),MATCH(H$6,$G$127:$AU$127,0)),0)</f>
        <v>403.947506067196</v>
      </c>
      <c r="I42" s="483">
        <f>IFERROR(INDEX($G$128:$AU$183,MATCH($E42,$E$128:$E$183,0),MATCH(I$6,$G$127:$AU$127,0)),0)</f>
        <v>457.947506067196</v>
      </c>
      <c r="J42" s="483">
        <f>IFERROR(INDEX($G$128:$AU$183,MATCH($E42,$E$128:$E$183,0),MATCH(J$6,$G$127:$AU$127,0)),0)</f>
        <v>452.54750606719603</v>
      </c>
      <c r="K42" s="483">
        <f>IFERROR(INDEX($G$128:$AU$183,MATCH($E42,$E$128:$E$183,0),MATCH(K$6,$G$127:$AU$127,0)),0)</f>
        <v>401.54750606719603</v>
      </c>
      <c r="L42" s="483">
        <f>IFERROR(INDEX($G$128:$AU$183,MATCH($E42,$E$128:$E$183,0),MATCH(L$6,$G$127:$AU$127,0)),0)</f>
        <v>391.34750606719598</v>
      </c>
      <c r="M42" s="483">
        <f>IFERROR(INDEX($G$128:$AU$183,MATCH($E42,$E$128:$E$183,0),MATCH(M$6,$G$127:$AU$127,0)),0)</f>
        <v>348.14750606719599</v>
      </c>
      <c r="N42" s="483">
        <f>IFERROR(INDEX($G$128:$AU$183,MATCH($E42,$E$128:$E$183,0),MATCH(N$6,$G$127:$AU$127,0)),0)</f>
        <v>348.74750606719596</v>
      </c>
      <c r="O42" s="483">
        <f>IFERROR(INDEX($G$128:$AU$183,MATCH($E42,$E$128:$E$183,0),MATCH(O$6,$G$127:$AU$127,0)),0)</f>
        <v>447.88060635829748</v>
      </c>
      <c r="P42" s="483">
        <f>IFERROR(INDEX($G$128:$AU$183,MATCH($E42,$E$128:$E$183,0),MATCH(P$6,$G$127:$AU$127,0)),0)</f>
        <v>332.91357351091875</v>
      </c>
      <c r="Q42" s="483">
        <f>IFERROR(INDEX($G$128:$AU$183,MATCH($E42,$E$128:$E$183,0),MATCH(Q$6,$G$127:$AU$127,0)),0)</f>
        <v>264.31127980923759</v>
      </c>
      <c r="R42" s="483">
        <f>IFERROR(INDEX($G$128:$AU$183,MATCH($E42,$E$128:$E$183,0),MATCH(R$6,$G$127:$AU$127,0)),0)</f>
        <v>743.41559930815311</v>
      </c>
      <c r="S42" s="483">
        <f>IFERROR(INDEX($G$128:$AU$183,MATCH($E42,$E$128:$E$183,0),MATCH(S$6,$G$127:$AU$127,0)),0)</f>
        <v>909.51525873304638</v>
      </c>
      <c r="T42" s="483">
        <f>IFERROR(INDEX($G$128:$AU$183,MATCH($E42,$E$128:$E$183,0),MATCH(T$6,$G$127:$AU$127,0)),0)</f>
        <v>603.12632773367022</v>
      </c>
      <c r="U42" s="483">
        <f>IFERROR(INDEX($G$128:$AU$183,MATCH($E42,$E$128:$E$183,0),MATCH(U$6,$G$127:$AU$127,0)),0)</f>
        <v>385.49685866199184</v>
      </c>
      <c r="V42" s="483">
        <f>IFERROR(INDEX($G$128:$AU$183,MATCH($E42,$E$128:$E$183,0),MATCH(V$6,$G$127:$AU$127,0)),0)</f>
        <v>364.2309915962702</v>
      </c>
      <c r="W42" s="483">
        <f>IFERROR(INDEX($G$128:$AU$183,MATCH($E42,$E$128:$E$183,0),MATCH(W$6,$G$127:$AU$127,0)),0)</f>
        <v>373.4289751490208</v>
      </c>
      <c r="X42" s="483">
        <f>IFERROR(INDEX($G$128:$AU$183,MATCH($E42,$E$128:$E$183,0),MATCH(X$6,$G$127:$AU$127,0)),0)</f>
        <v>382.49495765358813</v>
      </c>
      <c r="Y42" s="483">
        <f>IFERROR(INDEX($G$128:$AU$183,MATCH($E42,$E$128:$E$183,0),MATCH(Y$6,$G$127:$AU$127,0)),0)</f>
        <v>391.28130748370808</v>
      </c>
      <c r="Z42" s="483">
        <f>IFERROR(INDEX($G$128:$AU$183,MATCH($E42,$E$128:$E$183,0),MATCH(Z$6,$G$127:$AU$127,0)),0)</f>
        <v>399.76602813934619</v>
      </c>
      <c r="AA42" s="483">
        <f>IFERROR(INDEX($G$128:$AU$183,MATCH($E42,$E$128:$E$183,0),MATCH(AA$6,$G$127:$AU$127,0)),0)</f>
        <v>407.98326893544953</v>
      </c>
      <c r="AB42" s="483">
        <f>IFERROR(INDEX($G$128:$AU$183,MATCH($E42,$E$128:$E$183,0),MATCH(AB$6,$G$127:$AU$127,0)),0)</f>
        <v>415.17521685861936</v>
      </c>
      <c r="AC42" s="483">
        <f>IFERROR(INDEX($G$128:$AU$183,MATCH($E42,$E$128:$E$183,0),MATCH(AC$6,$G$127:$AU$127,0)),0)</f>
        <v>422.21201840943201</v>
      </c>
      <c r="AD42" s="483">
        <f>IFERROR(INDEX($G$128:$AU$183,MATCH($E42,$E$128:$E$183,0),MATCH(AD$6,$G$127:$AU$127,0)),0)</f>
        <v>428.87171826029152</v>
      </c>
      <c r="AE42" s="483">
        <f>IFERROR(INDEX($G$128:$AU$183,MATCH($E42,$E$128:$E$183,0),MATCH(AE$6,$G$127:$AU$127,0)),0)</f>
        <v>435.39563425428889</v>
      </c>
      <c r="AF42" s="483">
        <f>IFERROR(INDEX($G$128:$AU$183,MATCH($E42,$E$128:$E$183,0),MATCH(AF$6,$G$127:$AU$127,0)),0)</f>
        <v>441.60613556561981</v>
      </c>
      <c r="AG42" s="483">
        <f>IFERROR(INDEX($G$128:$AU$183,MATCH($E42,$E$128:$E$183,0),MATCH(AG$6,$G$127:$AU$127,0)),0)</f>
        <v>441.60613556561981</v>
      </c>
      <c r="AH42" s="483">
        <f>IFERROR(INDEX($G$128:$AU$183,MATCH($E42,$E$128:$E$183,0),MATCH(AH$6,$G$127:$AU$127,0)),0)</f>
        <v>441.60613556561981</v>
      </c>
      <c r="AI42" s="483">
        <f>IFERROR(INDEX($G$128:$AU$183,MATCH($E42,$E$128:$E$183,0),MATCH(AI$6,$G$127:$AU$127,0)),0)</f>
        <v>441.60613556561981</v>
      </c>
      <c r="AJ42" s="483">
        <f>IFERROR(INDEX($G$128:$AU$183,MATCH($E42,$E$128:$E$183,0),MATCH(AJ$6,$G$127:$AU$127,0)),0)</f>
        <v>441.60613556561981</v>
      </c>
      <c r="AK42" s="483">
        <f>IFERROR(INDEX($G$128:$AU$183,MATCH($E42,$E$128:$E$183,0),MATCH(AK$6,$G$127:$AU$127,0)),0)</f>
        <v>441.60613556561981</v>
      </c>
      <c r="AL42" s="483">
        <f>IFERROR(INDEX($G$128:$AU$183,MATCH($E42,$E$128:$E$183,0),MATCH(AL$6,$G$127:$AU$127,0)),0)</f>
        <v>441.60613556561981</v>
      </c>
      <c r="AM42" s="483">
        <f>IFERROR(INDEX($G$128:$AU$183,MATCH($E42,$E$128:$E$183,0),MATCH(AM$6,$G$127:$AU$127,0)),0)</f>
        <v>441.60613556561981</v>
      </c>
      <c r="AN42" s="483">
        <f>IFERROR(INDEX($G$128:$AU$183,MATCH($E42,$E$128:$E$183,0),MATCH(AN$6,$G$127:$AU$127,0)),0)</f>
        <v>441.60613556561981</v>
      </c>
      <c r="AO42" s="483">
        <f>IFERROR(INDEX($G$128:$AU$183,MATCH($E42,$E$128:$E$183,0),MATCH(AO$6,$G$127:$AU$127,0)),0)</f>
        <v>441.60613556561981</v>
      </c>
      <c r="AP42" s="483">
        <f>IFERROR(INDEX($G$128:$AU$183,MATCH($E42,$E$128:$E$183,0),MATCH(AP$6,$G$127:$AU$127,0)),0)</f>
        <v>441.60613556561981</v>
      </c>
      <c r="AQ42" s="483">
        <f>IFERROR(INDEX($G$128:$AU$183,MATCH($E42,$E$128:$E$183,0),MATCH(AQ$6,$G$127:$AU$127,0)),0)</f>
        <v>441.60613556561981</v>
      </c>
      <c r="AR42" s="483">
        <f>IFERROR(INDEX($G$128:$AU$183,MATCH($E42,$E$128:$E$183,0),MATCH(AR$6,$G$127:$AU$127,0)),0)</f>
        <v>441.60613556561981</v>
      </c>
      <c r="AS42" s="483">
        <f>IFERROR(INDEX($G$128:$AU$183,MATCH($E42,$E$128:$E$183,0),MATCH(AS$6,$G$127:$AU$127,0)),0)</f>
        <v>441.60613556561981</v>
      </c>
      <c r="AT42" s="483">
        <f>IFERROR(INDEX($G$128:$AU$183,MATCH($E42,$E$128:$E$183,0),MATCH(AT$6,$G$127:$AU$127,0)),0)</f>
        <v>441.60613556561981</v>
      </c>
      <c r="AU42" s="483">
        <f>IFERROR(INDEX($G$128:$AU$183,MATCH($E42,$E$128:$E$183,0),MATCH(AU$6,$G$127:$AU$127,0)),0)</f>
        <v>441.60613556561981</v>
      </c>
      <c r="AV42" s="484">
        <v>5</v>
      </c>
      <c r="BC42" s="518"/>
      <c r="BD42" s="601"/>
      <c r="BE42" s="601"/>
      <c r="BF42" s="601"/>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4.5">
      <c r="B43" s="8" t="str">
        <f>Processes!D42</f>
        <v>IMPDSB1</v>
      </c>
      <c r="C43" s="8" t="str">
        <f>Processes!E42</f>
        <v>Import technology - Biodiesel G1</v>
      </c>
      <c r="D43" s="216"/>
      <c r="E43" s="216" t="str">
        <f t="shared" si="0"/>
        <v>DSB1</v>
      </c>
      <c r="F43" s="1116" t="str">
        <f>IFERROR(VLOOKUP(E43,$E$128:$F$180,2,FALSE),"MKr19")</f>
        <v>MKr19</v>
      </c>
      <c r="G43" s="483">
        <f>IFERROR(INDEX($G$128:$AU$183,MATCH($E43,$E$128:$E$183,0),MATCH(G$6,$G$127:$AU$127,0)),0)</f>
        <v>169.073753033598</v>
      </c>
      <c r="H43" s="483">
        <f>IFERROR(INDEX($G$128:$AU$183,MATCH($E43,$E$128:$E$183,0),MATCH(H$6,$G$127:$AU$127,0)),0)</f>
        <v>181.073753033598</v>
      </c>
      <c r="I43" s="483">
        <f>IFERROR(INDEX($G$128:$AU$183,MATCH($E43,$E$128:$E$183,0),MATCH(I$6,$G$127:$AU$127,0)),0)</f>
        <v>197.87375303359798</v>
      </c>
      <c r="J43" s="483">
        <f>IFERROR(INDEX($G$128:$AU$183,MATCH($E43,$E$128:$E$183,0),MATCH(J$6,$G$127:$AU$127,0)),0)</f>
        <v>186.87375303359801</v>
      </c>
      <c r="K43" s="483">
        <f>IFERROR(INDEX($G$128:$AU$183,MATCH($E43,$E$128:$E$183,0),MATCH(K$6,$G$127:$AU$127,0)),0)</f>
        <v>177.17375303359799</v>
      </c>
      <c r="L43" s="483">
        <f>IFERROR(INDEX($G$128:$AU$183,MATCH($E43,$E$128:$E$183,0),MATCH(L$6,$G$127:$AU$127,0)),0)</f>
        <v>140.67375303359799</v>
      </c>
      <c r="M43" s="483">
        <f>IFERROR(INDEX($G$128:$AU$183,MATCH($E43,$E$128:$E$183,0),MATCH(M$6,$G$127:$AU$127,0)),0)</f>
        <v>137.67375303359799</v>
      </c>
      <c r="N43" s="483">
        <f>IFERROR(INDEX($G$128:$AU$183,MATCH($E43,$E$128:$E$183,0),MATCH(N$6,$G$127:$AU$127,0)),0)</f>
        <v>141.87375303359801</v>
      </c>
      <c r="O43" s="483">
        <f>IFERROR(INDEX($G$128:$AU$183,MATCH($E43,$E$128:$E$183,0),MATCH(O$6,$G$127:$AU$127,0)),0)</f>
        <v>165.17482882832152</v>
      </c>
      <c r="P43" s="483">
        <f>IFERROR(INDEX($G$128:$AU$183,MATCH($E43,$E$128:$E$183,0),MATCH(P$6,$G$127:$AU$127,0)),0)</f>
        <v>159.26071664907036</v>
      </c>
      <c r="Q43" s="483">
        <f>IFERROR(INDEX($G$128:$AU$183,MATCH($E43,$E$128:$E$183,0),MATCH(Q$6,$G$127:$AU$127,0)),0)</f>
        <v>124.08584578334745</v>
      </c>
      <c r="R43" s="483">
        <f>IFERROR(INDEX($G$128:$AU$183,MATCH($E43,$E$128:$E$183,0),MATCH(R$6,$G$127:$AU$127,0)),0)</f>
        <v>160.13779278096604</v>
      </c>
      <c r="S43" s="483">
        <f>IFERROR(INDEX($G$128:$AU$183,MATCH($E43,$E$128:$E$183,0),MATCH(S$6,$G$127:$AU$127,0)),0)</f>
        <v>168.91933460813786</v>
      </c>
      <c r="T43" s="483">
        <f>IFERROR(INDEX($G$128:$AU$183,MATCH($E43,$E$128:$E$183,0),MATCH(T$6,$G$127:$AU$127,0)),0)</f>
        <v>165.8005967678678</v>
      </c>
      <c r="U43" s="483">
        <f>IFERROR(INDEX($G$128:$AU$183,MATCH($E43,$E$128:$E$183,0),MATCH(U$6,$G$127:$AU$127,0)),0)</f>
        <v>161.53513249905251</v>
      </c>
      <c r="V43" s="483">
        <f>IFERROR(INDEX($G$128:$AU$183,MATCH($E43,$E$128:$E$183,0),MATCH(V$6,$G$127:$AU$127,0)),0)</f>
        <v>157.67142206848791</v>
      </c>
      <c r="W43" s="483">
        <f>IFERROR(INDEX($G$128:$AU$183,MATCH($E43,$E$128:$E$183,0),MATCH(W$6,$G$127:$AU$127,0)),0)</f>
        <v>156.76157986203879</v>
      </c>
      <c r="X43" s="483">
        <f>IFERROR(INDEX($G$128:$AU$183,MATCH($E43,$E$128:$E$183,0),MATCH(X$6,$G$127:$AU$127,0)),0)</f>
        <v>156.45218511149861</v>
      </c>
      <c r="Y43" s="483">
        <f>IFERROR(INDEX($G$128:$AU$183,MATCH($E43,$E$128:$E$183,0),MATCH(Y$6,$G$127:$AU$127,0)),0)</f>
        <v>156.34862754741997</v>
      </c>
      <c r="Z43" s="483">
        <f>IFERROR(INDEX($G$128:$AU$183,MATCH($E43,$E$128:$E$183,0),MATCH(Z$6,$G$127:$AU$127,0)),0)</f>
        <v>156.29434509261509</v>
      </c>
      <c r="AA43" s="483">
        <f>IFERROR(INDEX($G$128:$AU$183,MATCH($E43,$E$128:$E$183,0),MATCH(AA$6,$G$127:$AU$127,0)),0)</f>
        <v>156.1864993493711</v>
      </c>
      <c r="AB43" s="483">
        <f>IFERROR(INDEX($G$128:$AU$183,MATCH($E43,$E$128:$E$183,0),MATCH(AB$6,$G$127:$AU$127,0)),0)</f>
        <v>156.9848130441863</v>
      </c>
      <c r="AC43" s="483">
        <f>IFERROR(INDEX($G$128:$AU$183,MATCH($E43,$E$128:$E$183,0),MATCH(AC$6,$G$127:$AU$127,0)),0)</f>
        <v>157.75483130744709</v>
      </c>
      <c r="AD43" s="483">
        <f>IFERROR(INDEX($G$128:$AU$183,MATCH($E43,$E$128:$E$183,0),MATCH(AD$6,$G$127:$AU$127,0)),0)</f>
        <v>158.44359963672355</v>
      </c>
      <c r="AE43" s="483">
        <f>IFERROR(INDEX($G$128:$AU$183,MATCH($E43,$E$128:$E$183,0),MATCH(AE$6,$G$127:$AU$127,0)),0)</f>
        <v>159.1199463009286</v>
      </c>
      <c r="AF43" s="483">
        <f>IFERROR(INDEX($G$128:$AU$183,MATCH($E43,$E$128:$E$183,0),MATCH(AF$6,$G$127:$AU$127,0)),0)</f>
        <v>159.72771503010134</v>
      </c>
      <c r="AG43" s="483">
        <f>IFERROR(INDEX($G$128:$AU$183,MATCH($E43,$E$128:$E$183,0),MATCH(AG$6,$G$127:$AU$127,0)),0)</f>
        <v>159.72771503010134</v>
      </c>
      <c r="AH43" s="483">
        <f>IFERROR(INDEX($G$128:$AU$183,MATCH($E43,$E$128:$E$183,0),MATCH(AH$6,$G$127:$AU$127,0)),0)</f>
        <v>159.72771503010134</v>
      </c>
      <c r="AI43" s="483">
        <f>IFERROR(INDEX($G$128:$AU$183,MATCH($E43,$E$128:$E$183,0),MATCH(AI$6,$G$127:$AU$127,0)),0)</f>
        <v>159.72771503010134</v>
      </c>
      <c r="AJ43" s="483">
        <f>IFERROR(INDEX($G$128:$AU$183,MATCH($E43,$E$128:$E$183,0),MATCH(AJ$6,$G$127:$AU$127,0)),0)</f>
        <v>159.72771503010134</v>
      </c>
      <c r="AK43" s="483">
        <f>IFERROR(INDEX($G$128:$AU$183,MATCH($E43,$E$128:$E$183,0),MATCH(AK$6,$G$127:$AU$127,0)),0)</f>
        <v>159.72771503010134</v>
      </c>
      <c r="AL43" s="483">
        <f>IFERROR(INDEX($G$128:$AU$183,MATCH($E43,$E$128:$E$183,0),MATCH(AL$6,$G$127:$AU$127,0)),0)</f>
        <v>159.72771503010134</v>
      </c>
      <c r="AM43" s="483">
        <f>IFERROR(INDEX($G$128:$AU$183,MATCH($E43,$E$128:$E$183,0),MATCH(AM$6,$G$127:$AU$127,0)),0)</f>
        <v>159.72771503010134</v>
      </c>
      <c r="AN43" s="483">
        <f>IFERROR(INDEX($G$128:$AU$183,MATCH($E43,$E$128:$E$183,0),MATCH(AN$6,$G$127:$AU$127,0)),0)</f>
        <v>159.72771503010134</v>
      </c>
      <c r="AO43" s="483">
        <f>IFERROR(INDEX($G$128:$AU$183,MATCH($E43,$E$128:$E$183,0),MATCH(AO$6,$G$127:$AU$127,0)),0)</f>
        <v>159.72771503010134</v>
      </c>
      <c r="AP43" s="483">
        <f>IFERROR(INDEX($G$128:$AU$183,MATCH($E43,$E$128:$E$183,0),MATCH(AP$6,$G$127:$AU$127,0)),0)</f>
        <v>159.72771503010134</v>
      </c>
      <c r="AQ43" s="483">
        <f>IFERROR(INDEX($G$128:$AU$183,MATCH($E43,$E$128:$E$183,0),MATCH(AQ$6,$G$127:$AU$127,0)),0)</f>
        <v>159.72771503010134</v>
      </c>
      <c r="AR43" s="483">
        <f>IFERROR(INDEX($G$128:$AU$183,MATCH($E43,$E$128:$E$183,0),MATCH(AR$6,$G$127:$AU$127,0)),0)</f>
        <v>159.72771503010134</v>
      </c>
      <c r="AS43" s="483">
        <f>IFERROR(INDEX($G$128:$AU$183,MATCH($E43,$E$128:$E$183,0),MATCH(AS$6,$G$127:$AU$127,0)),0)</f>
        <v>159.72771503010134</v>
      </c>
      <c r="AT43" s="483">
        <f>IFERROR(INDEX($G$128:$AU$183,MATCH($E43,$E$128:$E$183,0),MATCH(AT$6,$G$127:$AU$127,0)),0)</f>
        <v>159.72771503010134</v>
      </c>
      <c r="AU43" s="483">
        <f>IFERROR(INDEX($G$128:$AU$183,MATCH($E43,$E$128:$E$183,0),MATCH(AU$6,$G$127:$AU$127,0)),0)</f>
        <v>159.72771503010134</v>
      </c>
      <c r="AV43" s="484">
        <v>5</v>
      </c>
      <c r="BC43" s="518"/>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4.5">
      <c r="B44" s="8" t="str">
        <f>Processes!D43</f>
        <v>IMPDSB2</v>
      </c>
      <c r="C44" s="8" t="str">
        <f>Processes!E43</f>
        <v>Import technology - Biodiesel G2</v>
      </c>
      <c r="D44" s="216"/>
      <c r="E44" s="216" t="str">
        <f t="shared" si="0"/>
        <v>DSB2</v>
      </c>
      <c r="F44" s="1116" t="str">
        <f>IFERROR(VLOOKUP(E44,$E$128:$F$180,2,FALSE),"MKr19")</f>
        <v>MKr19</v>
      </c>
      <c r="G44" s="483">
        <f>IFERROR(INDEX($G$128:$AU$183,MATCH($E44,$E$128:$E$183,0),MATCH(G$6,$G$127:$AU$127,0)),0)</f>
        <v>185.98112833695782</v>
      </c>
      <c r="H44" s="483">
        <f>IFERROR(INDEX($G$128:$AU$183,MATCH($E44,$E$128:$E$183,0),MATCH(H$6,$G$127:$AU$127,0)),0)</f>
        <v>244.74750606719599</v>
      </c>
      <c r="I44" s="483">
        <f>IFERROR(INDEX($G$128:$AU$183,MATCH($E44,$E$128:$E$183,0),MATCH(I$6,$G$127:$AU$127,0)),0)</f>
        <v>261.54750606719597</v>
      </c>
      <c r="J44" s="483">
        <f>IFERROR(INDEX($G$128:$AU$183,MATCH($E44,$E$128:$E$183,0),MATCH(J$6,$G$127:$AU$127,0)),0)</f>
        <v>250.547506067196</v>
      </c>
      <c r="K44" s="483">
        <f>IFERROR(INDEX($G$128:$AU$183,MATCH($E44,$E$128:$E$183,0),MATCH(K$6,$G$127:$AU$127,0)),0)</f>
        <v>240.84750606719598</v>
      </c>
      <c r="L44" s="483">
        <f>IFERROR(INDEX($G$128:$AU$183,MATCH($E44,$E$128:$E$183,0),MATCH(L$6,$G$127:$AU$127,0)),0)</f>
        <v>204.34750606719598</v>
      </c>
      <c r="M44" s="483">
        <f>IFERROR(INDEX($G$128:$AU$183,MATCH($E44,$E$128:$E$183,0),MATCH(M$6,$G$127:$AU$127,0)),0)</f>
        <v>201.34750606719598</v>
      </c>
      <c r="N44" s="483">
        <f>IFERROR(INDEX($G$128:$AU$183,MATCH($E44,$E$128:$E$183,0),MATCH(N$6,$G$127:$AU$127,0)),0)</f>
        <v>205.547506067196</v>
      </c>
      <c r="O44" s="483">
        <f>IFERROR(INDEX($G$128:$AU$183,MATCH($E44,$E$128:$E$183,0),MATCH(O$6,$G$127:$AU$127,0)),0)</f>
        <v>228.84858186191951</v>
      </c>
      <c r="P44" s="483">
        <f>IFERROR(INDEX($G$128:$AU$183,MATCH($E44,$E$128:$E$183,0),MATCH(P$6,$G$127:$AU$127,0)),0)</f>
        <v>222.93446968266835</v>
      </c>
      <c r="Q44" s="483">
        <f>IFERROR(INDEX($G$128:$AU$183,MATCH($E44,$E$128:$E$183,0),MATCH(Q$6,$G$127:$AU$127,0)),0)</f>
        <v>187.75959881694544</v>
      </c>
      <c r="R44" s="483">
        <f>IFERROR(INDEX($G$128:$AU$183,MATCH($E44,$E$128:$E$183,0),MATCH(R$6,$G$127:$AU$127,0)),0)</f>
        <v>223.81154581456403</v>
      </c>
      <c r="S44" s="483">
        <f>IFERROR(INDEX($G$128:$AU$183,MATCH($E44,$E$128:$E$183,0),MATCH(S$6,$G$127:$AU$127,0)),0)</f>
        <v>232.59308764173585</v>
      </c>
      <c r="T44" s="483">
        <f>IFERROR(INDEX($G$128:$AU$183,MATCH($E44,$E$128:$E$183,0),MATCH(T$6,$G$127:$AU$127,0)),0)</f>
        <v>229.47434980146579</v>
      </c>
      <c r="U44" s="483">
        <f>IFERROR(INDEX($G$128:$AU$183,MATCH($E44,$E$128:$E$183,0),MATCH(U$6,$G$127:$AU$127,0)),0)</f>
        <v>225.2088855326505</v>
      </c>
      <c r="V44" s="483">
        <f>IFERROR(INDEX($G$128:$AU$183,MATCH($E44,$E$128:$E$183,0),MATCH(V$6,$G$127:$AU$127,0)),0)</f>
        <v>221.3451751020859</v>
      </c>
      <c r="W44" s="483">
        <f>IFERROR(INDEX($G$128:$AU$183,MATCH($E44,$E$128:$E$183,0),MATCH(W$6,$G$127:$AU$127,0)),0)</f>
        <v>220.43533289563678</v>
      </c>
      <c r="X44" s="483">
        <f>IFERROR(INDEX($G$128:$AU$183,MATCH($E44,$E$128:$E$183,0),MATCH(X$6,$G$127:$AU$127,0)),0)</f>
        <v>220.1259381450966</v>
      </c>
      <c r="Y44" s="483">
        <f>IFERROR(INDEX($G$128:$AU$183,MATCH($E44,$E$128:$E$183,0),MATCH(Y$6,$G$127:$AU$127,0)),0)</f>
        <v>220.02238058101796</v>
      </c>
      <c r="Z44" s="483">
        <f>IFERROR(INDEX($G$128:$AU$183,MATCH($E44,$E$128:$E$183,0),MATCH(Z$6,$G$127:$AU$127,0)),0)</f>
        <v>219.96809812621308</v>
      </c>
      <c r="AA44" s="483">
        <f>IFERROR(INDEX($G$128:$AU$183,MATCH($E44,$E$128:$E$183,0),MATCH(AA$6,$G$127:$AU$127,0)),0)</f>
        <v>219.86025238296909</v>
      </c>
      <c r="AB44" s="483">
        <f>IFERROR(INDEX($G$128:$AU$183,MATCH($E44,$E$128:$E$183,0),MATCH(AB$6,$G$127:$AU$127,0)),0)</f>
        <v>220.65856607778429</v>
      </c>
      <c r="AC44" s="483">
        <f>IFERROR(INDEX($G$128:$AU$183,MATCH($E44,$E$128:$E$183,0),MATCH(AC$6,$G$127:$AU$127,0)),0)</f>
        <v>221.42858434104508</v>
      </c>
      <c r="AD44" s="483">
        <f>IFERROR(INDEX($G$128:$AU$183,MATCH($E44,$E$128:$E$183,0),MATCH(AD$6,$G$127:$AU$127,0)),0)</f>
        <v>222.11735267032154</v>
      </c>
      <c r="AE44" s="483">
        <f>IFERROR(INDEX($G$128:$AU$183,MATCH($E44,$E$128:$E$183,0),MATCH(AE$6,$G$127:$AU$127,0)),0)</f>
        <v>222.79369933452659</v>
      </c>
      <c r="AF44" s="483">
        <f>IFERROR(INDEX($G$128:$AU$183,MATCH($E44,$E$128:$E$183,0),MATCH(AF$6,$G$127:$AU$127,0)),0)</f>
        <v>223.40146806369933</v>
      </c>
      <c r="AG44" s="483">
        <f>IFERROR(INDEX($G$128:$AU$183,MATCH($E44,$E$128:$E$183,0),MATCH(AG$6,$G$127:$AU$127,0)),0)</f>
        <v>223.40146806369933</v>
      </c>
      <c r="AH44" s="483">
        <f>IFERROR(INDEX($G$128:$AU$183,MATCH($E44,$E$128:$E$183,0),MATCH(AH$6,$G$127:$AU$127,0)),0)</f>
        <v>223.40146806369933</v>
      </c>
      <c r="AI44" s="483">
        <f>IFERROR(INDEX($G$128:$AU$183,MATCH($E44,$E$128:$E$183,0),MATCH(AI$6,$G$127:$AU$127,0)),0)</f>
        <v>223.40146806369933</v>
      </c>
      <c r="AJ44" s="483">
        <f>IFERROR(INDEX($G$128:$AU$183,MATCH($E44,$E$128:$E$183,0),MATCH(AJ$6,$G$127:$AU$127,0)),0)</f>
        <v>223.40146806369933</v>
      </c>
      <c r="AK44" s="483">
        <f>IFERROR(INDEX($G$128:$AU$183,MATCH($E44,$E$128:$E$183,0),MATCH(AK$6,$G$127:$AU$127,0)),0)</f>
        <v>223.40146806369933</v>
      </c>
      <c r="AL44" s="483">
        <f>IFERROR(INDEX($G$128:$AU$183,MATCH($E44,$E$128:$E$183,0),MATCH(AL$6,$G$127:$AU$127,0)),0)</f>
        <v>223.40146806369933</v>
      </c>
      <c r="AM44" s="483">
        <f>IFERROR(INDEX($G$128:$AU$183,MATCH($E44,$E$128:$E$183,0),MATCH(AM$6,$G$127:$AU$127,0)),0)</f>
        <v>223.40146806369933</v>
      </c>
      <c r="AN44" s="483">
        <f>IFERROR(INDEX($G$128:$AU$183,MATCH($E44,$E$128:$E$183,0),MATCH(AN$6,$G$127:$AU$127,0)),0)</f>
        <v>223.40146806369933</v>
      </c>
      <c r="AO44" s="483">
        <f>IFERROR(INDEX($G$128:$AU$183,MATCH($E44,$E$128:$E$183,0),MATCH(AO$6,$G$127:$AU$127,0)),0)</f>
        <v>223.40146806369933</v>
      </c>
      <c r="AP44" s="483">
        <f>IFERROR(INDEX($G$128:$AU$183,MATCH($E44,$E$128:$E$183,0),MATCH(AP$6,$G$127:$AU$127,0)),0)</f>
        <v>223.40146806369933</v>
      </c>
      <c r="AQ44" s="483">
        <f>IFERROR(INDEX($G$128:$AU$183,MATCH($E44,$E$128:$E$183,0),MATCH(AQ$6,$G$127:$AU$127,0)),0)</f>
        <v>223.40146806369933</v>
      </c>
      <c r="AR44" s="483">
        <f>IFERROR(INDEX($G$128:$AU$183,MATCH($E44,$E$128:$E$183,0),MATCH(AR$6,$G$127:$AU$127,0)),0)</f>
        <v>223.40146806369933</v>
      </c>
      <c r="AS44" s="483">
        <f>IFERROR(INDEX($G$128:$AU$183,MATCH($E44,$E$128:$E$183,0),MATCH(AS$6,$G$127:$AU$127,0)),0)</f>
        <v>223.40146806369933</v>
      </c>
      <c r="AT44" s="483">
        <f>IFERROR(INDEX($G$128:$AU$183,MATCH($E44,$E$128:$E$183,0),MATCH(AT$6,$G$127:$AU$127,0)),0)</f>
        <v>223.40146806369933</v>
      </c>
      <c r="AU44" s="483">
        <f>IFERROR(INDEX($G$128:$AU$183,MATCH($E44,$E$128:$E$183,0),MATCH(AU$6,$G$127:$AU$127,0)),0)</f>
        <v>223.40146806369933</v>
      </c>
      <c r="AV44" s="484">
        <v>5</v>
      </c>
      <c r="BB44" s="518"/>
      <c r="BC44" s="518"/>
      <c r="BD44" s="601"/>
      <c r="BE44" s="601"/>
      <c r="BF44" s="601"/>
      <c r="BG44" s="601"/>
      <c r="BH44" s="601"/>
      <c r="BI44" s="601"/>
      <c r="BJ44" s="601"/>
      <c r="BK44" s="601"/>
      <c r="BL44" s="601"/>
      <c r="BM44" s="601"/>
      <c r="BN44" s="601"/>
      <c r="BO44" s="601"/>
      <c r="BP44" s="601"/>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4.5">
      <c r="B45" s="8" t="str">
        <f>Processes!D44</f>
        <v>IMPDSE</v>
      </c>
      <c r="C45" s="8" t="str">
        <f>Processes!E44</f>
        <v>Import technology - Electro Diesel</v>
      </c>
      <c r="D45" s="216"/>
      <c r="E45" s="216" t="str">
        <f t="shared" si="0"/>
        <v>DSE</v>
      </c>
      <c r="F45" s="1116" t="str">
        <f>IFERROR(VLOOKUP(E45,$E$128:$F$180,2,FALSE),"MKr19")</f>
        <v>MKr19</v>
      </c>
      <c r="G45" s="483">
        <f>IFERROR(INDEX($G$128:$AU$183,MATCH($E45,$E$128:$E$183,0),MATCH(G$6,$G$127:$AU$127,0)),0)</f>
        <v>371.96225667391565</v>
      </c>
      <c r="H45" s="483">
        <f>IFERROR(INDEX($G$128:$AU$183,MATCH($E45,$E$128:$E$183,0),MATCH(H$6,$G$127:$AU$127,0)),0)</f>
        <v>489.49501213439197</v>
      </c>
      <c r="I45" s="483">
        <f>IFERROR(INDEX($G$128:$AU$183,MATCH($E45,$E$128:$E$183,0),MATCH(I$6,$G$127:$AU$127,0)),0)</f>
        <v>523.09501213439194</v>
      </c>
      <c r="J45" s="483">
        <f>IFERROR(INDEX($G$128:$AU$183,MATCH($E45,$E$128:$E$183,0),MATCH(J$6,$G$127:$AU$127,0)),0)</f>
        <v>501.09501213439199</v>
      </c>
      <c r="K45" s="483">
        <f>IFERROR(INDEX($G$128:$AU$183,MATCH($E45,$E$128:$E$183,0),MATCH(K$6,$G$127:$AU$127,0)),0)</f>
        <v>481.69501213439196</v>
      </c>
      <c r="L45" s="483">
        <f>IFERROR(INDEX($G$128:$AU$183,MATCH($E45,$E$128:$E$183,0),MATCH(L$6,$G$127:$AU$127,0)),0)</f>
        <v>408.69501213439196</v>
      </c>
      <c r="M45" s="483">
        <f>IFERROR(INDEX($G$128:$AU$183,MATCH($E45,$E$128:$E$183,0),MATCH(M$6,$G$127:$AU$127,0)),0)</f>
        <v>402.69501213439196</v>
      </c>
      <c r="N45" s="483">
        <f>IFERROR(INDEX($G$128:$AU$183,MATCH($E45,$E$128:$E$183,0),MATCH(N$6,$G$127:$AU$127,0)),0)</f>
        <v>411.09501213439199</v>
      </c>
      <c r="O45" s="483">
        <f>IFERROR(INDEX($G$128:$AU$183,MATCH($E45,$E$128:$E$183,0),MATCH(O$6,$G$127:$AU$127,0)),0)</f>
        <v>457.69716372383903</v>
      </c>
      <c r="P45" s="483">
        <f>IFERROR(INDEX($G$128:$AU$183,MATCH($E45,$E$128:$E$183,0),MATCH(P$6,$G$127:$AU$127,0)),0)</f>
        <v>445.8689393653367</v>
      </c>
      <c r="Q45" s="483">
        <f>IFERROR(INDEX($G$128:$AU$183,MATCH($E45,$E$128:$E$183,0),MATCH(Q$6,$G$127:$AU$127,0)),0)</f>
        <v>375.51919763389088</v>
      </c>
      <c r="R45" s="483">
        <f>IFERROR(INDEX($G$128:$AU$183,MATCH($E45,$E$128:$E$183,0),MATCH(R$6,$G$127:$AU$127,0)),0)</f>
        <v>447.62309162912806</v>
      </c>
      <c r="S45" s="483">
        <f>IFERROR(INDEX($G$128:$AU$183,MATCH($E45,$E$128:$E$183,0),MATCH(S$6,$G$127:$AU$127,0)),0)</f>
        <v>465.1861752834717</v>
      </c>
      <c r="T45" s="483">
        <f>IFERROR(INDEX($G$128:$AU$183,MATCH($E45,$E$128:$E$183,0),MATCH(T$6,$G$127:$AU$127,0)),0)</f>
        <v>458.94869960293158</v>
      </c>
      <c r="U45" s="483">
        <f>IFERROR(INDEX($G$128:$AU$183,MATCH($E45,$E$128:$E$183,0),MATCH(U$6,$G$127:$AU$127,0)),0)</f>
        <v>450.417771065301</v>
      </c>
      <c r="V45" s="483">
        <f>IFERROR(INDEX($G$128:$AU$183,MATCH($E45,$E$128:$E$183,0),MATCH(V$6,$G$127:$AU$127,0)),0)</f>
        <v>442.69035020417181</v>
      </c>
      <c r="W45" s="483">
        <f>IFERROR(INDEX($G$128:$AU$183,MATCH($E45,$E$128:$E$183,0),MATCH(W$6,$G$127:$AU$127,0)),0)</f>
        <v>440.87066579127355</v>
      </c>
      <c r="X45" s="483">
        <f>IFERROR(INDEX($G$128:$AU$183,MATCH($E45,$E$128:$E$183,0),MATCH(X$6,$G$127:$AU$127,0)),0)</f>
        <v>440.2518762901932</v>
      </c>
      <c r="Y45" s="483">
        <f>IFERROR(INDEX($G$128:$AU$183,MATCH($E45,$E$128:$E$183,0),MATCH(Y$6,$G$127:$AU$127,0)),0)</f>
        <v>440.04476116203591</v>
      </c>
      <c r="Z45" s="483">
        <f>IFERROR(INDEX($G$128:$AU$183,MATCH($E45,$E$128:$E$183,0),MATCH(Z$6,$G$127:$AU$127,0)),0)</f>
        <v>439.93619625242616</v>
      </c>
      <c r="AA45" s="483">
        <f>IFERROR(INDEX($G$128:$AU$183,MATCH($E45,$E$128:$E$183,0),MATCH(AA$6,$G$127:$AU$127,0)),0)</f>
        <v>439.72050476593819</v>
      </c>
      <c r="AB45" s="483">
        <f>IFERROR(INDEX($G$128:$AU$183,MATCH($E45,$E$128:$E$183,0),MATCH(AB$6,$G$127:$AU$127,0)),0)</f>
        <v>441.31713215556857</v>
      </c>
      <c r="AC45" s="483">
        <f>IFERROR(INDEX($G$128:$AU$183,MATCH($E45,$E$128:$E$183,0),MATCH(AC$6,$G$127:$AU$127,0)),0)</f>
        <v>442.85716868209016</v>
      </c>
      <c r="AD45" s="483">
        <f>IFERROR(INDEX($G$128:$AU$183,MATCH($E45,$E$128:$E$183,0),MATCH(AD$6,$G$127:$AU$127,0)),0)</f>
        <v>444.23470534064307</v>
      </c>
      <c r="AE45" s="483">
        <f>IFERROR(INDEX($G$128:$AU$183,MATCH($E45,$E$128:$E$183,0),MATCH(AE$6,$G$127:$AU$127,0)),0)</f>
        <v>445.58739866905319</v>
      </c>
      <c r="AF45" s="483">
        <f>IFERROR(INDEX($G$128:$AU$183,MATCH($E45,$E$128:$E$183,0),MATCH(AF$6,$G$127:$AU$127,0)),0)</f>
        <v>446.80293612739865</v>
      </c>
      <c r="AG45" s="483">
        <f>IFERROR(INDEX($G$128:$AU$183,MATCH($E45,$E$128:$E$183,0),MATCH(AG$6,$G$127:$AU$127,0)),0)</f>
        <v>446.80293612739865</v>
      </c>
      <c r="AH45" s="483">
        <f>IFERROR(INDEX($G$128:$AU$183,MATCH($E45,$E$128:$E$183,0),MATCH(AH$6,$G$127:$AU$127,0)),0)</f>
        <v>446.80293612739865</v>
      </c>
      <c r="AI45" s="483">
        <f>IFERROR(INDEX($G$128:$AU$183,MATCH($E45,$E$128:$E$183,0),MATCH(AI$6,$G$127:$AU$127,0)),0)</f>
        <v>446.80293612739865</v>
      </c>
      <c r="AJ45" s="483">
        <f>IFERROR(INDEX($G$128:$AU$183,MATCH($E45,$E$128:$E$183,0),MATCH(AJ$6,$G$127:$AU$127,0)),0)</f>
        <v>446.80293612739865</v>
      </c>
      <c r="AK45" s="483">
        <f>IFERROR(INDEX($G$128:$AU$183,MATCH($E45,$E$128:$E$183,0),MATCH(AK$6,$G$127:$AU$127,0)),0)</f>
        <v>446.80293612739865</v>
      </c>
      <c r="AL45" s="483">
        <f>IFERROR(INDEX($G$128:$AU$183,MATCH($E45,$E$128:$E$183,0),MATCH(AL$6,$G$127:$AU$127,0)),0)</f>
        <v>446.80293612739865</v>
      </c>
      <c r="AM45" s="483">
        <f>IFERROR(INDEX($G$128:$AU$183,MATCH($E45,$E$128:$E$183,0),MATCH(AM$6,$G$127:$AU$127,0)),0)</f>
        <v>446.80293612739865</v>
      </c>
      <c r="AN45" s="483">
        <f>IFERROR(INDEX($G$128:$AU$183,MATCH($E45,$E$128:$E$183,0),MATCH(AN$6,$G$127:$AU$127,0)),0)</f>
        <v>446.80293612739865</v>
      </c>
      <c r="AO45" s="483">
        <f>IFERROR(INDEX($G$128:$AU$183,MATCH($E45,$E$128:$E$183,0),MATCH(AO$6,$G$127:$AU$127,0)),0)</f>
        <v>446.80293612739865</v>
      </c>
      <c r="AP45" s="483">
        <f>IFERROR(INDEX($G$128:$AU$183,MATCH($E45,$E$128:$E$183,0),MATCH(AP$6,$G$127:$AU$127,0)),0)</f>
        <v>446.80293612739865</v>
      </c>
      <c r="AQ45" s="483">
        <f>IFERROR(INDEX($G$128:$AU$183,MATCH($E45,$E$128:$E$183,0),MATCH(AQ$6,$G$127:$AU$127,0)),0)</f>
        <v>446.80293612739865</v>
      </c>
      <c r="AR45" s="483">
        <f>IFERROR(INDEX($G$128:$AU$183,MATCH($E45,$E$128:$E$183,0),MATCH(AR$6,$G$127:$AU$127,0)),0)</f>
        <v>446.80293612739865</v>
      </c>
      <c r="AS45" s="483">
        <f>IFERROR(INDEX($G$128:$AU$183,MATCH($E45,$E$128:$E$183,0),MATCH(AS$6,$G$127:$AU$127,0)),0)</f>
        <v>446.80293612739865</v>
      </c>
      <c r="AT45" s="483">
        <f>IFERROR(INDEX($G$128:$AU$183,MATCH($E45,$E$128:$E$183,0),MATCH(AT$6,$G$127:$AU$127,0)),0)</f>
        <v>446.80293612739865</v>
      </c>
      <c r="AU45" s="483">
        <f>IFERROR(INDEX($G$128:$AU$183,MATCH($E45,$E$128:$E$183,0),MATCH(AU$6,$G$127:$AU$127,0)),0)</f>
        <v>446.80293612739865</v>
      </c>
      <c r="AV45" s="484">
        <v>5</v>
      </c>
      <c r="BB45" s="518"/>
      <c r="BC45" s="518"/>
      <c r="BD45" s="601"/>
      <c r="BE45" s="601"/>
      <c r="BF45" s="601"/>
      <c r="BG45" s="601"/>
      <c r="BH45" s="601"/>
      <c r="BI45" s="601"/>
      <c r="BJ45" s="601"/>
      <c r="BK45" s="601"/>
      <c r="BL45" s="601"/>
      <c r="BM45" s="601"/>
      <c r="BN45" s="601"/>
      <c r="BO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4.5">
      <c r="B46" s="8" t="str">
        <f>Processes!D45</f>
        <v>IMPGSB1</v>
      </c>
      <c r="C46" s="8" t="str">
        <f>Processes!E45</f>
        <v>Import technology - Bioethanol G1</v>
      </c>
      <c r="D46" s="216"/>
      <c r="E46" s="216" t="str">
        <f t="shared" si="0"/>
        <v>GSB1</v>
      </c>
      <c r="F46" s="1116" t="str">
        <f>IFERROR(VLOOKUP(E46,$E$128:$F$180,2,FALSE),"MKr19")</f>
        <v>MKr19</v>
      </c>
      <c r="G46" s="483">
        <f>IFERROR(INDEX($G$128:$AU$183,MATCH($E46,$E$128:$E$183,0),MATCH(G$6,$G$127:$AU$127,0)),0)</f>
        <v>191.9869989234187</v>
      </c>
      <c r="H46" s="483">
        <f>IFERROR(INDEX($G$128:$AU$183,MATCH($E46,$E$128:$E$183,0),MATCH(H$6,$G$127:$AU$127,0)),0)</f>
        <v>222.08699892341872</v>
      </c>
      <c r="I46" s="483">
        <f>IFERROR(INDEX($G$128:$AU$183,MATCH($E46,$E$128:$E$183,0),MATCH(I$6,$G$127:$AU$127,0)),0)</f>
        <v>235.88699892341867</v>
      </c>
      <c r="J46" s="483">
        <f>IFERROR(INDEX($G$128:$AU$183,MATCH($E46,$E$128:$E$183,0),MATCH(J$6,$G$127:$AU$127,0)),0)</f>
        <v>221.18699892341868</v>
      </c>
      <c r="K46" s="483">
        <f>IFERROR(INDEX($G$128:$AU$183,MATCH($E46,$E$128:$E$183,0),MATCH(K$6,$G$127:$AU$127,0)),0)</f>
        <v>213.9869989234187</v>
      </c>
      <c r="L46" s="483">
        <f>IFERROR(INDEX($G$128:$AU$183,MATCH($E46,$E$128:$E$183,0),MATCH(L$6,$G$127:$AU$127,0)),0)</f>
        <v>177.3869989234187</v>
      </c>
      <c r="M46" s="483">
        <f>IFERROR(INDEX($G$128:$AU$183,MATCH($E46,$E$128:$E$183,0),MATCH(M$6,$G$127:$AU$127,0)),0)</f>
        <v>174.4869989234187</v>
      </c>
      <c r="N46" s="483">
        <f>IFERROR(INDEX($G$128:$AU$183,MATCH($E46,$E$128:$E$183,0),MATCH(N$6,$G$127:$AU$127,0)),0)</f>
        <v>178.58699892341872</v>
      </c>
      <c r="O46" s="483">
        <f>IFERROR(INDEX($G$128:$AU$183,MATCH($E46,$E$128:$E$183,0),MATCH(O$6,$G$127:$AU$127,0)),0)</f>
        <v>201.58807471814222</v>
      </c>
      <c r="P46" s="483">
        <f>IFERROR(INDEX($G$128:$AU$183,MATCH($E46,$E$128:$E$183,0),MATCH(P$6,$G$127:$AU$127,0)),0)</f>
        <v>196.93396253889108</v>
      </c>
      <c r="Q46" s="483">
        <f>IFERROR(INDEX($G$128:$AU$183,MATCH($E46,$E$128:$E$183,0),MATCH(Q$6,$G$127:$AU$127,0)),0)</f>
        <v>160.96805080990231</v>
      </c>
      <c r="R46" s="483">
        <f>IFERROR(INDEX($G$128:$AU$183,MATCH($E46,$E$128:$E$183,0),MATCH(R$6,$G$127:$AU$127,0)),0)</f>
        <v>197.79716139941394</v>
      </c>
      <c r="S46" s="483">
        <f>IFERROR(INDEX($G$128:$AU$183,MATCH($E46,$E$128:$E$183,0),MATCH(S$6,$G$127:$AU$127,0)),0)</f>
        <v>206.73645860548706</v>
      </c>
      <c r="T46" s="483">
        <f>IFERROR(INDEX($G$128:$AU$183,MATCH($E46,$E$128:$E$183,0),MATCH(T$6,$G$127:$AU$127,0)),0)</f>
        <v>203.51088806247554</v>
      </c>
      <c r="U46" s="483">
        <f>IFERROR(INDEX($G$128:$AU$183,MATCH($E46,$E$128:$E$183,0),MATCH(U$6,$G$127:$AU$127,0)),0)</f>
        <v>199.11888092586292</v>
      </c>
      <c r="V46" s="483">
        <f>IFERROR(INDEX($G$128:$AU$183,MATCH($E46,$E$128:$E$183,0),MATCH(V$6,$G$127:$AU$127,0)),0)</f>
        <v>195.14769521872378</v>
      </c>
      <c r="W46" s="483">
        <f>IFERROR(INDEX($G$128:$AU$183,MATCH($E46,$E$128:$E$183,0),MATCH(W$6,$G$127:$AU$127,0)),0)</f>
        <v>194.17083606838537</v>
      </c>
      <c r="X46" s="483">
        <f>IFERROR(INDEX($G$128:$AU$183,MATCH($E46,$E$128:$E$183,0),MATCH(X$6,$G$127:$AU$127,0)),0)</f>
        <v>193.82866019154983</v>
      </c>
      <c r="Y46" s="483">
        <f>IFERROR(INDEX($G$128:$AU$183,MATCH($E46,$E$128:$E$183,0),MATCH(Y$6,$G$127:$AU$127,0)),0)</f>
        <v>193.69914103253089</v>
      </c>
      <c r="Z46" s="483">
        <f>IFERROR(INDEX($G$128:$AU$183,MATCH($E46,$E$128:$E$183,0),MATCH(Z$6,$G$127:$AU$127,0)),0)</f>
        <v>193.62148108303026</v>
      </c>
      <c r="AA46" s="483">
        <f>IFERROR(INDEX($G$128:$AU$183,MATCH($E46,$E$128:$E$183,0),MATCH(AA$6,$G$127:$AU$127,0)),0)</f>
        <v>193.49183938182267</v>
      </c>
      <c r="AB46" s="483">
        <f>IFERROR(INDEX($G$128:$AU$183,MATCH($E46,$E$128:$E$183,0),MATCH(AB$6,$G$127:$AU$127,0)),0)</f>
        <v>194.28085268364381</v>
      </c>
      <c r="AC46" s="483">
        <f>IFERROR(INDEX($G$128:$AU$183,MATCH($E46,$E$128:$E$183,0),MATCH(AC$6,$G$127:$AU$127,0)),0)</f>
        <v>195.03644782868236</v>
      </c>
      <c r="AD46" s="483">
        <f>IFERROR(INDEX($G$128:$AU$183,MATCH($E46,$E$128:$E$183,0),MATCH(AD$6,$G$127:$AU$127,0)),0)</f>
        <v>195.71099297261324</v>
      </c>
      <c r="AE46" s="483">
        <f>IFERROR(INDEX($G$128:$AU$183,MATCH($E46,$E$128:$E$183,0),MATCH(AE$6,$G$127:$AU$127,0)),0)</f>
        <v>196.37509462546507</v>
      </c>
      <c r="AF46" s="483">
        <f>IFERROR(INDEX($G$128:$AU$183,MATCH($E46,$E$128:$E$183,0),MATCH(AF$6,$G$127:$AU$127,0)),0)</f>
        <v>196.97067731008798</v>
      </c>
      <c r="AG46" s="483">
        <f>IFERROR(INDEX($G$128:$AU$183,MATCH($E46,$E$128:$E$183,0),MATCH(AG$6,$G$127:$AU$127,0)),0)</f>
        <v>196.97067731008798</v>
      </c>
      <c r="AH46" s="483">
        <f>IFERROR(INDEX($G$128:$AU$183,MATCH($E46,$E$128:$E$183,0),MATCH(AH$6,$G$127:$AU$127,0)),0)</f>
        <v>196.97067731008798</v>
      </c>
      <c r="AI46" s="483">
        <f>IFERROR(INDEX($G$128:$AU$183,MATCH($E46,$E$128:$E$183,0),MATCH(AI$6,$G$127:$AU$127,0)),0)</f>
        <v>196.97067731008798</v>
      </c>
      <c r="AJ46" s="483">
        <f>IFERROR(INDEX($G$128:$AU$183,MATCH($E46,$E$128:$E$183,0),MATCH(AJ$6,$G$127:$AU$127,0)),0)</f>
        <v>196.97067731008798</v>
      </c>
      <c r="AK46" s="483">
        <f>IFERROR(INDEX($G$128:$AU$183,MATCH($E46,$E$128:$E$183,0),MATCH(AK$6,$G$127:$AU$127,0)),0)</f>
        <v>196.97067731008798</v>
      </c>
      <c r="AL46" s="483">
        <f>IFERROR(INDEX($G$128:$AU$183,MATCH($E46,$E$128:$E$183,0),MATCH(AL$6,$G$127:$AU$127,0)),0)</f>
        <v>196.97067731008798</v>
      </c>
      <c r="AM46" s="483">
        <f>IFERROR(INDEX($G$128:$AU$183,MATCH($E46,$E$128:$E$183,0),MATCH(AM$6,$G$127:$AU$127,0)),0)</f>
        <v>196.97067731008798</v>
      </c>
      <c r="AN46" s="483">
        <f>IFERROR(INDEX($G$128:$AU$183,MATCH($E46,$E$128:$E$183,0),MATCH(AN$6,$G$127:$AU$127,0)),0)</f>
        <v>196.97067731008798</v>
      </c>
      <c r="AO46" s="483">
        <f>IFERROR(INDEX($G$128:$AU$183,MATCH($E46,$E$128:$E$183,0),MATCH(AO$6,$G$127:$AU$127,0)),0)</f>
        <v>196.97067731008798</v>
      </c>
      <c r="AP46" s="483">
        <f>IFERROR(INDEX($G$128:$AU$183,MATCH($E46,$E$128:$E$183,0),MATCH(AP$6,$G$127:$AU$127,0)),0)</f>
        <v>196.97067731008798</v>
      </c>
      <c r="AQ46" s="483">
        <f>IFERROR(INDEX($G$128:$AU$183,MATCH($E46,$E$128:$E$183,0),MATCH(AQ$6,$G$127:$AU$127,0)),0)</f>
        <v>196.97067731008798</v>
      </c>
      <c r="AR46" s="483">
        <f>IFERROR(INDEX($G$128:$AU$183,MATCH($E46,$E$128:$E$183,0),MATCH(AR$6,$G$127:$AU$127,0)),0)</f>
        <v>196.97067731008798</v>
      </c>
      <c r="AS46" s="483">
        <f>IFERROR(INDEX($G$128:$AU$183,MATCH($E46,$E$128:$E$183,0),MATCH(AS$6,$G$127:$AU$127,0)),0)</f>
        <v>196.97067731008798</v>
      </c>
      <c r="AT46" s="483">
        <f>IFERROR(INDEX($G$128:$AU$183,MATCH($E46,$E$128:$E$183,0),MATCH(AT$6,$G$127:$AU$127,0)),0)</f>
        <v>196.97067731008798</v>
      </c>
      <c r="AU46" s="483">
        <f>IFERROR(INDEX($G$128:$AU$183,MATCH($E46,$E$128:$E$183,0),MATCH(AU$6,$G$127:$AU$127,0)),0)</f>
        <v>196.97067731008798</v>
      </c>
      <c r="AV46" s="484">
        <v>5</v>
      </c>
      <c r="BB46" s="518"/>
      <c r="BC46" s="518"/>
      <c r="BD46" s="601"/>
      <c r="BE46" s="601"/>
      <c r="BF46" s="601"/>
      <c r="BG46" s="601"/>
      <c r="BH46" s="601"/>
      <c r="BI46" s="601"/>
      <c r="BJ46" s="601"/>
      <c r="BK46" s="601"/>
      <c r="BL46" s="601"/>
      <c r="BM46" s="601"/>
      <c r="BN46" s="601"/>
      <c r="BO46" s="601"/>
      <c r="BP46" s="601"/>
      <c r="BQ46" s="601"/>
      <c r="BR46" s="601"/>
      <c r="BS46" s="601"/>
      <c r="BT46" s="601"/>
      <c r="BU46" s="601"/>
      <c r="BV46" s="601"/>
      <c r="BW46" s="601"/>
      <c r="BX46" s="601"/>
      <c r="BY46" s="601"/>
      <c r="BZ46" s="601"/>
      <c r="CA46" s="601"/>
      <c r="CB46" s="601"/>
      <c r="CC46" s="601"/>
      <c r="CD46" s="601"/>
      <c r="CE46" s="601"/>
      <c r="CF46" s="601"/>
      <c r="CG46" s="518"/>
      <c r="CH46" s="518"/>
    </row>
    <row r="47" spans="2:119" s="7" customFormat="1" ht="14.5">
      <c r="B47" s="8" t="str">
        <f>Processes!D46</f>
        <v>IMPGSB2</v>
      </c>
      <c r="C47" s="8" t="str">
        <f>Processes!E46</f>
        <v>Import technology - Bioethanol G2</v>
      </c>
      <c r="D47" s="216"/>
      <c r="E47" s="216" t="str">
        <f t="shared" si="0"/>
        <v>GSB2</v>
      </c>
      <c r="F47" s="1116" t="str">
        <f>IFERROR(VLOOKUP(E47,$E$128:$F$180,2,FALSE),"MKr19")</f>
        <v>MKr19</v>
      </c>
      <c r="G47" s="483">
        <f>IFERROR(INDEX($G$128:$AU$183,MATCH($E47,$E$128:$E$183,0),MATCH(G$6,$G$127:$AU$127,0)),0)</f>
        <v>211.18569881576059</v>
      </c>
      <c r="H47" s="483">
        <f>IFERROR(INDEX($G$128:$AU$183,MATCH($E47,$E$128:$E$183,0),MATCH(H$6,$G$127:$AU$127,0)),0)</f>
        <v>321.2739978468374</v>
      </c>
      <c r="I47" s="483">
        <f>IFERROR(INDEX($G$128:$AU$183,MATCH($E47,$E$128:$E$183,0),MATCH(I$6,$G$127:$AU$127,0)),0)</f>
        <v>335.07399784683736</v>
      </c>
      <c r="J47" s="483">
        <f>IFERROR(INDEX($G$128:$AU$183,MATCH($E47,$E$128:$E$183,0),MATCH(J$6,$G$127:$AU$127,0)),0)</f>
        <v>320.37399784683737</v>
      </c>
      <c r="K47" s="483">
        <f>IFERROR(INDEX($G$128:$AU$183,MATCH($E47,$E$128:$E$183,0),MATCH(K$6,$G$127:$AU$127,0)),0)</f>
        <v>313.17399784683738</v>
      </c>
      <c r="L47" s="483">
        <f>IFERROR(INDEX($G$128:$AU$183,MATCH($E47,$E$128:$E$183,0),MATCH(L$6,$G$127:$AU$127,0)),0)</f>
        <v>276.57399784683741</v>
      </c>
      <c r="M47" s="483">
        <f>IFERROR(INDEX($G$128:$AU$183,MATCH($E47,$E$128:$E$183,0),MATCH(M$6,$G$127:$AU$127,0)),0)</f>
        <v>273.67399784683738</v>
      </c>
      <c r="N47" s="483">
        <f>IFERROR(INDEX($G$128:$AU$183,MATCH($E47,$E$128:$E$183,0),MATCH(N$6,$G$127:$AU$127,0)),0)</f>
        <v>277.7739978468374</v>
      </c>
      <c r="O47" s="483">
        <f>IFERROR(INDEX($G$128:$AU$183,MATCH($E47,$E$128:$E$183,0),MATCH(O$6,$G$127:$AU$127,0)),0)</f>
        <v>300.77507364156094</v>
      </c>
      <c r="P47" s="483">
        <f>IFERROR(INDEX($G$128:$AU$183,MATCH($E47,$E$128:$E$183,0),MATCH(P$6,$G$127:$AU$127,0)),0)</f>
        <v>296.12096146230977</v>
      </c>
      <c r="Q47" s="483">
        <f>IFERROR(INDEX($G$128:$AU$183,MATCH($E47,$E$128:$E$183,0),MATCH(Q$6,$G$127:$AU$127,0)),0)</f>
        <v>260.15504973332099</v>
      </c>
      <c r="R47" s="483">
        <f>IFERROR(INDEX($G$128:$AU$183,MATCH($E47,$E$128:$E$183,0),MATCH(R$6,$G$127:$AU$127,0)),0)</f>
        <v>296.98416032283262</v>
      </c>
      <c r="S47" s="483">
        <f>IFERROR(INDEX($G$128:$AU$183,MATCH($E47,$E$128:$E$183,0),MATCH(S$6,$G$127:$AU$127,0)),0)</f>
        <v>305.92345752890577</v>
      </c>
      <c r="T47" s="483">
        <f>IFERROR(INDEX($G$128:$AU$183,MATCH($E47,$E$128:$E$183,0),MATCH(T$6,$G$127:$AU$127,0)),0)</f>
        <v>302.69788698589423</v>
      </c>
      <c r="U47" s="483">
        <f>IFERROR(INDEX($G$128:$AU$183,MATCH($E47,$E$128:$E$183,0),MATCH(U$6,$G$127:$AU$127,0)),0)</f>
        <v>298.30587984928161</v>
      </c>
      <c r="V47" s="483">
        <f>IFERROR(INDEX($G$128:$AU$183,MATCH($E47,$E$128:$E$183,0),MATCH(V$6,$G$127:$AU$127,0)),0)</f>
        <v>294.3346941421425</v>
      </c>
      <c r="W47" s="483">
        <f>IFERROR(INDEX($G$128:$AU$183,MATCH($E47,$E$128:$E$183,0),MATCH(W$6,$G$127:$AU$127,0)),0)</f>
        <v>293.35783499180405</v>
      </c>
      <c r="X47" s="483">
        <f>IFERROR(INDEX($G$128:$AU$183,MATCH($E47,$E$128:$E$183,0),MATCH(X$6,$G$127:$AU$127,0)),0)</f>
        <v>293.01565911496851</v>
      </c>
      <c r="Y47" s="483">
        <f>IFERROR(INDEX($G$128:$AU$183,MATCH($E47,$E$128:$E$183,0),MATCH(Y$6,$G$127:$AU$127,0)),0)</f>
        <v>292.8861399559496</v>
      </c>
      <c r="Z47" s="483">
        <f>IFERROR(INDEX($G$128:$AU$183,MATCH($E47,$E$128:$E$183,0),MATCH(Z$6,$G$127:$AU$127,0)),0)</f>
        <v>292.80848000644897</v>
      </c>
      <c r="AA47" s="483">
        <f>IFERROR(INDEX($G$128:$AU$183,MATCH($E47,$E$128:$E$183,0),MATCH(AA$6,$G$127:$AU$127,0)),0)</f>
        <v>292.67883830524136</v>
      </c>
      <c r="AB47" s="483">
        <f>IFERROR(INDEX($G$128:$AU$183,MATCH($E47,$E$128:$E$183,0),MATCH(AB$6,$G$127:$AU$127,0)),0)</f>
        <v>293.46785160706253</v>
      </c>
      <c r="AC47" s="483">
        <f>IFERROR(INDEX($G$128:$AU$183,MATCH($E47,$E$128:$E$183,0),MATCH(AC$6,$G$127:$AU$127,0)),0)</f>
        <v>294.22344675210104</v>
      </c>
      <c r="AD47" s="483">
        <f>IFERROR(INDEX($G$128:$AU$183,MATCH($E47,$E$128:$E$183,0),MATCH(AD$6,$G$127:$AU$127,0)),0)</f>
        <v>294.89799189603195</v>
      </c>
      <c r="AE47" s="483">
        <f>IFERROR(INDEX($G$128:$AU$183,MATCH($E47,$E$128:$E$183,0),MATCH(AE$6,$G$127:$AU$127,0)),0)</f>
        <v>295.56209354888375</v>
      </c>
      <c r="AF47" s="483">
        <f>IFERROR(INDEX($G$128:$AU$183,MATCH($E47,$E$128:$E$183,0),MATCH(AF$6,$G$127:$AU$127,0)),0)</f>
        <v>296.15767623350666</v>
      </c>
      <c r="AG47" s="483">
        <f>IFERROR(INDEX($G$128:$AU$183,MATCH($E47,$E$128:$E$183,0),MATCH(AG$6,$G$127:$AU$127,0)),0)</f>
        <v>296.15767623350666</v>
      </c>
      <c r="AH47" s="483">
        <f>IFERROR(INDEX($G$128:$AU$183,MATCH($E47,$E$128:$E$183,0),MATCH(AH$6,$G$127:$AU$127,0)),0)</f>
        <v>296.15767623350666</v>
      </c>
      <c r="AI47" s="483">
        <f>IFERROR(INDEX($G$128:$AU$183,MATCH($E47,$E$128:$E$183,0),MATCH(AI$6,$G$127:$AU$127,0)),0)</f>
        <v>296.15767623350666</v>
      </c>
      <c r="AJ47" s="483">
        <f>IFERROR(INDEX($G$128:$AU$183,MATCH($E47,$E$128:$E$183,0),MATCH(AJ$6,$G$127:$AU$127,0)),0)</f>
        <v>296.15767623350666</v>
      </c>
      <c r="AK47" s="483">
        <f>IFERROR(INDEX($G$128:$AU$183,MATCH($E47,$E$128:$E$183,0),MATCH(AK$6,$G$127:$AU$127,0)),0)</f>
        <v>296.15767623350666</v>
      </c>
      <c r="AL47" s="483">
        <f>IFERROR(INDEX($G$128:$AU$183,MATCH($E47,$E$128:$E$183,0),MATCH(AL$6,$G$127:$AU$127,0)),0)</f>
        <v>296.15767623350666</v>
      </c>
      <c r="AM47" s="483">
        <f>IFERROR(INDEX($G$128:$AU$183,MATCH($E47,$E$128:$E$183,0),MATCH(AM$6,$G$127:$AU$127,0)),0)</f>
        <v>296.15767623350666</v>
      </c>
      <c r="AN47" s="483">
        <f>IFERROR(INDEX($G$128:$AU$183,MATCH($E47,$E$128:$E$183,0),MATCH(AN$6,$G$127:$AU$127,0)),0)</f>
        <v>296.15767623350666</v>
      </c>
      <c r="AO47" s="483">
        <f>IFERROR(INDEX($G$128:$AU$183,MATCH($E47,$E$128:$E$183,0),MATCH(AO$6,$G$127:$AU$127,0)),0)</f>
        <v>296.15767623350666</v>
      </c>
      <c r="AP47" s="483">
        <f>IFERROR(INDEX($G$128:$AU$183,MATCH($E47,$E$128:$E$183,0),MATCH(AP$6,$G$127:$AU$127,0)),0)</f>
        <v>296.15767623350666</v>
      </c>
      <c r="AQ47" s="483">
        <f>IFERROR(INDEX($G$128:$AU$183,MATCH($E47,$E$128:$E$183,0),MATCH(AQ$6,$G$127:$AU$127,0)),0)</f>
        <v>296.15767623350666</v>
      </c>
      <c r="AR47" s="483">
        <f>IFERROR(INDEX($G$128:$AU$183,MATCH($E47,$E$128:$E$183,0),MATCH(AR$6,$G$127:$AU$127,0)),0)</f>
        <v>296.15767623350666</v>
      </c>
      <c r="AS47" s="483">
        <f>IFERROR(INDEX($G$128:$AU$183,MATCH($E47,$E$128:$E$183,0),MATCH(AS$6,$G$127:$AU$127,0)),0)</f>
        <v>296.15767623350666</v>
      </c>
      <c r="AT47" s="483">
        <f>IFERROR(INDEX($G$128:$AU$183,MATCH($E47,$E$128:$E$183,0),MATCH(AT$6,$G$127:$AU$127,0)),0)</f>
        <v>296.15767623350666</v>
      </c>
      <c r="AU47" s="483">
        <f>IFERROR(INDEX($G$128:$AU$183,MATCH($E47,$E$128:$E$183,0),MATCH(AU$6,$G$127:$AU$127,0)),0)</f>
        <v>296.15767623350666</v>
      </c>
      <c r="AV47" s="484">
        <v>5</v>
      </c>
      <c r="BB47" s="518"/>
      <c r="BC47" s="518"/>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601"/>
      <c r="CF47" s="601"/>
      <c r="CG47" s="518"/>
      <c r="CH47" s="518"/>
    </row>
    <row r="48" spans="2:119" s="7" customFormat="1" ht="14.5">
      <c r="B48" s="8" t="str">
        <f>Processes!D47</f>
        <v>IMPGSE</v>
      </c>
      <c r="C48" s="8" t="str">
        <f>Processes!E47</f>
        <v>Import technology - Electro Gasoline</v>
      </c>
      <c r="D48" s="216"/>
      <c r="E48" s="216" t="str">
        <f t="shared" si="0"/>
        <v>GSE</v>
      </c>
      <c r="F48" s="1116" t="str">
        <f>IFERROR(VLOOKUP(E48,$E$128:$F$180,2,FALSE),"MKr19")</f>
        <v>MKr19</v>
      </c>
      <c r="G48" s="483">
        <f>IFERROR(INDEX($G$128:$AU$183,MATCH($E48,$E$128:$E$183,0),MATCH(G$6,$G$127:$AU$127,0)),0)</f>
        <v>422.37139763152118</v>
      </c>
      <c r="H48" s="483">
        <f>IFERROR(INDEX($G$128:$AU$183,MATCH($E48,$E$128:$E$183,0),MATCH(H$6,$G$127:$AU$127,0)),0)</f>
        <v>642.54799569367481</v>
      </c>
      <c r="I48" s="483">
        <f>IFERROR(INDEX($G$128:$AU$183,MATCH($E48,$E$128:$E$183,0),MATCH(I$6,$G$127:$AU$127,0)),0)</f>
        <v>670.14799569367472</v>
      </c>
      <c r="J48" s="483">
        <f>IFERROR(INDEX($G$128:$AU$183,MATCH($E48,$E$128:$E$183,0),MATCH(J$6,$G$127:$AU$127,0)),0)</f>
        <v>640.74799569367474</v>
      </c>
      <c r="K48" s="483">
        <f>IFERROR(INDEX($G$128:$AU$183,MATCH($E48,$E$128:$E$183,0),MATCH(K$6,$G$127:$AU$127,0)),0)</f>
        <v>626.34799569367476</v>
      </c>
      <c r="L48" s="483">
        <f>IFERROR(INDEX($G$128:$AU$183,MATCH($E48,$E$128:$E$183,0),MATCH(L$6,$G$127:$AU$127,0)),0)</f>
        <v>553.14799569367483</v>
      </c>
      <c r="M48" s="483">
        <f>IFERROR(INDEX($G$128:$AU$183,MATCH($E48,$E$128:$E$183,0),MATCH(M$6,$G$127:$AU$127,0)),0)</f>
        <v>547.34799569367476</v>
      </c>
      <c r="N48" s="483">
        <f>IFERROR(INDEX($G$128:$AU$183,MATCH($E48,$E$128:$E$183,0),MATCH(N$6,$G$127:$AU$127,0)),0)</f>
        <v>555.54799569367481</v>
      </c>
      <c r="O48" s="483">
        <f>IFERROR(INDEX($G$128:$AU$183,MATCH($E48,$E$128:$E$183,0),MATCH(O$6,$G$127:$AU$127,0)),0)</f>
        <v>601.55014728312187</v>
      </c>
      <c r="P48" s="483">
        <f>IFERROR(INDEX($G$128:$AU$183,MATCH($E48,$E$128:$E$183,0),MATCH(P$6,$G$127:$AU$127,0)),0)</f>
        <v>592.24192292461953</v>
      </c>
      <c r="Q48" s="483">
        <f>IFERROR(INDEX($G$128:$AU$183,MATCH($E48,$E$128:$E$183,0),MATCH(Q$6,$G$127:$AU$127,0)),0)</f>
        <v>520.31009946664199</v>
      </c>
      <c r="R48" s="483">
        <f>IFERROR(INDEX($G$128:$AU$183,MATCH($E48,$E$128:$E$183,0),MATCH(R$6,$G$127:$AU$127,0)),0)</f>
        <v>593.96832064566524</v>
      </c>
      <c r="S48" s="483">
        <f>IFERROR(INDEX($G$128:$AU$183,MATCH($E48,$E$128:$E$183,0),MATCH(S$6,$G$127:$AU$127,0)),0)</f>
        <v>611.84691505781154</v>
      </c>
      <c r="T48" s="483">
        <f>IFERROR(INDEX($G$128:$AU$183,MATCH($E48,$E$128:$E$183,0),MATCH(T$6,$G$127:$AU$127,0)),0)</f>
        <v>605.39577397178846</v>
      </c>
      <c r="U48" s="483">
        <f>IFERROR(INDEX($G$128:$AU$183,MATCH($E48,$E$128:$E$183,0),MATCH(U$6,$G$127:$AU$127,0)),0)</f>
        <v>596.61175969856322</v>
      </c>
      <c r="V48" s="483">
        <f>IFERROR(INDEX($G$128:$AU$183,MATCH($E48,$E$128:$E$183,0),MATCH(V$6,$G$127:$AU$127,0)),0)</f>
        <v>588.66938828428499</v>
      </c>
      <c r="W48" s="483">
        <f>IFERROR(INDEX($G$128:$AU$183,MATCH($E48,$E$128:$E$183,0),MATCH(W$6,$G$127:$AU$127,0)),0)</f>
        <v>586.71566998360811</v>
      </c>
      <c r="X48" s="483">
        <f>IFERROR(INDEX($G$128:$AU$183,MATCH($E48,$E$128:$E$183,0),MATCH(X$6,$G$127:$AU$127,0)),0)</f>
        <v>586.03131822993703</v>
      </c>
      <c r="Y48" s="483">
        <f>IFERROR(INDEX($G$128:$AU$183,MATCH($E48,$E$128:$E$183,0),MATCH(Y$6,$G$127:$AU$127,0)),0)</f>
        <v>585.7722799118992</v>
      </c>
      <c r="Z48" s="483">
        <f>IFERROR(INDEX($G$128:$AU$183,MATCH($E48,$E$128:$E$183,0),MATCH(Z$6,$G$127:$AU$127,0)),0)</f>
        <v>585.61696001289795</v>
      </c>
      <c r="AA48" s="483">
        <f>IFERROR(INDEX($G$128:$AU$183,MATCH($E48,$E$128:$E$183,0),MATCH(AA$6,$G$127:$AU$127,0)),0)</f>
        <v>585.35767661048271</v>
      </c>
      <c r="AB48" s="483">
        <f>IFERROR(INDEX($G$128:$AU$183,MATCH($E48,$E$128:$E$183,0),MATCH(AB$6,$G$127:$AU$127,0)),0)</f>
        <v>586.93570321412506</v>
      </c>
      <c r="AC48" s="483">
        <f>IFERROR(INDEX($G$128:$AU$183,MATCH($E48,$E$128:$E$183,0),MATCH(AC$6,$G$127:$AU$127,0)),0)</f>
        <v>588.44689350420208</v>
      </c>
      <c r="AD48" s="483">
        <f>IFERROR(INDEX($G$128:$AU$183,MATCH($E48,$E$128:$E$183,0),MATCH(AD$6,$G$127:$AU$127,0)),0)</f>
        <v>589.79598379206391</v>
      </c>
      <c r="AE48" s="483">
        <f>IFERROR(INDEX($G$128:$AU$183,MATCH($E48,$E$128:$E$183,0),MATCH(AE$6,$G$127:$AU$127,0)),0)</f>
        <v>591.1241870977675</v>
      </c>
      <c r="AF48" s="483">
        <f>IFERROR(INDEX($G$128:$AU$183,MATCH($E48,$E$128:$E$183,0),MATCH(AF$6,$G$127:$AU$127,0)),0)</f>
        <v>592.31535246701333</v>
      </c>
      <c r="AG48" s="483">
        <f>IFERROR(INDEX($G$128:$AU$183,MATCH($E48,$E$128:$E$183,0),MATCH(AG$6,$G$127:$AU$127,0)),0)</f>
        <v>592.31535246701333</v>
      </c>
      <c r="AH48" s="483">
        <f>IFERROR(INDEX($G$128:$AU$183,MATCH($E48,$E$128:$E$183,0),MATCH(AH$6,$G$127:$AU$127,0)),0)</f>
        <v>592.31535246701333</v>
      </c>
      <c r="AI48" s="483">
        <f>IFERROR(INDEX($G$128:$AU$183,MATCH($E48,$E$128:$E$183,0),MATCH(AI$6,$G$127:$AU$127,0)),0)</f>
        <v>592.31535246701333</v>
      </c>
      <c r="AJ48" s="483">
        <f>IFERROR(INDEX($G$128:$AU$183,MATCH($E48,$E$128:$E$183,0),MATCH(AJ$6,$G$127:$AU$127,0)),0)</f>
        <v>592.31535246701333</v>
      </c>
      <c r="AK48" s="483">
        <f>IFERROR(INDEX($G$128:$AU$183,MATCH($E48,$E$128:$E$183,0),MATCH(AK$6,$G$127:$AU$127,0)),0)</f>
        <v>592.31535246701333</v>
      </c>
      <c r="AL48" s="483">
        <f>IFERROR(INDEX($G$128:$AU$183,MATCH($E48,$E$128:$E$183,0),MATCH(AL$6,$G$127:$AU$127,0)),0)</f>
        <v>592.31535246701333</v>
      </c>
      <c r="AM48" s="483">
        <f>IFERROR(INDEX($G$128:$AU$183,MATCH($E48,$E$128:$E$183,0),MATCH(AM$6,$G$127:$AU$127,0)),0)</f>
        <v>592.31535246701333</v>
      </c>
      <c r="AN48" s="483">
        <f>IFERROR(INDEX($G$128:$AU$183,MATCH($E48,$E$128:$E$183,0),MATCH(AN$6,$G$127:$AU$127,0)),0)</f>
        <v>592.31535246701333</v>
      </c>
      <c r="AO48" s="483">
        <f>IFERROR(INDEX($G$128:$AU$183,MATCH($E48,$E$128:$E$183,0),MATCH(AO$6,$G$127:$AU$127,0)),0)</f>
        <v>592.31535246701333</v>
      </c>
      <c r="AP48" s="483">
        <f>IFERROR(INDEX($G$128:$AU$183,MATCH($E48,$E$128:$E$183,0),MATCH(AP$6,$G$127:$AU$127,0)),0)</f>
        <v>592.31535246701333</v>
      </c>
      <c r="AQ48" s="483">
        <f>IFERROR(INDEX($G$128:$AU$183,MATCH($E48,$E$128:$E$183,0),MATCH(AQ$6,$G$127:$AU$127,0)),0)</f>
        <v>592.31535246701333</v>
      </c>
      <c r="AR48" s="483">
        <f>IFERROR(INDEX($G$128:$AU$183,MATCH($E48,$E$128:$E$183,0),MATCH(AR$6,$G$127:$AU$127,0)),0)</f>
        <v>592.31535246701333</v>
      </c>
      <c r="AS48" s="483">
        <f>IFERROR(INDEX($G$128:$AU$183,MATCH($E48,$E$128:$E$183,0),MATCH(AS$6,$G$127:$AU$127,0)),0)</f>
        <v>592.31535246701333</v>
      </c>
      <c r="AT48" s="483">
        <f>IFERROR(INDEX($G$128:$AU$183,MATCH($E48,$E$128:$E$183,0),MATCH(AT$6,$G$127:$AU$127,0)),0)</f>
        <v>592.31535246701333</v>
      </c>
      <c r="AU48" s="483">
        <f>IFERROR(INDEX($G$128:$AU$183,MATCH($E48,$E$128:$E$183,0),MATCH(AU$6,$G$127:$AU$127,0)),0)</f>
        <v>592.31535246701333</v>
      </c>
      <c r="AV48" s="484">
        <v>5</v>
      </c>
      <c r="BB48" s="518"/>
      <c r="BC48" s="518"/>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518"/>
      <c r="CH48" s="518"/>
    </row>
    <row r="49" spans="1:86" ht="14.5">
      <c r="B49" s="8" t="str">
        <f>Processes!D48</f>
        <v>IMPMOB1</v>
      </c>
      <c r="C49" s="8" t="str">
        <f>Processes!E48</f>
        <v>Import technology - Bio Methanol G1</v>
      </c>
      <c r="D49" s="216"/>
      <c r="E49" s="216" t="str">
        <f t="shared" si="0"/>
        <v>MOB1</v>
      </c>
      <c r="F49" s="1116" t="str">
        <f>IFERROR(VLOOKUP(E49,$E$128:$F$180,2,FALSE),"MKr19")</f>
        <v>MKr14</v>
      </c>
      <c r="G49" s="483">
        <f>IFERROR(INDEX($G$128:$AU$183,MATCH($E49,$E$128:$E$183,0),MATCH(G$6,$G$127:$AU$127,0)),0)</f>
        <v>207.6</v>
      </c>
      <c r="H49" s="483">
        <f>IFERROR(INDEX($G$128:$AU$183,MATCH($E49,$E$128:$E$183,0),MATCH(H$6,$G$127:$AU$127,0)),0)</f>
        <v>207.6</v>
      </c>
      <c r="I49" s="483">
        <f>IFERROR(INDEX($G$128:$AU$183,MATCH($E49,$E$128:$E$183,0),MATCH(I$6,$G$127:$AU$127,0)),0)</f>
        <v>207.6</v>
      </c>
      <c r="J49" s="483">
        <f>IFERROR(INDEX($G$128:$AU$183,MATCH($E49,$E$128:$E$183,0),MATCH(J$6,$G$127:$AU$127,0)),0)</f>
        <v>207.6</v>
      </c>
      <c r="K49" s="483">
        <f>IFERROR(INDEX($G$128:$AU$183,MATCH($E49,$E$128:$E$183,0),MATCH(K$6,$G$127:$AU$127,0)),0)</f>
        <v>207.6</v>
      </c>
      <c r="L49" s="483">
        <f>IFERROR(INDEX($G$128:$AU$183,MATCH($E49,$E$128:$E$183,0),MATCH(L$6,$G$127:$AU$127,0)),0)</f>
        <v>207.6</v>
      </c>
      <c r="M49" s="483">
        <f>IFERROR(INDEX($G$128:$AU$183,MATCH($E49,$E$128:$E$183,0),MATCH(M$6,$G$127:$AU$127,0)),0)</f>
        <v>207.6</v>
      </c>
      <c r="N49" s="483">
        <f>IFERROR(INDEX($G$128:$AU$183,MATCH($E49,$E$128:$E$183,0),MATCH(N$6,$G$127:$AU$127,0)),0)</f>
        <v>207.6</v>
      </c>
      <c r="O49" s="483">
        <f>IFERROR(INDEX($G$128:$AU$183,MATCH($E49,$E$128:$E$183,0),MATCH(O$6,$G$127:$AU$127,0)),0)</f>
        <v>207.6</v>
      </c>
      <c r="P49" s="483">
        <f>IFERROR(INDEX($G$128:$AU$183,MATCH($E49,$E$128:$E$183,0),MATCH(P$6,$G$127:$AU$127,0)),0)</f>
        <v>207.6</v>
      </c>
      <c r="Q49" s="483">
        <f>IFERROR(INDEX($G$128:$AU$183,MATCH($E49,$E$128:$E$183,0),MATCH(Q$6,$G$127:$AU$127,0)),0)</f>
        <v>207.6</v>
      </c>
      <c r="R49" s="483">
        <f>IFERROR(INDEX($G$128:$AU$183,MATCH($E49,$E$128:$E$183,0),MATCH(R$6,$G$127:$AU$127,0)),0)</f>
        <v>207.6</v>
      </c>
      <c r="S49" s="483">
        <f>IFERROR(INDEX($G$128:$AU$183,MATCH($E49,$E$128:$E$183,0),MATCH(S$6,$G$127:$AU$127,0)),0)</f>
        <v>207.6</v>
      </c>
      <c r="T49" s="483">
        <f>IFERROR(INDEX($G$128:$AU$183,MATCH($E49,$E$128:$E$183,0),MATCH(T$6,$G$127:$AU$127,0)),0)</f>
        <v>207.6</v>
      </c>
      <c r="U49" s="483">
        <f>IFERROR(INDEX($G$128:$AU$183,MATCH($E49,$E$128:$E$183,0),MATCH(U$6,$G$127:$AU$127,0)),0)</f>
        <v>207.6</v>
      </c>
      <c r="V49" s="483">
        <f>IFERROR(INDEX($G$128:$AU$183,MATCH($E49,$E$128:$E$183,0),MATCH(V$6,$G$127:$AU$127,0)),0)</f>
        <v>207.6</v>
      </c>
      <c r="W49" s="483">
        <f>IFERROR(INDEX($G$128:$AU$183,MATCH($E49,$E$128:$E$183,0),MATCH(W$6,$G$127:$AU$127,0)),0)</f>
        <v>207.6</v>
      </c>
      <c r="X49" s="483">
        <f>IFERROR(INDEX($G$128:$AU$183,MATCH($E49,$E$128:$E$183,0),MATCH(X$6,$G$127:$AU$127,0)),0)</f>
        <v>207.6</v>
      </c>
      <c r="Y49" s="483">
        <f>IFERROR(INDEX($G$128:$AU$183,MATCH($E49,$E$128:$E$183,0),MATCH(Y$6,$G$127:$AU$127,0)),0)</f>
        <v>207.6</v>
      </c>
      <c r="Z49" s="483">
        <f>IFERROR(INDEX($G$128:$AU$183,MATCH($E49,$E$128:$E$183,0),MATCH(Z$6,$G$127:$AU$127,0)),0)</f>
        <v>207.6</v>
      </c>
      <c r="AA49" s="483">
        <f>IFERROR(INDEX($G$128:$AU$183,MATCH($E49,$E$128:$E$183,0),MATCH(AA$6,$G$127:$AU$127,0)),0)</f>
        <v>207.6</v>
      </c>
      <c r="AB49" s="483">
        <f>IFERROR(INDEX($G$128:$AU$183,MATCH($E49,$E$128:$E$183,0),MATCH(AB$6,$G$127:$AU$127,0)),0)</f>
        <v>207.6</v>
      </c>
      <c r="AC49" s="483">
        <f>IFERROR(INDEX($G$128:$AU$183,MATCH($E49,$E$128:$E$183,0),MATCH(AC$6,$G$127:$AU$127,0)),0)</f>
        <v>207.6</v>
      </c>
      <c r="AD49" s="483">
        <f>IFERROR(INDEX($G$128:$AU$183,MATCH($E49,$E$128:$E$183,0),MATCH(AD$6,$G$127:$AU$127,0)),0)</f>
        <v>207.6</v>
      </c>
      <c r="AE49" s="483">
        <f>IFERROR(INDEX($G$128:$AU$183,MATCH($E49,$E$128:$E$183,0),MATCH(AE$6,$G$127:$AU$127,0)),0)</f>
        <v>207.6</v>
      </c>
      <c r="AF49" s="483">
        <f>IFERROR(INDEX($G$128:$AU$183,MATCH($E49,$E$128:$E$183,0),MATCH(AF$6,$G$127:$AU$127,0)),0)</f>
        <v>207.6</v>
      </c>
      <c r="AG49" s="483">
        <f>IFERROR(INDEX($G$128:$AU$183,MATCH($E49,$E$128:$E$183,0),MATCH(AG$6,$G$127:$AU$127,0)),0)</f>
        <v>207.6</v>
      </c>
      <c r="AH49" s="483">
        <f>IFERROR(INDEX($G$128:$AU$183,MATCH($E49,$E$128:$E$183,0),MATCH(AH$6,$G$127:$AU$127,0)),0)</f>
        <v>207.6</v>
      </c>
      <c r="AI49" s="483">
        <f>IFERROR(INDEX($G$128:$AU$183,MATCH($E49,$E$128:$E$183,0),MATCH(AI$6,$G$127:$AU$127,0)),0)</f>
        <v>207.6</v>
      </c>
      <c r="AJ49" s="483">
        <f>IFERROR(INDEX($G$128:$AU$183,MATCH($E49,$E$128:$E$183,0),MATCH(AJ$6,$G$127:$AU$127,0)),0)</f>
        <v>207.6</v>
      </c>
      <c r="AK49" s="483">
        <f>IFERROR(INDEX($G$128:$AU$183,MATCH($E49,$E$128:$E$183,0),MATCH(AK$6,$G$127:$AU$127,0)),0)</f>
        <v>207.6</v>
      </c>
      <c r="AL49" s="483">
        <f>IFERROR(INDEX($G$128:$AU$183,MATCH($E49,$E$128:$E$183,0),MATCH(AL$6,$G$127:$AU$127,0)),0)</f>
        <v>207.6</v>
      </c>
      <c r="AM49" s="483">
        <f>IFERROR(INDEX($G$128:$AU$183,MATCH($E49,$E$128:$E$183,0),MATCH(AM$6,$G$127:$AU$127,0)),0)</f>
        <v>207.6</v>
      </c>
      <c r="AN49" s="483">
        <f>IFERROR(INDEX($G$128:$AU$183,MATCH($E49,$E$128:$E$183,0),MATCH(AN$6,$G$127:$AU$127,0)),0)</f>
        <v>207.6</v>
      </c>
      <c r="AO49" s="483">
        <f>IFERROR(INDEX($G$128:$AU$183,MATCH($E49,$E$128:$E$183,0),MATCH(AO$6,$G$127:$AU$127,0)),0)</f>
        <v>207.6</v>
      </c>
      <c r="AP49" s="483">
        <f>IFERROR(INDEX($G$128:$AU$183,MATCH($E49,$E$128:$E$183,0),MATCH(AP$6,$G$127:$AU$127,0)),0)</f>
        <v>207.6</v>
      </c>
      <c r="AQ49" s="483">
        <f>IFERROR(INDEX($G$128:$AU$183,MATCH($E49,$E$128:$E$183,0),MATCH(AQ$6,$G$127:$AU$127,0)),0)</f>
        <v>207.6</v>
      </c>
      <c r="AR49" s="483">
        <f>IFERROR(INDEX($G$128:$AU$183,MATCH($E49,$E$128:$E$183,0),MATCH(AR$6,$G$127:$AU$127,0)),0)</f>
        <v>207.6</v>
      </c>
      <c r="AS49" s="483">
        <f>IFERROR(INDEX($G$128:$AU$183,MATCH($E49,$E$128:$E$183,0),MATCH(AS$6,$G$127:$AU$127,0)),0)</f>
        <v>207.6</v>
      </c>
      <c r="AT49" s="483">
        <f>IFERROR(INDEX($G$128:$AU$183,MATCH($E49,$E$128:$E$183,0),MATCH(AT$6,$G$127:$AU$127,0)),0)</f>
        <v>207.6</v>
      </c>
      <c r="AU49" s="483">
        <f>IFERROR(INDEX($G$128:$AU$183,MATCH($E49,$E$128:$E$183,0),MATCH(AU$6,$G$127:$AU$127,0)),0)</f>
        <v>207.6</v>
      </c>
      <c r="AV49" s="484">
        <v>5</v>
      </c>
      <c r="BB49" s="518"/>
      <c r="BC49" s="518"/>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518"/>
      <c r="CH49" s="518"/>
    </row>
    <row r="50" spans="1:86" ht="14.5">
      <c r="B50" s="8" t="str">
        <f>Processes!D49</f>
        <v>IMPMOB2</v>
      </c>
      <c r="C50" s="8" t="str">
        <f>Processes!E49</f>
        <v>Import technology - Bio Methanol G2</v>
      </c>
      <c r="D50" s="216"/>
      <c r="E50" s="216" t="str">
        <f t="shared" si="0"/>
        <v>MOB2</v>
      </c>
      <c r="F50" s="1116" t="str">
        <f>IFERROR(VLOOKUP(E50,$E$128:$F$180,2,FALSE),"MKr19")</f>
        <v>MKr14</v>
      </c>
      <c r="G50" s="483">
        <f>IFERROR(INDEX($G$128:$AU$183,MATCH($E50,$E$128:$E$183,0),MATCH(G$6,$G$127:$AU$127,0)),0)</f>
        <v>207.6</v>
      </c>
      <c r="H50" s="483">
        <f>IFERROR(INDEX($G$128:$AU$183,MATCH($E50,$E$128:$E$183,0),MATCH(H$6,$G$127:$AU$127,0)),0)</f>
        <v>207.6</v>
      </c>
      <c r="I50" s="483">
        <f>IFERROR(INDEX($G$128:$AU$183,MATCH($E50,$E$128:$E$183,0),MATCH(I$6,$G$127:$AU$127,0)),0)</f>
        <v>207.6</v>
      </c>
      <c r="J50" s="483">
        <f>IFERROR(INDEX($G$128:$AU$183,MATCH($E50,$E$128:$E$183,0),MATCH(J$6,$G$127:$AU$127,0)),0)</f>
        <v>207.6</v>
      </c>
      <c r="K50" s="483">
        <f>IFERROR(INDEX($G$128:$AU$183,MATCH($E50,$E$128:$E$183,0),MATCH(K$6,$G$127:$AU$127,0)),0)</f>
        <v>207.6</v>
      </c>
      <c r="L50" s="483">
        <f>IFERROR(INDEX($G$128:$AU$183,MATCH($E50,$E$128:$E$183,0),MATCH(L$6,$G$127:$AU$127,0)),0)</f>
        <v>207.6</v>
      </c>
      <c r="M50" s="483">
        <f>IFERROR(INDEX($G$128:$AU$183,MATCH($E50,$E$128:$E$183,0),MATCH(M$6,$G$127:$AU$127,0)),0)</f>
        <v>207.6</v>
      </c>
      <c r="N50" s="483">
        <f>IFERROR(INDEX($G$128:$AU$183,MATCH($E50,$E$128:$E$183,0),MATCH(N$6,$G$127:$AU$127,0)),0)</f>
        <v>207.6</v>
      </c>
      <c r="O50" s="483">
        <f>IFERROR(INDEX($G$128:$AU$183,MATCH($E50,$E$128:$E$183,0),MATCH(O$6,$G$127:$AU$127,0)),0)</f>
        <v>207.6</v>
      </c>
      <c r="P50" s="483">
        <f>IFERROR(INDEX($G$128:$AU$183,MATCH($E50,$E$128:$E$183,0),MATCH(P$6,$G$127:$AU$127,0)),0)</f>
        <v>207.6</v>
      </c>
      <c r="Q50" s="483">
        <f>IFERROR(INDEX($G$128:$AU$183,MATCH($E50,$E$128:$E$183,0),MATCH(Q$6,$G$127:$AU$127,0)),0)</f>
        <v>207.6</v>
      </c>
      <c r="R50" s="483">
        <f>IFERROR(INDEX($G$128:$AU$183,MATCH($E50,$E$128:$E$183,0),MATCH(R$6,$G$127:$AU$127,0)),0)</f>
        <v>207.6</v>
      </c>
      <c r="S50" s="483">
        <f>IFERROR(INDEX($G$128:$AU$183,MATCH($E50,$E$128:$E$183,0),MATCH(S$6,$G$127:$AU$127,0)),0)</f>
        <v>207.6</v>
      </c>
      <c r="T50" s="483">
        <f>IFERROR(INDEX($G$128:$AU$183,MATCH($E50,$E$128:$E$183,0),MATCH(T$6,$G$127:$AU$127,0)),0)</f>
        <v>207.6</v>
      </c>
      <c r="U50" s="483">
        <f>IFERROR(INDEX($G$128:$AU$183,MATCH($E50,$E$128:$E$183,0),MATCH(U$6,$G$127:$AU$127,0)),0)</f>
        <v>207.6</v>
      </c>
      <c r="V50" s="483">
        <f>IFERROR(INDEX($G$128:$AU$183,MATCH($E50,$E$128:$E$183,0),MATCH(V$6,$G$127:$AU$127,0)),0)</f>
        <v>207.6</v>
      </c>
      <c r="W50" s="483">
        <f>IFERROR(INDEX($G$128:$AU$183,MATCH($E50,$E$128:$E$183,0),MATCH(W$6,$G$127:$AU$127,0)),0)</f>
        <v>207.6</v>
      </c>
      <c r="X50" s="483">
        <f>IFERROR(INDEX($G$128:$AU$183,MATCH($E50,$E$128:$E$183,0),MATCH(X$6,$G$127:$AU$127,0)),0)</f>
        <v>207.6</v>
      </c>
      <c r="Y50" s="483">
        <f>IFERROR(INDEX($G$128:$AU$183,MATCH($E50,$E$128:$E$183,0),MATCH(Y$6,$G$127:$AU$127,0)),0)</f>
        <v>207.6</v>
      </c>
      <c r="Z50" s="483">
        <f>IFERROR(INDEX($G$128:$AU$183,MATCH($E50,$E$128:$E$183,0),MATCH(Z$6,$G$127:$AU$127,0)),0)</f>
        <v>207.6</v>
      </c>
      <c r="AA50" s="483">
        <f>IFERROR(INDEX($G$128:$AU$183,MATCH($E50,$E$128:$E$183,0),MATCH(AA$6,$G$127:$AU$127,0)),0)</f>
        <v>207.6</v>
      </c>
      <c r="AB50" s="483">
        <f>IFERROR(INDEX($G$128:$AU$183,MATCH($E50,$E$128:$E$183,0),MATCH(AB$6,$G$127:$AU$127,0)),0)</f>
        <v>207.6</v>
      </c>
      <c r="AC50" s="483">
        <f>IFERROR(INDEX($G$128:$AU$183,MATCH($E50,$E$128:$E$183,0),MATCH(AC$6,$G$127:$AU$127,0)),0)</f>
        <v>207.6</v>
      </c>
      <c r="AD50" s="483">
        <f>IFERROR(INDEX($G$128:$AU$183,MATCH($E50,$E$128:$E$183,0),MATCH(AD$6,$G$127:$AU$127,0)),0)</f>
        <v>207.6</v>
      </c>
      <c r="AE50" s="483">
        <f>IFERROR(INDEX($G$128:$AU$183,MATCH($E50,$E$128:$E$183,0),MATCH(AE$6,$G$127:$AU$127,0)),0)</f>
        <v>207.6</v>
      </c>
      <c r="AF50" s="483">
        <f>IFERROR(INDEX($G$128:$AU$183,MATCH($E50,$E$128:$E$183,0),MATCH(AF$6,$G$127:$AU$127,0)),0)</f>
        <v>207.6</v>
      </c>
      <c r="AG50" s="483">
        <f>IFERROR(INDEX($G$128:$AU$183,MATCH($E50,$E$128:$E$183,0),MATCH(AG$6,$G$127:$AU$127,0)),0)</f>
        <v>207.6</v>
      </c>
      <c r="AH50" s="483">
        <f>IFERROR(INDEX($G$128:$AU$183,MATCH($E50,$E$128:$E$183,0),MATCH(AH$6,$G$127:$AU$127,0)),0)</f>
        <v>207.6</v>
      </c>
      <c r="AI50" s="483">
        <f>IFERROR(INDEX($G$128:$AU$183,MATCH($E50,$E$128:$E$183,0),MATCH(AI$6,$G$127:$AU$127,0)),0)</f>
        <v>207.6</v>
      </c>
      <c r="AJ50" s="483">
        <f>IFERROR(INDEX($G$128:$AU$183,MATCH($E50,$E$128:$E$183,0),MATCH(AJ$6,$G$127:$AU$127,0)),0)</f>
        <v>207.6</v>
      </c>
      <c r="AK50" s="483">
        <f>IFERROR(INDEX($G$128:$AU$183,MATCH($E50,$E$128:$E$183,0),MATCH(AK$6,$G$127:$AU$127,0)),0)</f>
        <v>207.6</v>
      </c>
      <c r="AL50" s="483">
        <f>IFERROR(INDEX($G$128:$AU$183,MATCH($E50,$E$128:$E$183,0),MATCH(AL$6,$G$127:$AU$127,0)),0)</f>
        <v>207.6</v>
      </c>
      <c r="AM50" s="483">
        <f>IFERROR(INDEX($G$128:$AU$183,MATCH($E50,$E$128:$E$183,0),MATCH(AM$6,$G$127:$AU$127,0)),0)</f>
        <v>207.6</v>
      </c>
      <c r="AN50" s="483">
        <f>IFERROR(INDEX($G$128:$AU$183,MATCH($E50,$E$128:$E$183,0),MATCH(AN$6,$G$127:$AU$127,0)),0)</f>
        <v>207.6</v>
      </c>
      <c r="AO50" s="483">
        <f>IFERROR(INDEX($G$128:$AU$183,MATCH($E50,$E$128:$E$183,0),MATCH(AO$6,$G$127:$AU$127,0)),0)</f>
        <v>207.6</v>
      </c>
      <c r="AP50" s="483">
        <f>IFERROR(INDEX($G$128:$AU$183,MATCH($E50,$E$128:$E$183,0),MATCH(AP$6,$G$127:$AU$127,0)),0)</f>
        <v>207.6</v>
      </c>
      <c r="AQ50" s="483">
        <f>IFERROR(INDEX($G$128:$AU$183,MATCH($E50,$E$128:$E$183,0),MATCH(AQ$6,$G$127:$AU$127,0)),0)</f>
        <v>207.6</v>
      </c>
      <c r="AR50" s="483">
        <f>IFERROR(INDEX($G$128:$AU$183,MATCH($E50,$E$128:$E$183,0),MATCH(AR$6,$G$127:$AU$127,0)),0)</f>
        <v>207.6</v>
      </c>
      <c r="AS50" s="483">
        <f>IFERROR(INDEX($G$128:$AU$183,MATCH($E50,$E$128:$E$183,0),MATCH(AS$6,$G$127:$AU$127,0)),0)</f>
        <v>207.6</v>
      </c>
      <c r="AT50" s="483">
        <f>IFERROR(INDEX($G$128:$AU$183,MATCH($E50,$E$128:$E$183,0),MATCH(AT$6,$G$127:$AU$127,0)),0)</f>
        <v>207.6</v>
      </c>
      <c r="AU50" s="483">
        <f>IFERROR(INDEX($G$128:$AU$183,MATCH($E50,$E$128:$E$183,0),MATCH(AU$6,$G$127:$AU$127,0)),0)</f>
        <v>207.6</v>
      </c>
      <c r="AV50" s="484">
        <v>5</v>
      </c>
      <c r="BB50" s="518"/>
      <c r="BC50" s="518"/>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601"/>
      <c r="CC50" s="601"/>
      <c r="CD50" s="601"/>
      <c r="CE50" s="601"/>
      <c r="CF50" s="601"/>
      <c r="CG50" s="518"/>
      <c r="CH50" s="518"/>
    </row>
    <row r="51" spans="1:86" ht="14.5">
      <c r="B51" s="8" t="str">
        <f>Processes!D50</f>
        <v>IMPMOE</v>
      </c>
      <c r="C51" s="8" t="str">
        <f>Processes!E50</f>
        <v>Import technology - Electro Methanol</v>
      </c>
      <c r="D51" s="216"/>
      <c r="E51" s="216" t="str">
        <f t="shared" si="0"/>
        <v>MOE</v>
      </c>
      <c r="F51" s="1116" t="str">
        <f>IFERROR(VLOOKUP(E51,$E$128:$F$180,2,FALSE),"MKr19")</f>
        <v>MKr14</v>
      </c>
      <c r="G51" s="483">
        <f>IFERROR(INDEX($G$128:$AU$183,MATCH($E51,$E$128:$E$183,0),MATCH(G$6,$G$127:$AU$127,0)),0)</f>
        <v>415.2</v>
      </c>
      <c r="H51" s="483">
        <f>IFERROR(INDEX($G$128:$AU$183,MATCH($E51,$E$128:$E$183,0),MATCH(H$6,$G$127:$AU$127,0)),0)</f>
        <v>415.2</v>
      </c>
      <c r="I51" s="483">
        <f>IFERROR(INDEX($G$128:$AU$183,MATCH($E51,$E$128:$E$183,0),MATCH(I$6,$G$127:$AU$127,0)),0)</f>
        <v>415.2</v>
      </c>
      <c r="J51" s="483">
        <f>IFERROR(INDEX($G$128:$AU$183,MATCH($E51,$E$128:$E$183,0),MATCH(J$6,$G$127:$AU$127,0)),0)</f>
        <v>415.2</v>
      </c>
      <c r="K51" s="483">
        <f>IFERROR(INDEX($G$128:$AU$183,MATCH($E51,$E$128:$E$183,0),MATCH(K$6,$G$127:$AU$127,0)),0)</f>
        <v>415.2</v>
      </c>
      <c r="L51" s="483">
        <f>IFERROR(INDEX($G$128:$AU$183,MATCH($E51,$E$128:$E$183,0),MATCH(L$6,$G$127:$AU$127,0)),0)</f>
        <v>415.2</v>
      </c>
      <c r="M51" s="483">
        <f>IFERROR(INDEX($G$128:$AU$183,MATCH($E51,$E$128:$E$183,0),MATCH(M$6,$G$127:$AU$127,0)),0)</f>
        <v>415.2</v>
      </c>
      <c r="N51" s="483">
        <f>IFERROR(INDEX($G$128:$AU$183,MATCH($E51,$E$128:$E$183,0),MATCH(N$6,$G$127:$AU$127,0)),0)</f>
        <v>415.2</v>
      </c>
      <c r="O51" s="483">
        <f>IFERROR(INDEX($G$128:$AU$183,MATCH($E51,$E$128:$E$183,0),MATCH(O$6,$G$127:$AU$127,0)),0)</f>
        <v>415.2</v>
      </c>
      <c r="P51" s="483">
        <f>IFERROR(INDEX($G$128:$AU$183,MATCH($E51,$E$128:$E$183,0),MATCH(P$6,$G$127:$AU$127,0)),0)</f>
        <v>415.2</v>
      </c>
      <c r="Q51" s="483">
        <f>IFERROR(INDEX($G$128:$AU$183,MATCH($E51,$E$128:$E$183,0),MATCH(Q$6,$G$127:$AU$127,0)),0)</f>
        <v>415.2</v>
      </c>
      <c r="R51" s="483">
        <f>IFERROR(INDEX($G$128:$AU$183,MATCH($E51,$E$128:$E$183,0),MATCH(R$6,$G$127:$AU$127,0)),0)</f>
        <v>415.2</v>
      </c>
      <c r="S51" s="483">
        <f>IFERROR(INDEX($G$128:$AU$183,MATCH($E51,$E$128:$E$183,0),MATCH(S$6,$G$127:$AU$127,0)),0)</f>
        <v>415.2</v>
      </c>
      <c r="T51" s="483">
        <f>IFERROR(INDEX($G$128:$AU$183,MATCH($E51,$E$128:$E$183,0),MATCH(T$6,$G$127:$AU$127,0)),0)</f>
        <v>415.2</v>
      </c>
      <c r="U51" s="483">
        <f>IFERROR(INDEX($G$128:$AU$183,MATCH($E51,$E$128:$E$183,0),MATCH(U$6,$G$127:$AU$127,0)),0)</f>
        <v>415.2</v>
      </c>
      <c r="V51" s="483">
        <f>IFERROR(INDEX($G$128:$AU$183,MATCH($E51,$E$128:$E$183,0),MATCH(V$6,$G$127:$AU$127,0)),0)</f>
        <v>415.2</v>
      </c>
      <c r="W51" s="483">
        <f>IFERROR(INDEX($G$128:$AU$183,MATCH($E51,$E$128:$E$183,0),MATCH(W$6,$G$127:$AU$127,0)),0)</f>
        <v>415.2</v>
      </c>
      <c r="X51" s="483">
        <f>IFERROR(INDEX($G$128:$AU$183,MATCH($E51,$E$128:$E$183,0),MATCH(X$6,$G$127:$AU$127,0)),0)</f>
        <v>415.2</v>
      </c>
      <c r="Y51" s="483">
        <f>IFERROR(INDEX($G$128:$AU$183,MATCH($E51,$E$128:$E$183,0),MATCH(Y$6,$G$127:$AU$127,0)),0)</f>
        <v>415.2</v>
      </c>
      <c r="Z51" s="483">
        <f>IFERROR(INDEX($G$128:$AU$183,MATCH($E51,$E$128:$E$183,0),MATCH(Z$6,$G$127:$AU$127,0)),0)</f>
        <v>415.2</v>
      </c>
      <c r="AA51" s="483">
        <f>IFERROR(INDEX($G$128:$AU$183,MATCH($E51,$E$128:$E$183,0),MATCH(AA$6,$G$127:$AU$127,0)),0)</f>
        <v>415.2</v>
      </c>
      <c r="AB51" s="483">
        <f>IFERROR(INDEX($G$128:$AU$183,MATCH($E51,$E$128:$E$183,0),MATCH(AB$6,$G$127:$AU$127,0)),0)</f>
        <v>415.2</v>
      </c>
      <c r="AC51" s="483">
        <f>IFERROR(INDEX($G$128:$AU$183,MATCH($E51,$E$128:$E$183,0),MATCH(AC$6,$G$127:$AU$127,0)),0)</f>
        <v>415.2</v>
      </c>
      <c r="AD51" s="483">
        <f>IFERROR(INDEX($G$128:$AU$183,MATCH($E51,$E$128:$E$183,0),MATCH(AD$6,$G$127:$AU$127,0)),0)</f>
        <v>415.2</v>
      </c>
      <c r="AE51" s="483">
        <f>IFERROR(INDEX($G$128:$AU$183,MATCH($E51,$E$128:$E$183,0),MATCH(AE$6,$G$127:$AU$127,0)),0)</f>
        <v>415.2</v>
      </c>
      <c r="AF51" s="483">
        <f>IFERROR(INDEX($G$128:$AU$183,MATCH($E51,$E$128:$E$183,0),MATCH(AF$6,$G$127:$AU$127,0)),0)</f>
        <v>415.2</v>
      </c>
      <c r="AG51" s="483">
        <f>IFERROR(INDEX($G$128:$AU$183,MATCH($E51,$E$128:$E$183,0),MATCH(AG$6,$G$127:$AU$127,0)),0)</f>
        <v>415.2</v>
      </c>
      <c r="AH51" s="483">
        <f>IFERROR(INDEX($G$128:$AU$183,MATCH($E51,$E$128:$E$183,0),MATCH(AH$6,$G$127:$AU$127,0)),0)</f>
        <v>415.2</v>
      </c>
      <c r="AI51" s="483">
        <f>IFERROR(INDEX($G$128:$AU$183,MATCH($E51,$E$128:$E$183,0),MATCH(AI$6,$G$127:$AU$127,0)),0)</f>
        <v>415.2</v>
      </c>
      <c r="AJ51" s="483">
        <f>IFERROR(INDEX($G$128:$AU$183,MATCH($E51,$E$128:$E$183,0),MATCH(AJ$6,$G$127:$AU$127,0)),0)</f>
        <v>415.2</v>
      </c>
      <c r="AK51" s="483">
        <f>IFERROR(INDEX($G$128:$AU$183,MATCH($E51,$E$128:$E$183,0),MATCH(AK$6,$G$127:$AU$127,0)),0)</f>
        <v>415.2</v>
      </c>
      <c r="AL51" s="483">
        <f>IFERROR(INDEX($G$128:$AU$183,MATCH($E51,$E$128:$E$183,0),MATCH(AL$6,$G$127:$AU$127,0)),0)</f>
        <v>415.2</v>
      </c>
      <c r="AM51" s="483">
        <f>IFERROR(INDEX($G$128:$AU$183,MATCH($E51,$E$128:$E$183,0),MATCH(AM$6,$G$127:$AU$127,0)),0)</f>
        <v>415.2</v>
      </c>
      <c r="AN51" s="483">
        <f>IFERROR(INDEX($G$128:$AU$183,MATCH($E51,$E$128:$E$183,0),MATCH(AN$6,$G$127:$AU$127,0)),0)</f>
        <v>415.2</v>
      </c>
      <c r="AO51" s="483">
        <f>IFERROR(INDEX($G$128:$AU$183,MATCH($E51,$E$128:$E$183,0),MATCH(AO$6,$G$127:$AU$127,0)),0)</f>
        <v>415.2</v>
      </c>
      <c r="AP51" s="483">
        <f>IFERROR(INDEX($G$128:$AU$183,MATCH($E51,$E$128:$E$183,0),MATCH(AP$6,$G$127:$AU$127,0)),0)</f>
        <v>415.2</v>
      </c>
      <c r="AQ51" s="483">
        <f>IFERROR(INDEX($G$128:$AU$183,MATCH($E51,$E$128:$E$183,0),MATCH(AQ$6,$G$127:$AU$127,0)),0)</f>
        <v>415.2</v>
      </c>
      <c r="AR51" s="483">
        <f>IFERROR(INDEX($G$128:$AU$183,MATCH($E51,$E$128:$E$183,0),MATCH(AR$6,$G$127:$AU$127,0)),0)</f>
        <v>415.2</v>
      </c>
      <c r="AS51" s="483">
        <f>IFERROR(INDEX($G$128:$AU$183,MATCH($E51,$E$128:$E$183,0),MATCH(AS$6,$G$127:$AU$127,0)),0)</f>
        <v>415.2</v>
      </c>
      <c r="AT51" s="483">
        <f>IFERROR(INDEX($G$128:$AU$183,MATCH($E51,$E$128:$E$183,0),MATCH(AT$6,$G$127:$AU$127,0)),0)</f>
        <v>415.2</v>
      </c>
      <c r="AU51" s="483">
        <f>IFERROR(INDEX($G$128:$AU$183,MATCH($E51,$E$128:$E$183,0),MATCH(AU$6,$G$127:$AU$127,0)),0)</f>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4.5">
      <c r="B52" s="8" t="str">
        <f>Processes!D51</f>
        <v>IMPWST</v>
      </c>
      <c r="C52" s="8" t="str">
        <f>Processes!E51</f>
        <v>Import technology - Waste</v>
      </c>
      <c r="D52" s="216"/>
      <c r="E52" s="216" t="str">
        <f t="shared" si="0"/>
        <v>WST</v>
      </c>
      <c r="F52" s="1116" t="str">
        <f>IFERROR(VLOOKUP(E52,$E$128:$F$180,2,FALSE),"MKr19")</f>
        <v>MKr14</v>
      </c>
      <c r="G52" s="483">
        <f>IFERROR(INDEX($G$128:$AU$183,MATCH($E52,$E$128:$E$183,0),MATCH(G$6,$G$127:$AU$127,0)),0)</f>
        <v>0.1</v>
      </c>
      <c r="H52" s="483">
        <f>IFERROR(INDEX($G$128:$AU$183,MATCH($E52,$E$128:$E$183,0),MATCH(H$6,$G$127:$AU$127,0)),0)</f>
        <v>0.1</v>
      </c>
      <c r="I52" s="483">
        <f>IFERROR(INDEX($G$128:$AU$183,MATCH($E52,$E$128:$E$183,0),MATCH(I$6,$G$127:$AU$127,0)),0)</f>
        <v>0.1</v>
      </c>
      <c r="J52" s="483">
        <f>IFERROR(INDEX($G$128:$AU$183,MATCH($E52,$E$128:$E$183,0),MATCH(J$6,$G$127:$AU$127,0)),0)</f>
        <v>0.1</v>
      </c>
      <c r="K52" s="483">
        <f>IFERROR(INDEX($G$128:$AU$183,MATCH($E52,$E$128:$E$183,0),MATCH(K$6,$G$127:$AU$127,0)),0)</f>
        <v>0.1</v>
      </c>
      <c r="L52" s="483">
        <f>IFERROR(INDEX($G$128:$AU$183,MATCH($E52,$E$128:$E$183,0),MATCH(L$6,$G$127:$AU$127,0)),0)</f>
        <v>0.1</v>
      </c>
      <c r="M52" s="483">
        <f>IFERROR(INDEX($G$128:$AU$183,MATCH($E52,$E$128:$E$183,0),MATCH(M$6,$G$127:$AU$127,0)),0)</f>
        <v>0.1</v>
      </c>
      <c r="N52" s="483">
        <f>IFERROR(INDEX($G$128:$AU$183,MATCH($E52,$E$128:$E$183,0),MATCH(N$6,$G$127:$AU$127,0)),0)</f>
        <v>0.1</v>
      </c>
      <c r="O52" s="483">
        <f>IFERROR(INDEX($G$128:$AU$183,MATCH($E52,$E$128:$E$183,0),MATCH(O$6,$G$127:$AU$127,0)),0)</f>
        <v>0.1</v>
      </c>
      <c r="P52" s="483">
        <f>IFERROR(INDEX($G$128:$AU$183,MATCH($E52,$E$128:$E$183,0),MATCH(P$6,$G$127:$AU$127,0)),0)</f>
        <v>0.1</v>
      </c>
      <c r="Q52" s="483">
        <f>IFERROR(INDEX($G$128:$AU$183,MATCH($E52,$E$128:$E$183,0),MATCH(Q$6,$G$127:$AU$127,0)),0)</f>
        <v>0.1</v>
      </c>
      <c r="R52" s="483">
        <f>IFERROR(INDEX($G$128:$AU$183,MATCH($E52,$E$128:$E$183,0),MATCH(R$6,$G$127:$AU$127,0)),0)</f>
        <v>0.1</v>
      </c>
      <c r="S52" s="483">
        <f>IFERROR(INDEX($G$128:$AU$183,MATCH($E52,$E$128:$E$183,0),MATCH(S$6,$G$127:$AU$127,0)),0)</f>
        <v>0.1</v>
      </c>
      <c r="T52" s="483">
        <f>IFERROR(INDEX($G$128:$AU$183,MATCH($E52,$E$128:$E$183,0),MATCH(T$6,$G$127:$AU$127,0)),0)</f>
        <v>0.1</v>
      </c>
      <c r="U52" s="483">
        <f>IFERROR(INDEX($G$128:$AU$183,MATCH($E52,$E$128:$E$183,0),MATCH(U$6,$G$127:$AU$127,0)),0)</f>
        <v>0.1</v>
      </c>
      <c r="V52" s="483">
        <f>IFERROR(INDEX($G$128:$AU$183,MATCH($E52,$E$128:$E$183,0),MATCH(V$6,$G$127:$AU$127,0)),0)</f>
        <v>0.1</v>
      </c>
      <c r="W52" s="483">
        <f>IFERROR(INDEX($G$128:$AU$183,MATCH($E52,$E$128:$E$183,0),MATCH(W$6,$G$127:$AU$127,0)),0)</f>
        <v>0.1</v>
      </c>
      <c r="X52" s="483">
        <f>IFERROR(INDEX($G$128:$AU$183,MATCH($E52,$E$128:$E$183,0),MATCH(X$6,$G$127:$AU$127,0)),0)</f>
        <v>0.1</v>
      </c>
      <c r="Y52" s="483">
        <f>IFERROR(INDEX($G$128:$AU$183,MATCH($E52,$E$128:$E$183,0),MATCH(Y$6,$G$127:$AU$127,0)),0)</f>
        <v>0.1</v>
      </c>
      <c r="Z52" s="483">
        <f>IFERROR(INDEX($G$128:$AU$183,MATCH($E52,$E$128:$E$183,0),MATCH(Z$6,$G$127:$AU$127,0)),0)</f>
        <v>0.1</v>
      </c>
      <c r="AA52" s="483">
        <f>IFERROR(INDEX($G$128:$AU$183,MATCH($E52,$E$128:$E$183,0),MATCH(AA$6,$G$127:$AU$127,0)),0)</f>
        <v>0.1</v>
      </c>
      <c r="AB52" s="483">
        <f>IFERROR(INDEX($G$128:$AU$183,MATCH($E52,$E$128:$E$183,0),MATCH(AB$6,$G$127:$AU$127,0)),0)</f>
        <v>0.1</v>
      </c>
      <c r="AC52" s="483">
        <f>IFERROR(INDEX($G$128:$AU$183,MATCH($E52,$E$128:$E$183,0),MATCH(AC$6,$G$127:$AU$127,0)),0)</f>
        <v>0.1</v>
      </c>
      <c r="AD52" s="483">
        <f>IFERROR(INDEX($G$128:$AU$183,MATCH($E52,$E$128:$E$183,0),MATCH(AD$6,$G$127:$AU$127,0)),0)</f>
        <v>0.1</v>
      </c>
      <c r="AE52" s="483">
        <f>IFERROR(INDEX($G$128:$AU$183,MATCH($E52,$E$128:$E$183,0),MATCH(AE$6,$G$127:$AU$127,0)),0)</f>
        <v>0.1</v>
      </c>
      <c r="AF52" s="483">
        <f>IFERROR(INDEX($G$128:$AU$183,MATCH($E52,$E$128:$E$183,0),MATCH(AF$6,$G$127:$AU$127,0)),0)</f>
        <v>0.1</v>
      </c>
      <c r="AG52" s="483">
        <f>IFERROR(INDEX($G$128:$AU$183,MATCH($E52,$E$128:$E$183,0),MATCH(AG$6,$G$127:$AU$127,0)),0)</f>
        <v>0.1</v>
      </c>
      <c r="AH52" s="483">
        <f>IFERROR(INDEX($G$128:$AU$183,MATCH($E52,$E$128:$E$183,0),MATCH(AH$6,$G$127:$AU$127,0)),0)</f>
        <v>0.1</v>
      </c>
      <c r="AI52" s="483">
        <f>IFERROR(INDEX($G$128:$AU$183,MATCH($E52,$E$128:$E$183,0),MATCH(AI$6,$G$127:$AU$127,0)),0)</f>
        <v>0.1</v>
      </c>
      <c r="AJ52" s="483">
        <f>IFERROR(INDEX($G$128:$AU$183,MATCH($E52,$E$128:$E$183,0),MATCH(AJ$6,$G$127:$AU$127,0)),0)</f>
        <v>0.1</v>
      </c>
      <c r="AK52" s="483">
        <f>IFERROR(INDEX($G$128:$AU$183,MATCH($E52,$E$128:$E$183,0),MATCH(AK$6,$G$127:$AU$127,0)),0)</f>
        <v>0.1</v>
      </c>
      <c r="AL52" s="483">
        <f>IFERROR(INDEX($G$128:$AU$183,MATCH($E52,$E$128:$E$183,0),MATCH(AL$6,$G$127:$AU$127,0)),0)</f>
        <v>0.1</v>
      </c>
      <c r="AM52" s="483">
        <f>IFERROR(INDEX($G$128:$AU$183,MATCH($E52,$E$128:$E$183,0),MATCH(AM$6,$G$127:$AU$127,0)),0)</f>
        <v>0.1</v>
      </c>
      <c r="AN52" s="483">
        <f>IFERROR(INDEX($G$128:$AU$183,MATCH($E52,$E$128:$E$183,0),MATCH(AN$6,$G$127:$AU$127,0)),0)</f>
        <v>0.1</v>
      </c>
      <c r="AO52" s="483">
        <f>IFERROR(INDEX($G$128:$AU$183,MATCH($E52,$E$128:$E$183,0),MATCH(AO$6,$G$127:$AU$127,0)),0)</f>
        <v>0.1</v>
      </c>
      <c r="AP52" s="483">
        <f>IFERROR(INDEX($G$128:$AU$183,MATCH($E52,$E$128:$E$183,0),MATCH(AP$6,$G$127:$AU$127,0)),0)</f>
        <v>0.1</v>
      </c>
      <c r="AQ52" s="483">
        <f>IFERROR(INDEX($G$128:$AU$183,MATCH($E52,$E$128:$E$183,0),MATCH(AQ$6,$G$127:$AU$127,0)),0)</f>
        <v>0.1</v>
      </c>
      <c r="AR52" s="483">
        <f>IFERROR(INDEX($G$128:$AU$183,MATCH($E52,$E$128:$E$183,0),MATCH(AR$6,$G$127:$AU$127,0)),0)</f>
        <v>0.1</v>
      </c>
      <c r="AS52" s="483">
        <f>IFERROR(INDEX($G$128:$AU$183,MATCH($E52,$E$128:$E$183,0),MATCH(AS$6,$G$127:$AU$127,0)),0)</f>
        <v>0.1</v>
      </c>
      <c r="AT52" s="483">
        <f>IFERROR(INDEX($G$128:$AU$183,MATCH($E52,$E$128:$E$183,0),MATCH(AT$6,$G$127:$AU$127,0)),0)</f>
        <v>0.1</v>
      </c>
      <c r="AU52" s="483">
        <f>IFERROR(INDEX($G$128:$AU$183,MATCH($E52,$E$128:$E$183,0),MATCH(AU$6,$G$127:$AU$127,0)),0)</f>
        <v>0.1</v>
      </c>
      <c r="AV52" s="484">
        <v>5</v>
      </c>
      <c r="BA52" s="595"/>
      <c r="BB52" s="595"/>
    </row>
    <row r="53" spans="1:86" ht="14.5">
      <c r="B53" s="8" t="str">
        <f>Processes!D52</f>
        <v>IMPSTR</v>
      </c>
      <c r="C53" s="8" t="str">
        <f>Processes!E52</f>
        <v>Import technology - Straw</v>
      </c>
      <c r="D53" s="216"/>
      <c r="E53" s="216" t="str">
        <f t="shared" si="0"/>
        <v>STR</v>
      </c>
      <c r="F53" s="1116" t="str">
        <f>IFERROR(VLOOKUP(E53,$E$128:$F$180,2,FALSE),"MKr19")</f>
        <v>MKr19</v>
      </c>
      <c r="G53" s="483">
        <f>IFERROR(INDEX($G$128:$AU$183,MATCH($E53,$E$128:$E$183,0),MATCH(G$6,$G$127:$AU$127,0)),0)</f>
        <v>41.5</v>
      </c>
      <c r="H53" s="483">
        <f>IFERROR(INDEX($G$128:$AU$183,MATCH($E53,$E$128:$E$183,0),MATCH(H$6,$G$127:$AU$127,0)),0)</f>
        <v>41.5</v>
      </c>
      <c r="I53" s="483">
        <f>IFERROR(INDEX($G$128:$AU$183,MATCH($E53,$E$128:$E$183,0),MATCH(I$6,$G$127:$AU$127,0)),0)</f>
        <v>41.5</v>
      </c>
      <c r="J53" s="483">
        <f>IFERROR(INDEX($G$128:$AU$183,MATCH($E53,$E$128:$E$183,0),MATCH(J$6,$G$127:$AU$127,0)),0)</f>
        <v>41.2</v>
      </c>
      <c r="K53" s="483">
        <f>IFERROR(INDEX($G$128:$AU$183,MATCH($E53,$E$128:$E$183,0),MATCH(K$6,$G$127:$AU$127,0)),0)</f>
        <v>40.799999999999997</v>
      </c>
      <c r="L53" s="483">
        <f>IFERROR(INDEX($G$128:$AU$183,MATCH($E53,$E$128:$E$183,0),MATCH(L$6,$G$127:$AU$127,0)),0)</f>
        <v>40.5</v>
      </c>
      <c r="M53" s="483">
        <f>IFERROR(INDEX($G$128:$AU$183,MATCH($E53,$E$128:$E$183,0),MATCH(M$6,$G$127:$AU$127,0)),0)</f>
        <v>40.9</v>
      </c>
      <c r="N53" s="483">
        <f>IFERROR(INDEX($G$128:$AU$183,MATCH($E53,$E$128:$E$183,0),MATCH(N$6,$G$127:$AU$127,0)),0)</f>
        <v>41.4</v>
      </c>
      <c r="O53" s="483">
        <f>IFERROR(INDEX($G$128:$AU$183,MATCH($E53,$E$128:$E$183,0),MATCH(O$6,$G$127:$AU$127,0)),0)</f>
        <v>41.634898055339931</v>
      </c>
      <c r="P53" s="483">
        <f>IFERROR(INDEX($G$128:$AU$183,MATCH($E53,$E$128:$E$183,0),MATCH(P$6,$G$127:$AU$127,0)),0)</f>
        <v>41.634898055339931</v>
      </c>
      <c r="Q53" s="483">
        <f>IFERROR(INDEX($G$128:$AU$183,MATCH($E53,$E$128:$E$183,0),MATCH(Q$6,$G$127:$AU$127,0)),0)</f>
        <v>44.002208278730102</v>
      </c>
      <c r="R53" s="483">
        <f>IFERROR(INDEX($G$128:$AU$183,MATCH($E53,$E$128:$E$183,0),MATCH(R$6,$G$127:$AU$127,0)),0)</f>
        <v>45.461521914244351</v>
      </c>
      <c r="S53" s="483">
        <f>IFERROR(INDEX($G$128:$AU$183,MATCH($E53,$E$128:$E$183,0),MATCH(S$6,$G$127:$AU$127,0)),0)</f>
        <v>46.066906375047964</v>
      </c>
      <c r="T53" s="483">
        <f>IFERROR(INDEX($G$128:$AU$183,MATCH($E53,$E$128:$E$183,0),MATCH(T$6,$G$127:$AU$127,0)),0)</f>
        <v>46.291087319392105</v>
      </c>
      <c r="U53" s="483">
        <f>IFERROR(INDEX($G$128:$AU$183,MATCH($E53,$E$128:$E$183,0),MATCH(U$6,$G$127:$AU$127,0)),0)</f>
        <v>46.463470254075034</v>
      </c>
      <c r="V53" s="483">
        <f>IFERROR(INDEX($G$128:$AU$183,MATCH($E53,$E$128:$E$183,0),MATCH(V$6,$G$127:$AU$127,0)),0)</f>
        <v>46.653431065126576</v>
      </c>
      <c r="W53" s="483">
        <f>IFERROR(INDEX($G$128:$AU$183,MATCH($E53,$E$128:$E$183,0),MATCH(W$6,$G$127:$AU$127,0)),0)</f>
        <v>46.902038658693449</v>
      </c>
      <c r="X53" s="483">
        <f>IFERROR(INDEX($G$128:$AU$183,MATCH($E53,$E$128:$E$183,0),MATCH(X$6,$G$127:$AU$127,0)),0)</f>
        <v>47.160909678267217</v>
      </c>
      <c r="Y53" s="483">
        <f>IFERROR(INDEX($G$128:$AU$183,MATCH($E53,$E$128:$E$183,0),MATCH(Y$6,$G$127:$AU$127,0)),0)</f>
        <v>47.427817595831776</v>
      </c>
      <c r="Z53" s="483">
        <f>IFERROR(INDEX($G$128:$AU$183,MATCH($E53,$E$128:$E$183,0),MATCH(Z$6,$G$127:$AU$127,0)),0)</f>
        <v>47.697974062567518</v>
      </c>
      <c r="AA53" s="483">
        <f>IFERROR(INDEX($G$128:$AU$183,MATCH($E53,$E$128:$E$183,0),MATCH(AA$6,$G$127:$AU$127,0)),0)</f>
        <v>47.9660262517544</v>
      </c>
      <c r="AB53" s="483">
        <f>IFERROR(INDEX($G$128:$AU$183,MATCH($E53,$E$128:$E$183,0),MATCH(AB$6,$G$127:$AU$127,0)),0)</f>
        <v>48.228255848329198</v>
      </c>
      <c r="AC53" s="483">
        <f>IFERROR(INDEX($G$128:$AU$183,MATCH($E53,$E$128:$E$183,0),MATCH(AC$6,$G$127:$AU$127,0)),0)</f>
        <v>48.493779933482458</v>
      </c>
      <c r="AD53" s="483">
        <f>IFERROR(INDEX($G$128:$AU$183,MATCH($E53,$E$128:$E$183,0),MATCH(AD$6,$G$127:$AU$127,0)),0)</f>
        <v>48.759895652157304</v>
      </c>
      <c r="AE53" s="483">
        <f>IFERROR(INDEX($G$128:$AU$183,MATCH($E53,$E$128:$E$183,0),MATCH(AE$6,$G$127:$AU$127,0)),0)</f>
        <v>49.026593628694975</v>
      </c>
      <c r="AF53" s="483">
        <f>IFERROR(INDEX($G$128:$AU$183,MATCH($E53,$E$128:$E$183,0),MATCH(AF$6,$G$127:$AU$127,0)),0)</f>
        <v>49.293864578241546</v>
      </c>
      <c r="AG53" s="483">
        <f>IFERROR(INDEX($G$128:$AU$183,MATCH($E53,$E$128:$E$183,0),MATCH(AG$6,$G$127:$AU$127,0)),0)</f>
        <v>49.293864578241546</v>
      </c>
      <c r="AH53" s="483">
        <f>IFERROR(INDEX($G$128:$AU$183,MATCH($E53,$E$128:$E$183,0),MATCH(AH$6,$G$127:$AU$127,0)),0)</f>
        <v>49.293864578241546</v>
      </c>
      <c r="AI53" s="483">
        <f>IFERROR(INDEX($G$128:$AU$183,MATCH($E53,$E$128:$E$183,0),MATCH(AI$6,$G$127:$AU$127,0)),0)</f>
        <v>49.293864578241546</v>
      </c>
      <c r="AJ53" s="483">
        <f>IFERROR(INDEX($G$128:$AU$183,MATCH($E53,$E$128:$E$183,0),MATCH(AJ$6,$G$127:$AU$127,0)),0)</f>
        <v>49.293864578241546</v>
      </c>
      <c r="AK53" s="483">
        <f>IFERROR(INDEX($G$128:$AU$183,MATCH($E53,$E$128:$E$183,0),MATCH(AK$6,$G$127:$AU$127,0)),0)</f>
        <v>49.293864578241546</v>
      </c>
      <c r="AL53" s="483">
        <f>IFERROR(INDEX($G$128:$AU$183,MATCH($E53,$E$128:$E$183,0),MATCH(AL$6,$G$127:$AU$127,0)),0)</f>
        <v>49.293864578241546</v>
      </c>
      <c r="AM53" s="483">
        <f>IFERROR(INDEX($G$128:$AU$183,MATCH($E53,$E$128:$E$183,0),MATCH(AM$6,$G$127:$AU$127,0)),0)</f>
        <v>49.293864578241546</v>
      </c>
      <c r="AN53" s="483">
        <f>IFERROR(INDEX($G$128:$AU$183,MATCH($E53,$E$128:$E$183,0),MATCH(AN$6,$G$127:$AU$127,0)),0)</f>
        <v>49.293864578241546</v>
      </c>
      <c r="AO53" s="483">
        <f>IFERROR(INDEX($G$128:$AU$183,MATCH($E53,$E$128:$E$183,0),MATCH(AO$6,$G$127:$AU$127,0)),0)</f>
        <v>49.293864578241546</v>
      </c>
      <c r="AP53" s="483">
        <f>IFERROR(INDEX($G$128:$AU$183,MATCH($E53,$E$128:$E$183,0),MATCH(AP$6,$G$127:$AU$127,0)),0)</f>
        <v>49.293864578241546</v>
      </c>
      <c r="AQ53" s="483">
        <f>IFERROR(INDEX($G$128:$AU$183,MATCH($E53,$E$128:$E$183,0),MATCH(AQ$6,$G$127:$AU$127,0)),0)</f>
        <v>49.293864578241546</v>
      </c>
      <c r="AR53" s="483">
        <f>IFERROR(INDEX($G$128:$AU$183,MATCH($E53,$E$128:$E$183,0),MATCH(AR$6,$G$127:$AU$127,0)),0)</f>
        <v>49.293864578241546</v>
      </c>
      <c r="AS53" s="483">
        <f>IFERROR(INDEX($G$128:$AU$183,MATCH($E53,$E$128:$E$183,0),MATCH(AS$6,$G$127:$AU$127,0)),0)</f>
        <v>49.293864578241546</v>
      </c>
      <c r="AT53" s="483">
        <f>IFERROR(INDEX($G$128:$AU$183,MATCH($E53,$E$128:$E$183,0),MATCH(AT$6,$G$127:$AU$127,0)),0)</f>
        <v>49.293864578241546</v>
      </c>
      <c r="AU53" s="483">
        <f>IFERROR(INDEX($G$128:$AU$183,MATCH($E53,$E$128:$E$183,0),MATCH(AU$6,$G$127:$AU$127,0)),0)</f>
        <v>49.293864578241546</v>
      </c>
      <c r="AV53" s="484">
        <v>5</v>
      </c>
      <c r="BA53" s="595"/>
      <c r="BB53" s="595"/>
      <c r="BC53" s="600"/>
    </row>
    <row r="54" spans="1:86" ht="14.5">
      <c r="B54" s="8" t="str">
        <f>Processes!D53</f>
        <v>IMPGRS</v>
      </c>
      <c r="C54" s="8" t="str">
        <f>Processes!E53</f>
        <v>Import technology - Grass</v>
      </c>
      <c r="D54" s="216"/>
      <c r="E54" s="216" t="str">
        <f t="shared" si="0"/>
        <v>GRS</v>
      </c>
      <c r="F54" s="1116" t="str">
        <f>IFERROR(VLOOKUP(E54,$E$128:$F$180,2,FALSE),"MKr19")</f>
        <v>MKr14</v>
      </c>
      <c r="G54" s="483">
        <f>IFERROR(INDEX($G$128:$AU$183,MATCH($E54,$E$128:$E$183,0),MATCH(G$6,$G$127:$AU$127,0)),0)</f>
        <v>41.5</v>
      </c>
      <c r="H54" s="483">
        <f>IFERROR(INDEX($G$128:$AU$183,MATCH($E54,$E$128:$E$183,0),MATCH(H$6,$G$127:$AU$127,0)),0)</f>
        <v>41.5</v>
      </c>
      <c r="I54" s="483">
        <f>IFERROR(INDEX($G$128:$AU$183,MATCH($E54,$E$128:$E$183,0),MATCH(I$6,$G$127:$AU$127,0)),0)</f>
        <v>41.5</v>
      </c>
      <c r="J54" s="483">
        <f>IFERROR(INDEX($G$128:$AU$183,MATCH($E54,$E$128:$E$183,0),MATCH(J$6,$G$127:$AU$127,0)),0)</f>
        <v>41.2</v>
      </c>
      <c r="K54" s="483">
        <f>IFERROR(INDEX($G$128:$AU$183,MATCH($E54,$E$128:$E$183,0),MATCH(K$6,$G$127:$AU$127,0)),0)</f>
        <v>40.799999999999997</v>
      </c>
      <c r="L54" s="483">
        <f>IFERROR(INDEX($G$128:$AU$183,MATCH($E54,$E$128:$E$183,0),MATCH(L$6,$G$127:$AU$127,0)),0)</f>
        <v>40.5</v>
      </c>
      <c r="M54" s="483">
        <f>IFERROR(INDEX($G$128:$AU$183,MATCH($E54,$E$128:$E$183,0),MATCH(M$6,$G$127:$AU$127,0)),0)</f>
        <v>40.9</v>
      </c>
      <c r="N54" s="483">
        <f>IFERROR(INDEX($G$128:$AU$183,MATCH($E54,$E$128:$E$183,0),MATCH(N$6,$G$127:$AU$127,0)),0)</f>
        <v>41.4</v>
      </c>
      <c r="O54" s="483">
        <f>IFERROR(INDEX($G$128:$AU$183,MATCH($E54,$E$128:$E$183,0),MATCH(O$6,$G$127:$AU$127,0)),0)</f>
        <v>41.634898055339931</v>
      </c>
      <c r="P54" s="483">
        <f>IFERROR(INDEX($G$128:$AU$183,MATCH($E54,$E$128:$E$183,0),MATCH(P$6,$G$127:$AU$127,0)),0)</f>
        <v>41.634898055339931</v>
      </c>
      <c r="Q54" s="483">
        <f>IFERROR(INDEX($G$128:$AU$183,MATCH($E54,$E$128:$E$183,0),MATCH(Q$6,$G$127:$AU$127,0)),0)</f>
        <v>44.002208278730102</v>
      </c>
      <c r="R54" s="483">
        <f>IFERROR(INDEX($G$128:$AU$183,MATCH($E54,$E$128:$E$183,0),MATCH(R$6,$G$127:$AU$127,0)),0)</f>
        <v>45.461521914244351</v>
      </c>
      <c r="S54" s="483">
        <f>IFERROR(INDEX($G$128:$AU$183,MATCH($E54,$E$128:$E$183,0),MATCH(S$6,$G$127:$AU$127,0)),0)</f>
        <v>46.066906375047964</v>
      </c>
      <c r="T54" s="483">
        <f>IFERROR(INDEX($G$128:$AU$183,MATCH($E54,$E$128:$E$183,0),MATCH(T$6,$G$127:$AU$127,0)),0)</f>
        <v>46.291087319392105</v>
      </c>
      <c r="U54" s="483">
        <f>IFERROR(INDEX($G$128:$AU$183,MATCH($E54,$E$128:$E$183,0),MATCH(U$6,$G$127:$AU$127,0)),0)</f>
        <v>46.463470254075034</v>
      </c>
      <c r="V54" s="483">
        <f>IFERROR(INDEX($G$128:$AU$183,MATCH($E54,$E$128:$E$183,0),MATCH(V$6,$G$127:$AU$127,0)),0)</f>
        <v>46.653431065126576</v>
      </c>
      <c r="W54" s="483">
        <f>IFERROR(INDEX($G$128:$AU$183,MATCH($E54,$E$128:$E$183,0),MATCH(W$6,$G$127:$AU$127,0)),0)</f>
        <v>46.902038658693449</v>
      </c>
      <c r="X54" s="483">
        <f>IFERROR(INDEX($G$128:$AU$183,MATCH($E54,$E$128:$E$183,0),MATCH(X$6,$G$127:$AU$127,0)),0)</f>
        <v>47.160909678267217</v>
      </c>
      <c r="Y54" s="483">
        <f>IFERROR(INDEX($G$128:$AU$183,MATCH($E54,$E$128:$E$183,0),MATCH(Y$6,$G$127:$AU$127,0)),0)</f>
        <v>47.427817595831776</v>
      </c>
      <c r="Z54" s="483">
        <f>IFERROR(INDEX($G$128:$AU$183,MATCH($E54,$E$128:$E$183,0),MATCH(Z$6,$G$127:$AU$127,0)),0)</f>
        <v>47.697974062567518</v>
      </c>
      <c r="AA54" s="483">
        <f>IFERROR(INDEX($G$128:$AU$183,MATCH($E54,$E$128:$E$183,0),MATCH(AA$6,$G$127:$AU$127,0)),0)</f>
        <v>47.9660262517544</v>
      </c>
      <c r="AB54" s="483">
        <f>IFERROR(INDEX($G$128:$AU$183,MATCH($E54,$E$128:$E$183,0),MATCH(AB$6,$G$127:$AU$127,0)),0)</f>
        <v>48.228255848329198</v>
      </c>
      <c r="AC54" s="483">
        <f>IFERROR(INDEX($G$128:$AU$183,MATCH($E54,$E$128:$E$183,0),MATCH(AC$6,$G$127:$AU$127,0)),0)</f>
        <v>48.493779933482458</v>
      </c>
      <c r="AD54" s="483">
        <f>IFERROR(INDEX($G$128:$AU$183,MATCH($E54,$E$128:$E$183,0),MATCH(AD$6,$G$127:$AU$127,0)),0)</f>
        <v>48.759895652157304</v>
      </c>
      <c r="AE54" s="483">
        <f>IFERROR(INDEX($G$128:$AU$183,MATCH($E54,$E$128:$E$183,0),MATCH(AE$6,$G$127:$AU$127,0)),0)</f>
        <v>49.026593628694975</v>
      </c>
      <c r="AF54" s="483">
        <f>IFERROR(INDEX($G$128:$AU$183,MATCH($E54,$E$128:$E$183,0),MATCH(AF$6,$G$127:$AU$127,0)),0)</f>
        <v>49.293864578241546</v>
      </c>
      <c r="AG54" s="483">
        <f>IFERROR(INDEX($G$128:$AU$183,MATCH($E54,$E$128:$E$183,0),MATCH(AG$6,$G$127:$AU$127,0)),0)</f>
        <v>49.293864578241546</v>
      </c>
      <c r="AH54" s="483">
        <f>IFERROR(INDEX($G$128:$AU$183,MATCH($E54,$E$128:$E$183,0),MATCH(AH$6,$G$127:$AU$127,0)),0)</f>
        <v>49.293864578241546</v>
      </c>
      <c r="AI54" s="483">
        <f>IFERROR(INDEX($G$128:$AU$183,MATCH($E54,$E$128:$E$183,0),MATCH(AI$6,$G$127:$AU$127,0)),0)</f>
        <v>49.293864578241546</v>
      </c>
      <c r="AJ54" s="483">
        <f>IFERROR(INDEX($G$128:$AU$183,MATCH($E54,$E$128:$E$183,0),MATCH(AJ$6,$G$127:$AU$127,0)),0)</f>
        <v>49.293864578241546</v>
      </c>
      <c r="AK54" s="483">
        <f>IFERROR(INDEX($G$128:$AU$183,MATCH($E54,$E$128:$E$183,0),MATCH(AK$6,$G$127:$AU$127,0)),0)</f>
        <v>49.293864578241546</v>
      </c>
      <c r="AL54" s="483">
        <f>IFERROR(INDEX($G$128:$AU$183,MATCH($E54,$E$128:$E$183,0),MATCH(AL$6,$G$127:$AU$127,0)),0)</f>
        <v>49.293864578241546</v>
      </c>
      <c r="AM54" s="483">
        <f>IFERROR(INDEX($G$128:$AU$183,MATCH($E54,$E$128:$E$183,0),MATCH(AM$6,$G$127:$AU$127,0)),0)</f>
        <v>49.293864578241546</v>
      </c>
      <c r="AN54" s="483">
        <f>IFERROR(INDEX($G$128:$AU$183,MATCH($E54,$E$128:$E$183,0),MATCH(AN$6,$G$127:$AU$127,0)),0)</f>
        <v>49.293864578241546</v>
      </c>
      <c r="AO54" s="483">
        <f>IFERROR(INDEX($G$128:$AU$183,MATCH($E54,$E$128:$E$183,0),MATCH(AO$6,$G$127:$AU$127,0)),0)</f>
        <v>49.293864578241546</v>
      </c>
      <c r="AP54" s="483">
        <f>IFERROR(INDEX($G$128:$AU$183,MATCH($E54,$E$128:$E$183,0),MATCH(AP$6,$G$127:$AU$127,0)),0)</f>
        <v>49.293864578241546</v>
      </c>
      <c r="AQ54" s="483">
        <f>IFERROR(INDEX($G$128:$AU$183,MATCH($E54,$E$128:$E$183,0),MATCH(AQ$6,$G$127:$AU$127,0)),0)</f>
        <v>49.293864578241546</v>
      </c>
      <c r="AR54" s="483">
        <f>IFERROR(INDEX($G$128:$AU$183,MATCH($E54,$E$128:$E$183,0),MATCH(AR$6,$G$127:$AU$127,0)),0)</f>
        <v>49.293864578241546</v>
      </c>
      <c r="AS54" s="483">
        <f>IFERROR(INDEX($G$128:$AU$183,MATCH($E54,$E$128:$E$183,0),MATCH(AS$6,$G$127:$AU$127,0)),0)</f>
        <v>49.293864578241546</v>
      </c>
      <c r="AT54" s="483">
        <f>IFERROR(INDEX($G$128:$AU$183,MATCH($E54,$E$128:$E$183,0),MATCH(AT$6,$G$127:$AU$127,0)),0)</f>
        <v>49.293864578241546</v>
      </c>
      <c r="AU54" s="483">
        <f>IFERROR(INDEX($G$128:$AU$183,MATCH($E54,$E$128:$E$183,0),MATCH(AU$6,$G$127:$AU$127,0)),0)</f>
        <v>49.293864578241546</v>
      </c>
      <c r="AV54" s="484">
        <v>5</v>
      </c>
      <c r="BA54" s="595"/>
      <c r="BB54" s="595"/>
      <c r="BC54" s="600"/>
    </row>
    <row r="55" spans="1:86" ht="14.5">
      <c r="B55" s="8" t="str">
        <f>Processes!D54</f>
        <v>IMPWPE</v>
      </c>
      <c r="C55" s="8" t="str">
        <f>Processes!E54</f>
        <v>Import technology - Wood pellets</v>
      </c>
      <c r="D55" s="216"/>
      <c r="E55" s="216" t="str">
        <f t="shared" si="0"/>
        <v>WPE</v>
      </c>
      <c r="F55" s="1116" t="str">
        <f>IFERROR(VLOOKUP(E55,$E$128:$F$180,2,FALSE),"MKr19")</f>
        <v>MKr19</v>
      </c>
      <c r="G55" s="483">
        <f>IFERROR(INDEX($G$128:$AU$183,MATCH($E55,$E$128:$E$183,0),MATCH(G$6,$G$127:$AU$127,0)),0)</f>
        <v>73.7</v>
      </c>
      <c r="H55" s="483">
        <f>IFERROR(INDEX($G$128:$AU$183,MATCH($E55,$E$128:$E$183,0),MATCH(H$6,$G$127:$AU$127,0)),0)</f>
        <v>73.7</v>
      </c>
      <c r="I55" s="483">
        <f>IFERROR(INDEX($G$128:$AU$183,MATCH($E55,$E$128:$E$183,0),MATCH(I$6,$G$127:$AU$127,0)),0)</f>
        <v>73.7</v>
      </c>
      <c r="J55" s="483">
        <f>IFERROR(INDEX($G$128:$AU$183,MATCH($E55,$E$128:$E$183,0),MATCH(J$6,$G$127:$AU$127,0)),0)</f>
        <v>72.7</v>
      </c>
      <c r="K55" s="483">
        <f>IFERROR(INDEX($G$128:$AU$183,MATCH($E55,$E$128:$E$183,0),MATCH(K$6,$G$127:$AU$127,0)),0)</f>
        <v>71.8</v>
      </c>
      <c r="L55" s="483">
        <f>IFERROR(INDEX($G$128:$AU$183,MATCH($E55,$E$128:$E$183,0),MATCH(L$6,$G$127:$AU$127,0)),0)</f>
        <v>70.8</v>
      </c>
      <c r="M55" s="483">
        <f>IFERROR(INDEX($G$128:$AU$183,MATCH($E55,$E$128:$E$183,0),MATCH(M$6,$G$127:$AU$127,0)),0)</f>
        <v>71.2</v>
      </c>
      <c r="N55" s="483">
        <f>IFERROR(INDEX($G$128:$AU$183,MATCH($E55,$E$128:$E$183,0),MATCH(N$6,$G$127:$AU$127,0)),0)</f>
        <v>71.599999999999994</v>
      </c>
      <c r="O55" s="483">
        <f>IFERROR(INDEX($G$128:$AU$183,MATCH($E55,$E$128:$E$183,0),MATCH(O$6,$G$127:$AU$127,0)),0)</f>
        <v>69.494890781791952</v>
      </c>
      <c r="P55" s="483">
        <f>IFERROR(INDEX($G$128:$AU$183,MATCH($E55,$E$128:$E$183,0),MATCH(P$6,$G$127:$AU$127,0)),0)</f>
        <v>69.433019142282461</v>
      </c>
      <c r="Q55" s="483">
        <f>IFERROR(INDEX($G$128:$AU$183,MATCH($E55,$E$128:$E$183,0),MATCH(Q$6,$G$127:$AU$127,0)),0)</f>
        <v>57.899051157581894</v>
      </c>
      <c r="R55" s="483">
        <f>IFERROR(INDEX($G$128:$AU$183,MATCH($E55,$E$128:$E$183,0),MATCH(R$6,$G$127:$AU$127,0)),0)</f>
        <v>67.767166285391596</v>
      </c>
      <c r="S55" s="483">
        <f>IFERROR(INDEX($G$128:$AU$183,MATCH($E55,$E$128:$E$183,0),MATCH(S$6,$G$127:$AU$127,0)),0)</f>
        <v>83.339298338192236</v>
      </c>
      <c r="T55" s="483">
        <f>IFERROR(INDEX($G$128:$AU$183,MATCH($E55,$E$128:$E$183,0),MATCH(T$6,$G$127:$AU$127,0)),0)</f>
        <v>79.409890418978733</v>
      </c>
      <c r="U55" s="483">
        <f>IFERROR(INDEX($G$128:$AU$183,MATCH($E55,$E$128:$E$183,0),MATCH(U$6,$G$127:$AU$127,0)),0)</f>
        <v>72.648355424533719</v>
      </c>
      <c r="V55" s="483">
        <f>IFERROR(INDEX($G$128:$AU$183,MATCH($E55,$E$128:$E$183,0),MATCH(V$6,$G$127:$AU$127,0)),0)</f>
        <v>72.165468610819829</v>
      </c>
      <c r="W55" s="483">
        <f>IFERROR(INDEX($G$128:$AU$183,MATCH($E55,$E$128:$E$183,0),MATCH(W$6,$G$127:$AU$127,0)),0)</f>
        <v>72.3970385892964</v>
      </c>
      <c r="X55" s="483">
        <f>IFERROR(INDEX($G$128:$AU$183,MATCH($E55,$E$128:$E$183,0),MATCH(X$6,$G$127:$AU$127,0)),0)</f>
        <v>72.645660528415618</v>
      </c>
      <c r="Y55" s="483">
        <f>IFERROR(INDEX($G$128:$AU$183,MATCH($E55,$E$128:$E$183,0),MATCH(Y$6,$G$127:$AU$127,0)),0)</f>
        <v>72.907494757626921</v>
      </c>
      <c r="Z55" s="483">
        <f>IFERROR(INDEX($G$128:$AU$183,MATCH($E55,$E$128:$E$183,0),MATCH(Z$6,$G$127:$AU$127,0)),0)</f>
        <v>73.174185351624445</v>
      </c>
      <c r="AA55" s="483">
        <f>IFERROR(INDEX($G$128:$AU$183,MATCH($E55,$E$128:$E$183,0),MATCH(AA$6,$G$127:$AU$127,0)),0)</f>
        <v>73.436344263530259</v>
      </c>
      <c r="AB55" s="483">
        <f>IFERROR(INDEX($G$128:$AU$183,MATCH($E55,$E$128:$E$183,0),MATCH(AB$6,$G$127:$AU$127,0)),0)</f>
        <v>73.709896556770587</v>
      </c>
      <c r="AC55" s="483">
        <f>IFERROR(INDEX($G$128:$AU$183,MATCH($E55,$E$128:$E$183,0),MATCH(AC$6,$G$127:$AU$127,0)),0)</f>
        <v>73.988767599136395</v>
      </c>
      <c r="AD55" s="483">
        <f>IFERROR(INDEX($G$128:$AU$183,MATCH($E55,$E$128:$E$183,0),MATCH(AD$6,$G$127:$AU$127,0)),0)</f>
        <v>74.268199608438422</v>
      </c>
      <c r="AE55" s="483">
        <f>IFERROR(INDEX($G$128:$AU$183,MATCH($E55,$E$128:$E$183,0),MATCH(AE$6,$G$127:$AU$127,0)),0)</f>
        <v>74.548165871618679</v>
      </c>
      <c r="AF55" s="483">
        <f>IFERROR(INDEX($G$128:$AU$183,MATCH($E55,$E$128:$E$183,0),MATCH(AF$6,$G$127:$AU$127,0)),0)</f>
        <v>74.828639912985281</v>
      </c>
      <c r="AG55" s="483">
        <f>IFERROR(INDEX($G$128:$AU$183,MATCH($E55,$E$128:$E$183,0),MATCH(AG$6,$G$127:$AU$127,0)),0)</f>
        <v>74.828639912985281</v>
      </c>
      <c r="AH55" s="483">
        <f>IFERROR(INDEX($G$128:$AU$183,MATCH($E55,$E$128:$E$183,0),MATCH(AH$6,$G$127:$AU$127,0)),0)</f>
        <v>74.828639912985281</v>
      </c>
      <c r="AI55" s="483">
        <f>IFERROR(INDEX($G$128:$AU$183,MATCH($E55,$E$128:$E$183,0),MATCH(AI$6,$G$127:$AU$127,0)),0)</f>
        <v>74.828639912985281</v>
      </c>
      <c r="AJ55" s="483">
        <f>IFERROR(INDEX($G$128:$AU$183,MATCH($E55,$E$128:$E$183,0),MATCH(AJ$6,$G$127:$AU$127,0)),0)</f>
        <v>74.828639912985281</v>
      </c>
      <c r="AK55" s="483">
        <f>IFERROR(INDEX($G$128:$AU$183,MATCH($E55,$E$128:$E$183,0),MATCH(AK$6,$G$127:$AU$127,0)),0)</f>
        <v>74.828639912985281</v>
      </c>
      <c r="AL55" s="483">
        <f>IFERROR(INDEX($G$128:$AU$183,MATCH($E55,$E$128:$E$183,0),MATCH(AL$6,$G$127:$AU$127,0)),0)</f>
        <v>74.828639912985281</v>
      </c>
      <c r="AM55" s="483">
        <f>IFERROR(INDEX($G$128:$AU$183,MATCH($E55,$E$128:$E$183,0),MATCH(AM$6,$G$127:$AU$127,0)),0)</f>
        <v>74.828639912985281</v>
      </c>
      <c r="AN55" s="483">
        <f>IFERROR(INDEX($G$128:$AU$183,MATCH($E55,$E$128:$E$183,0),MATCH(AN$6,$G$127:$AU$127,0)),0)</f>
        <v>74.828639912985281</v>
      </c>
      <c r="AO55" s="483">
        <f>IFERROR(INDEX($G$128:$AU$183,MATCH($E55,$E$128:$E$183,0),MATCH(AO$6,$G$127:$AU$127,0)),0)</f>
        <v>74.828639912985281</v>
      </c>
      <c r="AP55" s="483">
        <f>IFERROR(INDEX($G$128:$AU$183,MATCH($E55,$E$128:$E$183,0),MATCH(AP$6,$G$127:$AU$127,0)),0)</f>
        <v>74.828639912985281</v>
      </c>
      <c r="AQ55" s="483">
        <f>IFERROR(INDEX($G$128:$AU$183,MATCH($E55,$E$128:$E$183,0),MATCH(AQ$6,$G$127:$AU$127,0)),0)</f>
        <v>74.828639912985281</v>
      </c>
      <c r="AR55" s="483">
        <f>IFERROR(INDEX($G$128:$AU$183,MATCH($E55,$E$128:$E$183,0),MATCH(AR$6,$G$127:$AU$127,0)),0)</f>
        <v>74.828639912985281</v>
      </c>
      <c r="AS55" s="483">
        <f>IFERROR(INDEX($G$128:$AU$183,MATCH($E55,$E$128:$E$183,0),MATCH(AS$6,$G$127:$AU$127,0)),0)</f>
        <v>74.828639912985281</v>
      </c>
      <c r="AT55" s="483">
        <f>IFERROR(INDEX($G$128:$AU$183,MATCH($E55,$E$128:$E$183,0),MATCH(AT$6,$G$127:$AU$127,0)),0)</f>
        <v>74.828639912985281</v>
      </c>
      <c r="AU55" s="483">
        <f>IFERROR(INDEX($G$128:$AU$183,MATCH($E55,$E$128:$E$183,0),MATCH(AU$6,$G$127:$AU$127,0)),0)</f>
        <v>74.828639912985281</v>
      </c>
      <c r="AV55" s="484">
        <v>5</v>
      </c>
      <c r="BA55" s="595"/>
      <c r="BB55" s="595"/>
    </row>
    <row r="56" spans="1:86" ht="14.5">
      <c r="B56" s="8" t="str">
        <f>Processes!D55</f>
        <v>IMPWCH</v>
      </c>
      <c r="C56" s="8" t="str">
        <f>Processes!E55</f>
        <v>Import technology - Wood chips and wood waste</v>
      </c>
      <c r="D56" s="216"/>
      <c r="E56" s="216" t="str">
        <f t="shared" si="0"/>
        <v>WCH</v>
      </c>
      <c r="F56" s="1116" t="str">
        <f>IFERROR(VLOOKUP(E56,$E$128:$F$180,2,FALSE),"MKr19")</f>
        <v>MKr19</v>
      </c>
      <c r="G56" s="483">
        <f>IFERROR(INDEX($G$128:$AU$183,MATCH($E56,$E$128:$E$183,0),MATCH(G$6,$G$127:$AU$127,0)),0)</f>
        <v>46</v>
      </c>
      <c r="H56" s="483">
        <f>IFERROR(INDEX($G$128:$AU$183,MATCH($E56,$E$128:$E$183,0),MATCH(H$6,$G$127:$AU$127,0)),0)</f>
        <v>46</v>
      </c>
      <c r="I56" s="483">
        <f>IFERROR(INDEX($G$128:$AU$183,MATCH($E56,$E$128:$E$183,0),MATCH(I$6,$G$127:$AU$127,0)),0)</f>
        <v>46</v>
      </c>
      <c r="J56" s="483">
        <f>IFERROR(INDEX($G$128:$AU$183,MATCH($E56,$E$128:$E$183,0),MATCH(J$6,$G$127:$AU$127,0)),0)</f>
        <v>45.7</v>
      </c>
      <c r="K56" s="483">
        <f>IFERROR(INDEX($G$128:$AU$183,MATCH($E56,$E$128:$E$183,0),MATCH(K$6,$G$127:$AU$127,0)),0)</f>
        <v>45.3</v>
      </c>
      <c r="L56" s="483">
        <f>IFERROR(INDEX($G$128:$AU$183,MATCH($E56,$E$128:$E$183,0),MATCH(L$6,$G$127:$AU$127,0)),0)</f>
        <v>44.9</v>
      </c>
      <c r="M56" s="483">
        <f>IFERROR(INDEX($G$128:$AU$183,MATCH($E56,$E$128:$E$183,0),MATCH(M$6,$G$127:$AU$127,0)),0)</f>
        <v>45.4</v>
      </c>
      <c r="N56" s="483">
        <f>IFERROR(INDEX($G$128:$AU$183,MATCH($E56,$E$128:$E$183,0),MATCH(N$6,$G$127:$AU$127,0)),0)</f>
        <v>45.9</v>
      </c>
      <c r="O56" s="483">
        <f>IFERROR(INDEX($G$128:$AU$183,MATCH($E56,$E$128:$E$183,0),MATCH(O$6,$G$127:$AU$127,0)),0)</f>
        <v>45.179472202489855</v>
      </c>
      <c r="P56" s="483">
        <f>IFERROR(INDEX($G$128:$AU$183,MATCH($E56,$E$128:$E$183,0),MATCH(P$6,$G$127:$AU$127,0)),0)</f>
        <v>45.117600562980392</v>
      </c>
      <c r="Q56" s="483">
        <f>IFERROR(INDEX($G$128:$AU$183,MATCH($E56,$E$128:$E$183,0),MATCH(Q$6,$G$127:$AU$127,0)),0)</f>
        <v>48.836632810233802</v>
      </c>
      <c r="R56" s="483">
        <f>IFERROR(INDEX($G$128:$AU$183,MATCH($E56,$E$128:$E$183,0),MATCH(R$6,$G$127:$AU$127,0)),0)</f>
        <v>50.49736682187762</v>
      </c>
      <c r="S56" s="483">
        <f>IFERROR(INDEX($G$128:$AU$183,MATCH($E56,$E$128:$E$183,0),MATCH(S$6,$G$127:$AU$127,0)),0)</f>
        <v>51.196117803594547</v>
      </c>
      <c r="T56" s="483">
        <f>IFERROR(INDEX($G$128:$AU$183,MATCH($E56,$E$128:$E$183,0),MATCH(T$6,$G$127:$AU$127,0)),0)</f>
        <v>51.464846563848965</v>
      </c>
      <c r="U56" s="483">
        <f>IFERROR(INDEX($G$128:$AU$183,MATCH($E56,$E$128:$E$183,0),MATCH(U$6,$G$127:$AU$127,0)),0)</f>
        <v>51.674935734325352</v>
      </c>
      <c r="V56" s="483">
        <f>IFERROR(INDEX($G$128:$AU$183,MATCH($E56,$E$128:$E$183,0),MATCH(V$6,$G$127:$AU$127,0)),0)</f>
        <v>51.904713283091695</v>
      </c>
      <c r="W56" s="483">
        <f>IFERROR(INDEX($G$128:$AU$183,MATCH($E56,$E$128:$E$183,0),MATCH(W$6,$G$127:$AU$127,0)),0)</f>
        <v>52.194646946861823</v>
      </c>
      <c r="X56" s="483">
        <f>IFERROR(INDEX($G$128:$AU$183,MATCH($E56,$E$128:$E$183,0),MATCH(X$6,$G$127:$AU$127,0)),0)</f>
        <v>52.4961902482639</v>
      </c>
      <c r="Y56" s="483">
        <f>IFERROR(INDEX($G$128:$AU$183,MATCH($E56,$E$128:$E$183,0),MATCH(Y$6,$G$127:$AU$127,0)),0)</f>
        <v>52.806830175989333</v>
      </c>
      <c r="Z56" s="483">
        <f>IFERROR(INDEX($G$128:$AU$183,MATCH($E56,$E$128:$E$183,0),MATCH(Z$6,$G$127:$AU$127,0)),0)</f>
        <v>53.121154849432301</v>
      </c>
      <c r="AA56" s="483">
        <f>IFERROR(INDEX($G$128:$AU$183,MATCH($E56,$E$128:$E$183,0),MATCH(AA$6,$G$127:$AU$127,0)),0)</f>
        <v>53.433110813612053</v>
      </c>
      <c r="AB56" s="483">
        <f>IFERROR(INDEX($G$128:$AU$183,MATCH($E56,$E$128:$E$183,0),MATCH(AB$6,$G$127:$AU$127,0)),0)</f>
        <v>53.736862985642617</v>
      </c>
      <c r="AC56" s="483">
        <f>IFERROR(INDEX($G$128:$AU$183,MATCH($E56,$E$128:$E$183,0),MATCH(AC$6,$G$127:$AU$127,0)),0)</f>
        <v>54.044372719753369</v>
      </c>
      <c r="AD56" s="483">
        <f>IFERROR(INDEX($G$128:$AU$183,MATCH($E56,$E$128:$E$183,0),MATCH(AD$6,$G$127:$AU$127,0)),0)</f>
        <v>54.352582382563838</v>
      </c>
      <c r="AE56" s="483">
        <f>IFERROR(INDEX($G$128:$AU$183,MATCH($E56,$E$128:$E$183,0),MATCH(AE$6,$G$127:$AU$127,0)),0)</f>
        <v>54.661481021201666</v>
      </c>
      <c r="AF56" s="483">
        <f>IFERROR(INDEX($G$128:$AU$183,MATCH($E56,$E$128:$E$183,0),MATCH(AF$6,$G$127:$AU$127,0)),0)</f>
        <v>54.971057788874887</v>
      </c>
      <c r="AG56" s="483">
        <f>IFERROR(INDEX($G$128:$AU$183,MATCH($E56,$E$128:$E$183,0),MATCH(AG$6,$G$127:$AU$127,0)),0)</f>
        <v>54.971057788874887</v>
      </c>
      <c r="AH56" s="483">
        <f>IFERROR(INDEX($G$128:$AU$183,MATCH($E56,$E$128:$E$183,0),MATCH(AH$6,$G$127:$AU$127,0)),0)</f>
        <v>54.971057788874887</v>
      </c>
      <c r="AI56" s="483">
        <f>IFERROR(INDEX($G$128:$AU$183,MATCH($E56,$E$128:$E$183,0),MATCH(AI$6,$G$127:$AU$127,0)),0)</f>
        <v>54.971057788874887</v>
      </c>
      <c r="AJ56" s="483">
        <f>IFERROR(INDEX($G$128:$AU$183,MATCH($E56,$E$128:$E$183,0),MATCH(AJ$6,$G$127:$AU$127,0)),0)</f>
        <v>54.971057788874887</v>
      </c>
      <c r="AK56" s="483">
        <f>IFERROR(INDEX($G$128:$AU$183,MATCH($E56,$E$128:$E$183,0),MATCH(AK$6,$G$127:$AU$127,0)),0)</f>
        <v>54.971057788874887</v>
      </c>
      <c r="AL56" s="483">
        <f>IFERROR(INDEX($G$128:$AU$183,MATCH($E56,$E$128:$E$183,0),MATCH(AL$6,$G$127:$AU$127,0)),0)</f>
        <v>54.971057788874887</v>
      </c>
      <c r="AM56" s="483">
        <f>IFERROR(INDEX($G$128:$AU$183,MATCH($E56,$E$128:$E$183,0),MATCH(AM$6,$G$127:$AU$127,0)),0)</f>
        <v>54.971057788874887</v>
      </c>
      <c r="AN56" s="483">
        <f>IFERROR(INDEX($G$128:$AU$183,MATCH($E56,$E$128:$E$183,0),MATCH(AN$6,$G$127:$AU$127,0)),0)</f>
        <v>54.971057788874887</v>
      </c>
      <c r="AO56" s="483">
        <f>IFERROR(INDEX($G$128:$AU$183,MATCH($E56,$E$128:$E$183,0),MATCH(AO$6,$G$127:$AU$127,0)),0)</f>
        <v>54.971057788874887</v>
      </c>
      <c r="AP56" s="483">
        <f>IFERROR(INDEX($G$128:$AU$183,MATCH($E56,$E$128:$E$183,0),MATCH(AP$6,$G$127:$AU$127,0)),0)</f>
        <v>54.971057788874887</v>
      </c>
      <c r="AQ56" s="483">
        <f>IFERROR(INDEX($G$128:$AU$183,MATCH($E56,$E$128:$E$183,0),MATCH(AQ$6,$G$127:$AU$127,0)),0)</f>
        <v>54.971057788874887</v>
      </c>
      <c r="AR56" s="483">
        <f>IFERROR(INDEX($G$128:$AU$183,MATCH($E56,$E$128:$E$183,0),MATCH(AR$6,$G$127:$AU$127,0)),0)</f>
        <v>54.971057788874887</v>
      </c>
      <c r="AS56" s="483">
        <f>IFERROR(INDEX($G$128:$AU$183,MATCH($E56,$E$128:$E$183,0),MATCH(AS$6,$G$127:$AU$127,0)),0)</f>
        <v>54.971057788874887</v>
      </c>
      <c r="AT56" s="483">
        <f>IFERROR(INDEX($G$128:$AU$183,MATCH($E56,$E$128:$E$183,0),MATCH(AT$6,$G$127:$AU$127,0)),0)</f>
        <v>54.971057788874887</v>
      </c>
      <c r="AU56" s="483">
        <f>IFERROR(INDEX($G$128:$AU$183,MATCH($E56,$E$128:$E$183,0),MATCH(AU$6,$G$127:$AU$127,0)),0)</f>
        <v>54.971057788874887</v>
      </c>
      <c r="AV56" s="484">
        <v>5</v>
      </c>
      <c r="BA56" s="595"/>
      <c r="BB56" s="595"/>
    </row>
    <row r="57" spans="1:86" ht="14.5">
      <c r="B57" s="8" t="str">
        <f>Processes!D56</f>
        <v>IMPFIW</v>
      </c>
      <c r="C57" s="8" t="str">
        <f>Processes!E56</f>
        <v>Import technology - Firewood</v>
      </c>
      <c r="D57" s="216"/>
      <c r="E57" s="216" t="str">
        <f t="shared" si="0"/>
        <v>FIW</v>
      </c>
      <c r="F57" s="1116" t="str">
        <f>IFERROR(VLOOKUP(E57,$E$128:$F$180,2,FALSE),"MKr19")</f>
        <v>MKr14</v>
      </c>
      <c r="G57" s="483">
        <f>G56</f>
        <v>46</v>
      </c>
      <c r="H57" s="483">
        <f t="shared" ref="H57:AU57" si="7">H56</f>
        <v>46</v>
      </c>
      <c r="I57" s="483">
        <f t="shared" si="7"/>
        <v>46</v>
      </c>
      <c r="J57" s="483">
        <f t="shared" si="7"/>
        <v>45.7</v>
      </c>
      <c r="K57" s="483">
        <f t="shared" si="7"/>
        <v>45.3</v>
      </c>
      <c r="L57" s="483">
        <f t="shared" si="7"/>
        <v>44.9</v>
      </c>
      <c r="M57" s="483">
        <f t="shared" si="7"/>
        <v>45.4</v>
      </c>
      <c r="N57" s="483">
        <f t="shared" si="7"/>
        <v>45.9</v>
      </c>
      <c r="O57" s="483">
        <f t="shared" si="7"/>
        <v>45.179472202489855</v>
      </c>
      <c r="P57" s="483">
        <f t="shared" si="7"/>
        <v>45.117600562980392</v>
      </c>
      <c r="Q57" s="483">
        <f t="shared" si="7"/>
        <v>48.836632810233802</v>
      </c>
      <c r="R57" s="483">
        <f t="shared" si="7"/>
        <v>50.49736682187762</v>
      </c>
      <c r="S57" s="483">
        <f t="shared" si="7"/>
        <v>51.196117803594547</v>
      </c>
      <c r="T57" s="483">
        <f t="shared" si="7"/>
        <v>51.464846563848965</v>
      </c>
      <c r="U57" s="483">
        <f t="shared" si="7"/>
        <v>51.674935734325352</v>
      </c>
      <c r="V57" s="483">
        <f t="shared" si="7"/>
        <v>51.904713283091695</v>
      </c>
      <c r="W57" s="483">
        <f t="shared" si="7"/>
        <v>52.194646946861823</v>
      </c>
      <c r="X57" s="483">
        <f t="shared" si="7"/>
        <v>52.4961902482639</v>
      </c>
      <c r="Y57" s="483">
        <f t="shared" si="7"/>
        <v>52.806830175989333</v>
      </c>
      <c r="Z57" s="483">
        <f t="shared" si="7"/>
        <v>53.121154849432301</v>
      </c>
      <c r="AA57" s="483">
        <f t="shared" si="7"/>
        <v>53.433110813612053</v>
      </c>
      <c r="AB57" s="483">
        <f t="shared" si="7"/>
        <v>53.736862985642617</v>
      </c>
      <c r="AC57" s="483">
        <f t="shared" si="7"/>
        <v>54.044372719753369</v>
      </c>
      <c r="AD57" s="483">
        <f t="shared" si="7"/>
        <v>54.352582382563838</v>
      </c>
      <c r="AE57" s="483">
        <f t="shared" si="7"/>
        <v>54.661481021201666</v>
      </c>
      <c r="AF57" s="483">
        <f t="shared" si="7"/>
        <v>54.971057788874887</v>
      </c>
      <c r="AG57" s="483">
        <f t="shared" si="7"/>
        <v>54.971057788874887</v>
      </c>
      <c r="AH57" s="483">
        <f t="shared" si="7"/>
        <v>54.971057788874887</v>
      </c>
      <c r="AI57" s="483">
        <f t="shared" si="7"/>
        <v>54.971057788874887</v>
      </c>
      <c r="AJ57" s="483">
        <f t="shared" si="7"/>
        <v>54.971057788874887</v>
      </c>
      <c r="AK57" s="483">
        <f t="shared" si="7"/>
        <v>54.971057788874887</v>
      </c>
      <c r="AL57" s="483">
        <f t="shared" si="7"/>
        <v>54.971057788874887</v>
      </c>
      <c r="AM57" s="483">
        <f t="shared" si="7"/>
        <v>54.971057788874887</v>
      </c>
      <c r="AN57" s="483">
        <f t="shared" si="7"/>
        <v>54.971057788874887</v>
      </c>
      <c r="AO57" s="483">
        <f t="shared" si="7"/>
        <v>54.971057788874887</v>
      </c>
      <c r="AP57" s="483">
        <f t="shared" si="7"/>
        <v>54.971057788874887</v>
      </c>
      <c r="AQ57" s="483">
        <f t="shared" si="7"/>
        <v>54.971057788874887</v>
      </c>
      <c r="AR57" s="483">
        <f t="shared" si="7"/>
        <v>54.971057788874887</v>
      </c>
      <c r="AS57" s="483">
        <f t="shared" si="7"/>
        <v>54.971057788874887</v>
      </c>
      <c r="AT57" s="483">
        <f t="shared" si="7"/>
        <v>54.971057788874887</v>
      </c>
      <c r="AU57" s="483">
        <f t="shared" si="7"/>
        <v>54.971057788874887</v>
      </c>
      <c r="AV57" s="484">
        <v>5</v>
      </c>
      <c r="BA57" s="595"/>
      <c r="BB57" s="595"/>
    </row>
    <row r="58" spans="1:86" ht="14.5">
      <c r="B58" s="8" t="str">
        <f>Processes!D57</f>
        <v>IMPCRN</v>
      </c>
      <c r="C58" s="8" t="str">
        <f>Processes!E57</f>
        <v>Import technology - Corn</v>
      </c>
      <c r="D58" s="216"/>
      <c r="E58" s="216" t="str">
        <f t="shared" si="0"/>
        <v>CRN</v>
      </c>
      <c r="F58" s="1116" t="str">
        <f>IFERROR(VLOOKUP(E58,$E$128:$F$180,2,FALSE),"MKr19")</f>
        <v>MKr14</v>
      </c>
      <c r="G58" s="483">
        <f>IFERROR(INDEX($G$128:$AU$183,MATCH($E58,$E$128:$E$183,0),MATCH(G$6,$G$127:$AU$127,0)),0)</f>
        <v>72.400000000000006</v>
      </c>
      <c r="H58" s="483">
        <f>IFERROR(INDEX($G$128:$AU$183,MATCH($E58,$E$128:$E$183,0),MATCH(H$6,$G$127:$AU$127,0)),0)</f>
        <v>72.400000000000006</v>
      </c>
      <c r="I58" s="483">
        <f>IFERROR(INDEX($G$128:$AU$183,MATCH($E58,$E$128:$E$183,0),MATCH(I$6,$G$127:$AU$127,0)),0)</f>
        <v>72.400000000000006</v>
      </c>
      <c r="J58" s="483">
        <f>IFERROR(INDEX($G$128:$AU$183,MATCH($E58,$E$128:$E$183,0),MATCH(J$6,$G$127:$AU$127,0)),0)</f>
        <v>72.400000000000006</v>
      </c>
      <c r="K58" s="483">
        <f>IFERROR(INDEX($G$128:$AU$183,MATCH($E58,$E$128:$E$183,0),MATCH(K$6,$G$127:$AU$127,0)),0)</f>
        <v>72.400000000000006</v>
      </c>
      <c r="L58" s="483">
        <f>IFERROR(INDEX($G$128:$AU$183,MATCH($E58,$E$128:$E$183,0),MATCH(L$6,$G$127:$AU$127,0)),0)</f>
        <v>72.400000000000006</v>
      </c>
      <c r="M58" s="483">
        <f>IFERROR(INDEX($G$128:$AU$183,MATCH($E58,$E$128:$E$183,0),MATCH(M$6,$G$127:$AU$127,0)),0)</f>
        <v>72.400000000000006</v>
      </c>
      <c r="N58" s="483">
        <f>IFERROR(INDEX($G$128:$AU$183,MATCH($E58,$E$128:$E$183,0),MATCH(N$6,$G$127:$AU$127,0)),0)</f>
        <v>72.400000000000006</v>
      </c>
      <c r="O58" s="483">
        <f>IFERROR(INDEX($G$128:$AU$183,MATCH($E58,$E$128:$E$183,0),MATCH(O$6,$G$127:$AU$127,0)),0)</f>
        <v>72.400000000000006</v>
      </c>
      <c r="P58" s="483">
        <f>IFERROR(INDEX($G$128:$AU$183,MATCH($E58,$E$128:$E$183,0),MATCH(P$6,$G$127:$AU$127,0)),0)</f>
        <v>72.400000000000006</v>
      </c>
      <c r="Q58" s="483">
        <f>IFERROR(INDEX($G$128:$AU$183,MATCH($E58,$E$128:$E$183,0),MATCH(Q$6,$G$127:$AU$127,0)),0)</f>
        <v>72.400000000000006</v>
      </c>
      <c r="R58" s="483">
        <f>IFERROR(INDEX($G$128:$AU$183,MATCH($E58,$E$128:$E$183,0),MATCH(R$6,$G$127:$AU$127,0)),0)</f>
        <v>72.400000000000006</v>
      </c>
      <c r="S58" s="483">
        <f>IFERROR(INDEX($G$128:$AU$183,MATCH($E58,$E$128:$E$183,0),MATCH(S$6,$G$127:$AU$127,0)),0)</f>
        <v>72.400000000000006</v>
      </c>
      <c r="T58" s="483">
        <f>IFERROR(INDEX($G$128:$AU$183,MATCH($E58,$E$128:$E$183,0),MATCH(T$6,$G$127:$AU$127,0)),0)</f>
        <v>72.400000000000006</v>
      </c>
      <c r="U58" s="483">
        <f>IFERROR(INDEX($G$128:$AU$183,MATCH($E58,$E$128:$E$183,0),MATCH(U$6,$G$127:$AU$127,0)),0)</f>
        <v>72.400000000000006</v>
      </c>
      <c r="V58" s="483">
        <f>IFERROR(INDEX($G$128:$AU$183,MATCH($E58,$E$128:$E$183,0),MATCH(V$6,$G$127:$AU$127,0)),0)</f>
        <v>72.400000000000006</v>
      </c>
      <c r="W58" s="483">
        <f>IFERROR(INDEX($G$128:$AU$183,MATCH($E58,$E$128:$E$183,0),MATCH(W$6,$G$127:$AU$127,0)),0)</f>
        <v>72.400000000000006</v>
      </c>
      <c r="X58" s="483">
        <f>IFERROR(INDEX($G$128:$AU$183,MATCH($E58,$E$128:$E$183,0),MATCH(X$6,$G$127:$AU$127,0)),0)</f>
        <v>72.400000000000006</v>
      </c>
      <c r="Y58" s="483">
        <f>IFERROR(INDEX($G$128:$AU$183,MATCH($E58,$E$128:$E$183,0),MATCH(Y$6,$G$127:$AU$127,0)),0)</f>
        <v>72.400000000000006</v>
      </c>
      <c r="Z58" s="483">
        <f>IFERROR(INDEX($G$128:$AU$183,MATCH($E58,$E$128:$E$183,0),MATCH(Z$6,$G$127:$AU$127,0)),0)</f>
        <v>72.400000000000006</v>
      </c>
      <c r="AA58" s="483">
        <f>IFERROR(INDEX($G$128:$AU$183,MATCH($E58,$E$128:$E$183,0),MATCH(AA$6,$G$127:$AU$127,0)),0)</f>
        <v>72.400000000000006</v>
      </c>
      <c r="AB58" s="483">
        <f>IFERROR(INDEX($G$128:$AU$183,MATCH($E58,$E$128:$E$183,0),MATCH(AB$6,$G$127:$AU$127,0)),0)</f>
        <v>72.400000000000006</v>
      </c>
      <c r="AC58" s="483">
        <f>IFERROR(INDEX($G$128:$AU$183,MATCH($E58,$E$128:$E$183,0),MATCH(AC$6,$G$127:$AU$127,0)),0)</f>
        <v>72.400000000000006</v>
      </c>
      <c r="AD58" s="483">
        <f>IFERROR(INDEX($G$128:$AU$183,MATCH($E58,$E$128:$E$183,0),MATCH(AD$6,$G$127:$AU$127,0)),0)</f>
        <v>72.400000000000006</v>
      </c>
      <c r="AE58" s="483">
        <f>IFERROR(INDEX($G$128:$AU$183,MATCH($E58,$E$128:$E$183,0),MATCH(AE$6,$G$127:$AU$127,0)),0)</f>
        <v>72.400000000000006</v>
      </c>
      <c r="AF58" s="483">
        <f>IFERROR(INDEX($G$128:$AU$183,MATCH($E58,$E$128:$E$183,0),MATCH(AF$6,$G$127:$AU$127,0)),0)</f>
        <v>72.400000000000006</v>
      </c>
      <c r="AG58" s="483">
        <f>IFERROR(INDEX($G$128:$AU$183,MATCH($E58,$E$128:$E$183,0),MATCH(AG$6,$G$127:$AU$127,0)),0)</f>
        <v>72.400000000000006</v>
      </c>
      <c r="AH58" s="483">
        <f>IFERROR(INDEX($G$128:$AU$183,MATCH($E58,$E$128:$E$183,0),MATCH(AH$6,$G$127:$AU$127,0)),0)</f>
        <v>72.400000000000006</v>
      </c>
      <c r="AI58" s="483">
        <f>IFERROR(INDEX($G$128:$AU$183,MATCH($E58,$E$128:$E$183,0),MATCH(AI$6,$G$127:$AU$127,0)),0)</f>
        <v>72.400000000000006</v>
      </c>
      <c r="AJ58" s="483">
        <f>IFERROR(INDEX($G$128:$AU$183,MATCH($E58,$E$128:$E$183,0),MATCH(AJ$6,$G$127:$AU$127,0)),0)</f>
        <v>72.400000000000006</v>
      </c>
      <c r="AK58" s="483">
        <f>IFERROR(INDEX($G$128:$AU$183,MATCH($E58,$E$128:$E$183,0),MATCH(AK$6,$G$127:$AU$127,0)),0)</f>
        <v>72.400000000000006</v>
      </c>
      <c r="AL58" s="483">
        <f>IFERROR(INDEX($G$128:$AU$183,MATCH($E58,$E$128:$E$183,0),MATCH(AL$6,$G$127:$AU$127,0)),0)</f>
        <v>72.400000000000006</v>
      </c>
      <c r="AM58" s="483">
        <f>IFERROR(INDEX($G$128:$AU$183,MATCH($E58,$E$128:$E$183,0),MATCH(AM$6,$G$127:$AU$127,0)),0)</f>
        <v>72.400000000000006</v>
      </c>
      <c r="AN58" s="483">
        <f>IFERROR(INDEX($G$128:$AU$183,MATCH($E58,$E$128:$E$183,0),MATCH(AN$6,$G$127:$AU$127,0)),0)</f>
        <v>72.400000000000006</v>
      </c>
      <c r="AO58" s="483">
        <f>IFERROR(INDEX($G$128:$AU$183,MATCH($E58,$E$128:$E$183,0),MATCH(AO$6,$G$127:$AU$127,0)),0)</f>
        <v>72.400000000000006</v>
      </c>
      <c r="AP58" s="483">
        <f>IFERROR(INDEX($G$128:$AU$183,MATCH($E58,$E$128:$E$183,0),MATCH(AP$6,$G$127:$AU$127,0)),0)</f>
        <v>72.400000000000006</v>
      </c>
      <c r="AQ58" s="483">
        <f>IFERROR(INDEX($G$128:$AU$183,MATCH($E58,$E$128:$E$183,0),MATCH(AQ$6,$G$127:$AU$127,0)),0)</f>
        <v>72.400000000000006</v>
      </c>
      <c r="AR58" s="483">
        <f>IFERROR(INDEX($G$128:$AU$183,MATCH($E58,$E$128:$E$183,0),MATCH(AR$6,$G$127:$AU$127,0)),0)</f>
        <v>72.400000000000006</v>
      </c>
      <c r="AS58" s="483">
        <f>IFERROR(INDEX($G$128:$AU$183,MATCH($E58,$E$128:$E$183,0),MATCH(AS$6,$G$127:$AU$127,0)),0)</f>
        <v>72.400000000000006</v>
      </c>
      <c r="AT58" s="483">
        <f>IFERROR(INDEX($G$128:$AU$183,MATCH($E58,$E$128:$E$183,0),MATCH(AT$6,$G$127:$AU$127,0)),0)</f>
        <v>72.400000000000006</v>
      </c>
      <c r="AU58" s="483">
        <f>IFERROR(INDEX($G$128:$AU$183,MATCH($E58,$E$128:$E$183,0),MATCH(AU$6,$G$127:$AU$127,0)),0)</f>
        <v>72.400000000000006</v>
      </c>
      <c r="AV58" s="484">
        <v>5</v>
      </c>
      <c r="BA58" s="595"/>
      <c r="BB58" s="595"/>
      <c r="BC58" s="595"/>
    </row>
    <row r="59" spans="1:86" ht="14.5">
      <c r="B59" s="8" t="str">
        <f>Processes!D58</f>
        <v>IMPRPS</v>
      </c>
      <c r="C59" s="8" t="str">
        <f>Processes!E58</f>
        <v>Import technology - Rapeseed</v>
      </c>
      <c r="D59" s="216"/>
      <c r="E59" s="216" t="str">
        <f t="shared" si="0"/>
        <v>RPS</v>
      </c>
      <c r="F59" s="1116" t="str">
        <f>IFERROR(VLOOKUP(E59,$E$128:$F$180,2,FALSE),"MKr19")</f>
        <v>MKr14</v>
      </c>
      <c r="G59" s="483">
        <f>IFERROR(INDEX($G$128:$AU$183,MATCH($E59,$E$128:$E$183,0),MATCH(G$6,$G$127:$AU$127,0)),0)</f>
        <v>101.7</v>
      </c>
      <c r="H59" s="483">
        <f>IFERROR(INDEX($G$128:$AU$183,MATCH($E59,$E$128:$E$183,0),MATCH(H$6,$G$127:$AU$127,0)),0)</f>
        <v>101.7</v>
      </c>
      <c r="I59" s="483">
        <f>IFERROR(INDEX($G$128:$AU$183,MATCH($E59,$E$128:$E$183,0),MATCH(I$6,$G$127:$AU$127,0)),0)</f>
        <v>101.7</v>
      </c>
      <c r="J59" s="483">
        <f>IFERROR(INDEX($G$128:$AU$183,MATCH($E59,$E$128:$E$183,0),MATCH(J$6,$G$127:$AU$127,0)),0)</f>
        <v>101.7</v>
      </c>
      <c r="K59" s="483">
        <f>IFERROR(INDEX($G$128:$AU$183,MATCH($E59,$E$128:$E$183,0),MATCH(K$6,$G$127:$AU$127,0)),0)</f>
        <v>101.7</v>
      </c>
      <c r="L59" s="483">
        <f>IFERROR(INDEX($G$128:$AU$183,MATCH($E59,$E$128:$E$183,0),MATCH(L$6,$G$127:$AU$127,0)),0)</f>
        <v>101.7</v>
      </c>
      <c r="M59" s="483">
        <f>IFERROR(INDEX($G$128:$AU$183,MATCH($E59,$E$128:$E$183,0),MATCH(M$6,$G$127:$AU$127,0)),0)</f>
        <v>101.7</v>
      </c>
      <c r="N59" s="483">
        <f>IFERROR(INDEX($G$128:$AU$183,MATCH($E59,$E$128:$E$183,0),MATCH(N$6,$G$127:$AU$127,0)),0)</f>
        <v>101.7</v>
      </c>
      <c r="O59" s="483">
        <f>IFERROR(INDEX($G$128:$AU$183,MATCH($E59,$E$128:$E$183,0),MATCH(O$6,$G$127:$AU$127,0)),0)</f>
        <v>101.7</v>
      </c>
      <c r="P59" s="483">
        <f>IFERROR(INDEX($G$128:$AU$183,MATCH($E59,$E$128:$E$183,0),MATCH(P$6,$G$127:$AU$127,0)),0)</f>
        <v>101.7</v>
      </c>
      <c r="Q59" s="483">
        <f>IFERROR(INDEX($G$128:$AU$183,MATCH($E59,$E$128:$E$183,0),MATCH(Q$6,$G$127:$AU$127,0)),0)</f>
        <v>101.7</v>
      </c>
      <c r="R59" s="483">
        <f>IFERROR(INDEX($G$128:$AU$183,MATCH($E59,$E$128:$E$183,0),MATCH(R$6,$G$127:$AU$127,0)),0)</f>
        <v>101.7</v>
      </c>
      <c r="S59" s="483">
        <f>IFERROR(INDEX($G$128:$AU$183,MATCH($E59,$E$128:$E$183,0),MATCH(S$6,$G$127:$AU$127,0)),0)</f>
        <v>101.7</v>
      </c>
      <c r="T59" s="483">
        <f>IFERROR(INDEX($G$128:$AU$183,MATCH($E59,$E$128:$E$183,0),MATCH(T$6,$G$127:$AU$127,0)),0)</f>
        <v>101.7</v>
      </c>
      <c r="U59" s="483">
        <f>IFERROR(INDEX($G$128:$AU$183,MATCH($E59,$E$128:$E$183,0),MATCH(U$6,$G$127:$AU$127,0)),0)</f>
        <v>101.7</v>
      </c>
      <c r="V59" s="483">
        <f>IFERROR(INDEX($G$128:$AU$183,MATCH($E59,$E$128:$E$183,0),MATCH(V$6,$G$127:$AU$127,0)),0)</f>
        <v>101.7</v>
      </c>
      <c r="W59" s="483">
        <f>IFERROR(INDEX($G$128:$AU$183,MATCH($E59,$E$128:$E$183,0),MATCH(W$6,$G$127:$AU$127,0)),0)</f>
        <v>101.7</v>
      </c>
      <c r="X59" s="483">
        <f>IFERROR(INDEX($G$128:$AU$183,MATCH($E59,$E$128:$E$183,0),MATCH(X$6,$G$127:$AU$127,0)),0)</f>
        <v>101.7</v>
      </c>
      <c r="Y59" s="483">
        <f>IFERROR(INDEX($G$128:$AU$183,MATCH($E59,$E$128:$E$183,0),MATCH(Y$6,$G$127:$AU$127,0)),0)</f>
        <v>101.7</v>
      </c>
      <c r="Z59" s="483">
        <f>IFERROR(INDEX($G$128:$AU$183,MATCH($E59,$E$128:$E$183,0),MATCH(Z$6,$G$127:$AU$127,0)),0)</f>
        <v>101.7</v>
      </c>
      <c r="AA59" s="483">
        <f>IFERROR(INDEX($G$128:$AU$183,MATCH($E59,$E$128:$E$183,0),MATCH(AA$6,$G$127:$AU$127,0)),0)</f>
        <v>101.7</v>
      </c>
      <c r="AB59" s="483">
        <f>IFERROR(INDEX($G$128:$AU$183,MATCH($E59,$E$128:$E$183,0),MATCH(AB$6,$G$127:$AU$127,0)),0)</f>
        <v>101.7</v>
      </c>
      <c r="AC59" s="483">
        <f>IFERROR(INDEX($G$128:$AU$183,MATCH($E59,$E$128:$E$183,0),MATCH(AC$6,$G$127:$AU$127,0)),0)</f>
        <v>101.7</v>
      </c>
      <c r="AD59" s="483">
        <f>IFERROR(INDEX($G$128:$AU$183,MATCH($E59,$E$128:$E$183,0),MATCH(AD$6,$G$127:$AU$127,0)),0)</f>
        <v>101.7</v>
      </c>
      <c r="AE59" s="483">
        <f>IFERROR(INDEX($G$128:$AU$183,MATCH($E59,$E$128:$E$183,0),MATCH(AE$6,$G$127:$AU$127,0)),0)</f>
        <v>101.7</v>
      </c>
      <c r="AF59" s="483">
        <f>IFERROR(INDEX($G$128:$AU$183,MATCH($E59,$E$128:$E$183,0),MATCH(AF$6,$G$127:$AU$127,0)),0)</f>
        <v>101.7</v>
      </c>
      <c r="AG59" s="483">
        <f>IFERROR(INDEX($G$128:$AU$183,MATCH($E59,$E$128:$E$183,0),MATCH(AG$6,$G$127:$AU$127,0)),0)</f>
        <v>101.7</v>
      </c>
      <c r="AH59" s="483">
        <f>IFERROR(INDEX($G$128:$AU$183,MATCH($E59,$E$128:$E$183,0),MATCH(AH$6,$G$127:$AU$127,0)),0)</f>
        <v>101.7</v>
      </c>
      <c r="AI59" s="483">
        <f>IFERROR(INDEX($G$128:$AU$183,MATCH($E59,$E$128:$E$183,0),MATCH(AI$6,$G$127:$AU$127,0)),0)</f>
        <v>101.7</v>
      </c>
      <c r="AJ59" s="483">
        <f>IFERROR(INDEX($G$128:$AU$183,MATCH($E59,$E$128:$E$183,0),MATCH(AJ$6,$G$127:$AU$127,0)),0)</f>
        <v>101.7</v>
      </c>
      <c r="AK59" s="483">
        <f>IFERROR(INDEX($G$128:$AU$183,MATCH($E59,$E$128:$E$183,0),MATCH(AK$6,$G$127:$AU$127,0)),0)</f>
        <v>101.7</v>
      </c>
      <c r="AL59" s="483">
        <f>IFERROR(INDEX($G$128:$AU$183,MATCH($E59,$E$128:$E$183,0),MATCH(AL$6,$G$127:$AU$127,0)),0)</f>
        <v>101.7</v>
      </c>
      <c r="AM59" s="483">
        <f>IFERROR(INDEX($G$128:$AU$183,MATCH($E59,$E$128:$E$183,0),MATCH(AM$6,$G$127:$AU$127,0)),0)</f>
        <v>101.7</v>
      </c>
      <c r="AN59" s="483">
        <f>IFERROR(INDEX($G$128:$AU$183,MATCH($E59,$E$128:$E$183,0),MATCH(AN$6,$G$127:$AU$127,0)),0)</f>
        <v>101.7</v>
      </c>
      <c r="AO59" s="483">
        <f>IFERROR(INDEX($G$128:$AU$183,MATCH($E59,$E$128:$E$183,0),MATCH(AO$6,$G$127:$AU$127,0)),0)</f>
        <v>101.7</v>
      </c>
      <c r="AP59" s="483">
        <f>IFERROR(INDEX($G$128:$AU$183,MATCH($E59,$E$128:$E$183,0),MATCH(AP$6,$G$127:$AU$127,0)),0)</f>
        <v>101.7</v>
      </c>
      <c r="AQ59" s="483">
        <f>IFERROR(INDEX($G$128:$AU$183,MATCH($E59,$E$128:$E$183,0),MATCH(AQ$6,$G$127:$AU$127,0)),0)</f>
        <v>101.7</v>
      </c>
      <c r="AR59" s="483">
        <f>IFERROR(INDEX($G$128:$AU$183,MATCH($E59,$E$128:$E$183,0),MATCH(AR$6,$G$127:$AU$127,0)),0)</f>
        <v>101.7</v>
      </c>
      <c r="AS59" s="483">
        <f>IFERROR(INDEX($G$128:$AU$183,MATCH($E59,$E$128:$E$183,0),MATCH(AS$6,$G$127:$AU$127,0)),0)</f>
        <v>101.7</v>
      </c>
      <c r="AT59" s="483">
        <f>IFERROR(INDEX($G$128:$AU$183,MATCH($E59,$E$128:$E$183,0),MATCH(AT$6,$G$127:$AU$127,0)),0)</f>
        <v>101.7</v>
      </c>
      <c r="AU59" s="483">
        <f>IFERROR(INDEX($G$128:$AU$183,MATCH($E59,$E$128:$E$183,0),MATCH(AU$6,$G$127:$AU$127,0)),0)</f>
        <v>101.7</v>
      </c>
      <c r="AV59" s="484">
        <v>5</v>
      </c>
      <c r="BA59" s="595"/>
      <c r="BB59" s="595"/>
      <c r="BC59" s="595"/>
    </row>
    <row r="60" spans="1:86" ht="14.5">
      <c r="B60" s="8" t="str">
        <f>Processes!D59</f>
        <v>IMPSGB</v>
      </c>
      <c r="C60" s="8" t="str">
        <f>Processes!E59</f>
        <v>Import technology - Sugar Beet</v>
      </c>
      <c r="D60" s="1"/>
      <c r="E60" s="216" t="str">
        <f>IF(LEN(B60)=6,RIGHT(B60,3),RIGHT(B60,4))</f>
        <v>SGB</v>
      </c>
      <c r="F60" s="1116" t="str">
        <f>IFERROR(VLOOKUP(E60,$E$128:$F$180,2,FALSE),"MKr19")</f>
        <v>MKr14</v>
      </c>
      <c r="G60" s="483">
        <f>IFERROR(INDEX($G$128:$AU$183,MATCH($E60,$E$128:$E$183,0),MATCH(G$6,$G$127:$AU$127,0)),0)</f>
        <v>10.6</v>
      </c>
      <c r="H60" s="483">
        <f>IFERROR(INDEX($G$128:$AU$183,MATCH($E60,$E$128:$E$183,0),MATCH(H$6,$G$127:$AU$127,0)),0)</f>
        <v>10.6</v>
      </c>
      <c r="I60" s="483">
        <f>IFERROR(INDEX($G$128:$AU$183,MATCH($E60,$E$128:$E$183,0),MATCH(I$6,$G$127:$AU$127,0)),0)</f>
        <v>10.6</v>
      </c>
      <c r="J60" s="483">
        <f>IFERROR(INDEX($G$128:$AU$183,MATCH($E60,$E$128:$E$183,0),MATCH(J$6,$G$127:$AU$127,0)),0)</f>
        <v>10.6</v>
      </c>
      <c r="K60" s="483">
        <f>IFERROR(INDEX($G$128:$AU$183,MATCH($E60,$E$128:$E$183,0),MATCH(K$6,$G$127:$AU$127,0)),0)</f>
        <v>10.6</v>
      </c>
      <c r="L60" s="483">
        <f>IFERROR(INDEX($G$128:$AU$183,MATCH($E60,$E$128:$E$183,0),MATCH(L$6,$G$127:$AU$127,0)),0)</f>
        <v>10.6</v>
      </c>
      <c r="M60" s="483">
        <f>IFERROR(INDEX($G$128:$AU$183,MATCH($E60,$E$128:$E$183,0),MATCH(M$6,$G$127:$AU$127,0)),0)</f>
        <v>10.6</v>
      </c>
      <c r="N60" s="483">
        <f>IFERROR(INDEX($G$128:$AU$183,MATCH($E60,$E$128:$E$183,0),MATCH(N$6,$G$127:$AU$127,0)),0)</f>
        <v>10.6</v>
      </c>
      <c r="O60" s="483">
        <f>IFERROR(INDEX($G$128:$AU$183,MATCH($E60,$E$128:$E$183,0),MATCH(O$6,$G$127:$AU$127,0)),0)</f>
        <v>10.6</v>
      </c>
      <c r="P60" s="483">
        <f>IFERROR(INDEX($G$128:$AU$183,MATCH($E60,$E$128:$E$183,0),MATCH(P$6,$G$127:$AU$127,0)),0)</f>
        <v>10.6</v>
      </c>
      <c r="Q60" s="483">
        <f>IFERROR(INDEX($G$128:$AU$183,MATCH($E60,$E$128:$E$183,0),MATCH(Q$6,$G$127:$AU$127,0)),0)</f>
        <v>10.6</v>
      </c>
      <c r="R60" s="483">
        <f>IFERROR(INDEX($G$128:$AU$183,MATCH($E60,$E$128:$E$183,0),MATCH(R$6,$G$127:$AU$127,0)),0)</f>
        <v>10.6</v>
      </c>
      <c r="S60" s="483">
        <f>IFERROR(INDEX($G$128:$AU$183,MATCH($E60,$E$128:$E$183,0),MATCH(S$6,$G$127:$AU$127,0)),0)</f>
        <v>10.6</v>
      </c>
      <c r="T60" s="483">
        <f>IFERROR(INDEX($G$128:$AU$183,MATCH($E60,$E$128:$E$183,0),MATCH(T$6,$G$127:$AU$127,0)),0)</f>
        <v>10.6</v>
      </c>
      <c r="U60" s="483">
        <f>IFERROR(INDEX($G$128:$AU$183,MATCH($E60,$E$128:$E$183,0),MATCH(U$6,$G$127:$AU$127,0)),0)</f>
        <v>10.6</v>
      </c>
      <c r="V60" s="483">
        <f>IFERROR(INDEX($G$128:$AU$183,MATCH($E60,$E$128:$E$183,0),MATCH(V$6,$G$127:$AU$127,0)),0)</f>
        <v>10.6</v>
      </c>
      <c r="W60" s="483">
        <f>IFERROR(INDEX($G$128:$AU$183,MATCH($E60,$E$128:$E$183,0),MATCH(W$6,$G$127:$AU$127,0)),0)</f>
        <v>10.6</v>
      </c>
      <c r="X60" s="483">
        <f>IFERROR(INDEX($G$128:$AU$183,MATCH($E60,$E$128:$E$183,0),MATCH(X$6,$G$127:$AU$127,0)),0)</f>
        <v>10.6</v>
      </c>
      <c r="Y60" s="483">
        <f>IFERROR(INDEX($G$128:$AU$183,MATCH($E60,$E$128:$E$183,0),MATCH(Y$6,$G$127:$AU$127,0)),0)</f>
        <v>10.6</v>
      </c>
      <c r="Z60" s="483">
        <f>IFERROR(INDEX($G$128:$AU$183,MATCH($E60,$E$128:$E$183,0),MATCH(Z$6,$G$127:$AU$127,0)),0)</f>
        <v>10.6</v>
      </c>
      <c r="AA60" s="483">
        <f>IFERROR(INDEX($G$128:$AU$183,MATCH($E60,$E$128:$E$183,0),MATCH(AA$6,$G$127:$AU$127,0)),0)</f>
        <v>10.6</v>
      </c>
      <c r="AB60" s="483">
        <f>IFERROR(INDEX($G$128:$AU$183,MATCH($E60,$E$128:$E$183,0),MATCH(AB$6,$G$127:$AU$127,0)),0)</f>
        <v>10.6</v>
      </c>
      <c r="AC60" s="483">
        <f>IFERROR(INDEX($G$128:$AU$183,MATCH($E60,$E$128:$E$183,0),MATCH(AC$6,$G$127:$AU$127,0)),0)</f>
        <v>10.6</v>
      </c>
      <c r="AD60" s="483">
        <f>IFERROR(INDEX($G$128:$AU$183,MATCH($E60,$E$128:$E$183,0),MATCH(AD$6,$G$127:$AU$127,0)),0)</f>
        <v>10.6</v>
      </c>
      <c r="AE60" s="483">
        <f>IFERROR(INDEX($G$128:$AU$183,MATCH($E60,$E$128:$E$183,0),MATCH(AE$6,$G$127:$AU$127,0)),0)</f>
        <v>10.6</v>
      </c>
      <c r="AF60" s="483">
        <f>IFERROR(INDEX($G$128:$AU$183,MATCH($E60,$E$128:$E$183,0),MATCH(AF$6,$G$127:$AU$127,0)),0)</f>
        <v>10.6</v>
      </c>
      <c r="AG60" s="483">
        <f>IFERROR(INDEX($G$128:$AU$183,MATCH($E60,$E$128:$E$183,0),MATCH(AG$6,$G$127:$AU$127,0)),0)</f>
        <v>10.6</v>
      </c>
      <c r="AH60" s="483">
        <f>IFERROR(INDEX($G$128:$AU$183,MATCH($E60,$E$128:$E$183,0),MATCH(AH$6,$G$127:$AU$127,0)),0)</f>
        <v>10.6</v>
      </c>
      <c r="AI60" s="483">
        <f>IFERROR(INDEX($G$128:$AU$183,MATCH($E60,$E$128:$E$183,0),MATCH(AI$6,$G$127:$AU$127,0)),0)</f>
        <v>10.6</v>
      </c>
      <c r="AJ60" s="483">
        <f>IFERROR(INDEX($G$128:$AU$183,MATCH($E60,$E$128:$E$183,0),MATCH(AJ$6,$G$127:$AU$127,0)),0)</f>
        <v>10.6</v>
      </c>
      <c r="AK60" s="483">
        <f>IFERROR(INDEX($G$128:$AU$183,MATCH($E60,$E$128:$E$183,0),MATCH(AK$6,$G$127:$AU$127,0)),0)</f>
        <v>10.6</v>
      </c>
      <c r="AL60" s="483">
        <f>IFERROR(INDEX($G$128:$AU$183,MATCH($E60,$E$128:$E$183,0),MATCH(AL$6,$G$127:$AU$127,0)),0)</f>
        <v>10.6</v>
      </c>
      <c r="AM60" s="483">
        <f>IFERROR(INDEX($G$128:$AU$183,MATCH($E60,$E$128:$E$183,0),MATCH(AM$6,$G$127:$AU$127,0)),0)</f>
        <v>10.6</v>
      </c>
      <c r="AN60" s="483">
        <f>IFERROR(INDEX($G$128:$AU$183,MATCH($E60,$E$128:$E$183,0),MATCH(AN$6,$G$127:$AU$127,0)),0)</f>
        <v>10.6</v>
      </c>
      <c r="AO60" s="483">
        <f>IFERROR(INDEX($G$128:$AU$183,MATCH($E60,$E$128:$E$183,0),MATCH(AO$6,$G$127:$AU$127,0)),0)</f>
        <v>10.6</v>
      </c>
      <c r="AP60" s="483">
        <f>IFERROR(INDEX($G$128:$AU$183,MATCH($E60,$E$128:$E$183,0),MATCH(AP$6,$G$127:$AU$127,0)),0)</f>
        <v>10.6</v>
      </c>
      <c r="AQ60" s="483">
        <f>IFERROR(INDEX($G$128:$AU$183,MATCH($E60,$E$128:$E$183,0),MATCH(AQ$6,$G$127:$AU$127,0)),0)</f>
        <v>10.6</v>
      </c>
      <c r="AR60" s="483">
        <f>IFERROR(INDEX($G$128:$AU$183,MATCH($E60,$E$128:$E$183,0),MATCH(AR$6,$G$127:$AU$127,0)),0)</f>
        <v>10.6</v>
      </c>
      <c r="AS60" s="483">
        <f>IFERROR(INDEX($G$128:$AU$183,MATCH($E60,$E$128:$E$183,0),MATCH(AS$6,$G$127:$AU$127,0)),0)</f>
        <v>10.6</v>
      </c>
      <c r="AT60" s="483">
        <f>IFERROR(INDEX($G$128:$AU$183,MATCH($E60,$E$128:$E$183,0),MATCH(AT$6,$G$127:$AU$127,0)),0)</f>
        <v>10.6</v>
      </c>
      <c r="AU60" s="483">
        <f>IFERROR(INDEX($G$128:$AU$183,MATCH($E60,$E$128:$E$183,0),MATCH(AU$6,$G$127:$AU$127,0)),0)</f>
        <v>10.6</v>
      </c>
      <c r="AV60" s="484">
        <v>5</v>
      </c>
      <c r="BA60" s="595"/>
      <c r="BB60" s="595"/>
      <c r="BC60" s="595"/>
    </row>
    <row r="61" spans="1:86" ht="14.5">
      <c r="A61" s="1"/>
      <c r="B61" s="8" t="str">
        <f>Processes!D60</f>
        <v>IMPDLI</v>
      </c>
      <c r="C61" s="8" t="str">
        <f>Processes!E60</f>
        <v>Import technology - Deep Litter</v>
      </c>
      <c r="D61" s="1"/>
      <c r="E61" s="216" t="str">
        <f t="shared" ref="E61:E81" si="8">IF(LEN(B61)=6,RIGHT(B61,3),RIGHT(B61,4))</f>
        <v>DLI</v>
      </c>
      <c r="F61" s="1116" t="str">
        <f>IFERROR(VLOOKUP(E61,$E$128:$F$180,2,FALSE),"MKr19")</f>
        <v>MKr14</v>
      </c>
      <c r="G61" s="483">
        <f>IFERROR(INDEX($G$128:$AU$183,MATCH($E61,$E$128:$E$183,0),MATCH(G$6,$G$127:$AU$127,0)),0)</f>
        <v>0.01</v>
      </c>
      <c r="H61" s="483">
        <f>IFERROR(INDEX($G$128:$AU$183,MATCH($E61,$E$128:$E$183,0),MATCH(H$6,$G$127:$AU$127,0)),0)</f>
        <v>0.01</v>
      </c>
      <c r="I61" s="483">
        <f>IFERROR(INDEX($G$128:$AU$183,MATCH($E61,$E$128:$E$183,0),MATCH(I$6,$G$127:$AU$127,0)),0)</f>
        <v>0.01</v>
      </c>
      <c r="J61" s="483">
        <f>IFERROR(INDEX($G$128:$AU$183,MATCH($E61,$E$128:$E$183,0),MATCH(J$6,$G$127:$AU$127,0)),0)</f>
        <v>0.01</v>
      </c>
      <c r="K61" s="483">
        <f>IFERROR(INDEX($G$128:$AU$183,MATCH($E61,$E$128:$E$183,0),MATCH(K$6,$G$127:$AU$127,0)),0)</f>
        <v>0.01</v>
      </c>
      <c r="L61" s="483">
        <f>IFERROR(INDEX($G$128:$AU$183,MATCH($E61,$E$128:$E$183,0),MATCH(L$6,$G$127:$AU$127,0)),0)</f>
        <v>0.01</v>
      </c>
      <c r="M61" s="483">
        <f>IFERROR(INDEX($G$128:$AU$183,MATCH($E61,$E$128:$E$183,0),MATCH(M$6,$G$127:$AU$127,0)),0)</f>
        <v>0.01</v>
      </c>
      <c r="N61" s="483">
        <f>IFERROR(INDEX($G$128:$AU$183,MATCH($E61,$E$128:$E$183,0),MATCH(N$6,$G$127:$AU$127,0)),0)</f>
        <v>0.01</v>
      </c>
      <c r="O61" s="483">
        <f>IFERROR(INDEX($G$128:$AU$183,MATCH($E61,$E$128:$E$183,0),MATCH(O$6,$G$127:$AU$127,0)),0)</f>
        <v>0.01</v>
      </c>
      <c r="P61" s="483">
        <f>IFERROR(INDEX($G$128:$AU$183,MATCH($E61,$E$128:$E$183,0),MATCH(P$6,$G$127:$AU$127,0)),0)</f>
        <v>0.01</v>
      </c>
      <c r="Q61" s="483">
        <f>IFERROR(INDEX($G$128:$AU$183,MATCH($E61,$E$128:$E$183,0),MATCH(Q$6,$G$127:$AU$127,0)),0)</f>
        <v>0.01</v>
      </c>
      <c r="R61" s="483">
        <f>IFERROR(INDEX($G$128:$AU$183,MATCH($E61,$E$128:$E$183,0),MATCH(R$6,$G$127:$AU$127,0)),0)</f>
        <v>0.01</v>
      </c>
      <c r="S61" s="483">
        <f>IFERROR(INDEX($G$128:$AU$183,MATCH($E61,$E$128:$E$183,0),MATCH(S$6,$G$127:$AU$127,0)),0)</f>
        <v>0.01</v>
      </c>
      <c r="T61" s="483">
        <f>IFERROR(INDEX($G$128:$AU$183,MATCH($E61,$E$128:$E$183,0),MATCH(T$6,$G$127:$AU$127,0)),0)</f>
        <v>0.01</v>
      </c>
      <c r="U61" s="483">
        <f>IFERROR(INDEX($G$128:$AU$183,MATCH($E61,$E$128:$E$183,0),MATCH(U$6,$G$127:$AU$127,0)),0)</f>
        <v>0.01</v>
      </c>
      <c r="V61" s="483">
        <f>IFERROR(INDEX($G$128:$AU$183,MATCH($E61,$E$128:$E$183,0),MATCH(V$6,$G$127:$AU$127,0)),0)</f>
        <v>0.01</v>
      </c>
      <c r="W61" s="483">
        <f>IFERROR(INDEX($G$128:$AU$183,MATCH($E61,$E$128:$E$183,0),MATCH(W$6,$G$127:$AU$127,0)),0)</f>
        <v>0.01</v>
      </c>
      <c r="X61" s="483">
        <f>IFERROR(INDEX($G$128:$AU$183,MATCH($E61,$E$128:$E$183,0),MATCH(X$6,$G$127:$AU$127,0)),0)</f>
        <v>0.01</v>
      </c>
      <c r="Y61" s="483">
        <f>IFERROR(INDEX($G$128:$AU$183,MATCH($E61,$E$128:$E$183,0),MATCH(Y$6,$G$127:$AU$127,0)),0)</f>
        <v>0.01</v>
      </c>
      <c r="Z61" s="483">
        <f>IFERROR(INDEX($G$128:$AU$183,MATCH($E61,$E$128:$E$183,0),MATCH(Z$6,$G$127:$AU$127,0)),0)</f>
        <v>0.01</v>
      </c>
      <c r="AA61" s="483">
        <f>IFERROR(INDEX($G$128:$AU$183,MATCH($E61,$E$128:$E$183,0),MATCH(AA$6,$G$127:$AU$127,0)),0)</f>
        <v>0.01</v>
      </c>
      <c r="AB61" s="483">
        <f>IFERROR(INDEX($G$128:$AU$183,MATCH($E61,$E$128:$E$183,0),MATCH(AB$6,$G$127:$AU$127,0)),0)</f>
        <v>0.01</v>
      </c>
      <c r="AC61" s="483">
        <f>IFERROR(INDEX($G$128:$AU$183,MATCH($E61,$E$128:$E$183,0),MATCH(AC$6,$G$127:$AU$127,0)),0)</f>
        <v>0.01</v>
      </c>
      <c r="AD61" s="483">
        <f>IFERROR(INDEX($G$128:$AU$183,MATCH($E61,$E$128:$E$183,0),MATCH(AD$6,$G$127:$AU$127,0)),0)</f>
        <v>0.01</v>
      </c>
      <c r="AE61" s="483">
        <f>IFERROR(INDEX($G$128:$AU$183,MATCH($E61,$E$128:$E$183,0),MATCH(AE$6,$G$127:$AU$127,0)),0)</f>
        <v>0.01</v>
      </c>
      <c r="AF61" s="483">
        <f>IFERROR(INDEX($G$128:$AU$183,MATCH($E61,$E$128:$E$183,0),MATCH(AF$6,$G$127:$AU$127,0)),0)</f>
        <v>0.01</v>
      </c>
      <c r="AG61" s="483">
        <f>IFERROR(INDEX($G$128:$AU$183,MATCH($E61,$E$128:$E$183,0),MATCH(AG$6,$G$127:$AU$127,0)),0)</f>
        <v>0.01</v>
      </c>
      <c r="AH61" s="483">
        <f>IFERROR(INDEX($G$128:$AU$183,MATCH($E61,$E$128:$E$183,0),MATCH(AH$6,$G$127:$AU$127,0)),0)</f>
        <v>0.01</v>
      </c>
      <c r="AI61" s="483">
        <f>IFERROR(INDEX($G$128:$AU$183,MATCH($E61,$E$128:$E$183,0),MATCH(AI$6,$G$127:$AU$127,0)),0)</f>
        <v>0.01</v>
      </c>
      <c r="AJ61" s="483">
        <f>IFERROR(INDEX($G$128:$AU$183,MATCH($E61,$E$128:$E$183,0),MATCH(AJ$6,$G$127:$AU$127,0)),0)</f>
        <v>0.01</v>
      </c>
      <c r="AK61" s="483">
        <f>IFERROR(INDEX($G$128:$AU$183,MATCH($E61,$E$128:$E$183,0),MATCH(AK$6,$G$127:$AU$127,0)),0)</f>
        <v>0.01</v>
      </c>
      <c r="AL61" s="483">
        <f>IFERROR(INDEX($G$128:$AU$183,MATCH($E61,$E$128:$E$183,0),MATCH(AL$6,$G$127:$AU$127,0)),0)</f>
        <v>0.01</v>
      </c>
      <c r="AM61" s="483">
        <f>IFERROR(INDEX($G$128:$AU$183,MATCH($E61,$E$128:$E$183,0),MATCH(AM$6,$G$127:$AU$127,0)),0)</f>
        <v>0.01</v>
      </c>
      <c r="AN61" s="483">
        <f>IFERROR(INDEX($G$128:$AU$183,MATCH($E61,$E$128:$E$183,0),MATCH(AN$6,$G$127:$AU$127,0)),0)</f>
        <v>0.01</v>
      </c>
      <c r="AO61" s="483">
        <f>IFERROR(INDEX($G$128:$AU$183,MATCH($E61,$E$128:$E$183,0),MATCH(AO$6,$G$127:$AU$127,0)),0)</f>
        <v>0.01</v>
      </c>
      <c r="AP61" s="483">
        <f>IFERROR(INDEX($G$128:$AU$183,MATCH($E61,$E$128:$E$183,0),MATCH(AP$6,$G$127:$AU$127,0)),0)</f>
        <v>0.01</v>
      </c>
      <c r="AQ61" s="483">
        <f>IFERROR(INDEX($G$128:$AU$183,MATCH($E61,$E$128:$E$183,0),MATCH(AQ$6,$G$127:$AU$127,0)),0)</f>
        <v>0.01</v>
      </c>
      <c r="AR61" s="483">
        <f>IFERROR(INDEX($G$128:$AU$183,MATCH($E61,$E$128:$E$183,0),MATCH(AR$6,$G$127:$AU$127,0)),0)</f>
        <v>0.01</v>
      </c>
      <c r="AS61" s="483">
        <f>IFERROR(INDEX($G$128:$AU$183,MATCH($E61,$E$128:$E$183,0),MATCH(AS$6,$G$127:$AU$127,0)),0)</f>
        <v>0.01</v>
      </c>
      <c r="AT61" s="483">
        <f>IFERROR(INDEX($G$128:$AU$183,MATCH($E61,$E$128:$E$183,0),MATCH(AT$6,$G$127:$AU$127,0)),0)</f>
        <v>0.01</v>
      </c>
      <c r="AU61" s="483">
        <f>IFERROR(INDEX($G$128:$AU$183,MATCH($E61,$E$128:$E$183,0),MATCH(AU$6,$G$127:$AU$127,0)),0)</f>
        <v>0.01</v>
      </c>
      <c r="AV61" s="484">
        <v>5</v>
      </c>
      <c r="BA61" s="595"/>
      <c r="BB61" s="595"/>
      <c r="BC61" s="595"/>
    </row>
    <row r="62" spans="1:86" ht="14.5">
      <c r="B62" s="560" t="str">
        <f>Processes!D61</f>
        <v>IMPMNR</v>
      </c>
      <c r="C62" s="560" t="str">
        <f>Processes!E61</f>
        <v>Import technology - Manure (Gylle)</v>
      </c>
      <c r="D62" s="525"/>
      <c r="E62" s="561" t="str">
        <f t="shared" si="8"/>
        <v>MNR</v>
      </c>
      <c r="F62" s="1116" t="str">
        <f t="shared" ref="F62:F81" si="9">IFERROR(VLOOKUP(E62,$E$128:$F$180,2,FALSE),"MKr19")</f>
        <v>MKr14</v>
      </c>
      <c r="G62" s="562">
        <f>IFERROR(INDEX($G$128:$AU$183,MATCH($E62,$E$128:$E$183,0),MATCH(G$6,$G$127:$AU$127,0)),0)*$E$195</f>
        <v>5.0000000000000001E-3</v>
      </c>
      <c r="H62" s="562">
        <f>IFERROR(INDEX($G$128:$AU$183,MATCH($E62,$E$128:$E$183,0),MATCH(H$6,$G$127:$AU$127,0)),0)*$E$195</f>
        <v>5.0000000000000001E-3</v>
      </c>
      <c r="I62" s="562">
        <f>IFERROR(INDEX($G$128:$AU$183,MATCH($E62,$E$128:$E$183,0),MATCH(I$6,$G$127:$AU$127,0)),0)*$E$195</f>
        <v>5.0000000000000001E-3</v>
      </c>
      <c r="J62" s="562">
        <f>IFERROR(INDEX($G$128:$AU$183,MATCH($E62,$E$128:$E$183,0),MATCH(J$6,$G$127:$AU$127,0)),0)*$E$195</f>
        <v>5.0000000000000001E-3</v>
      </c>
      <c r="K62" s="562">
        <f>IFERROR(INDEX($G$128:$AU$183,MATCH($E62,$E$128:$E$183,0),MATCH(K$6,$G$127:$AU$127,0)),0)*$E$195</f>
        <v>5.0000000000000001E-3</v>
      </c>
      <c r="L62" s="562">
        <f>IFERROR(INDEX($G$128:$AU$183,MATCH($E62,$E$128:$E$183,0),MATCH(L$6,$G$127:$AU$127,0)),0)*$E$195</f>
        <v>5.0000000000000001E-3</v>
      </c>
      <c r="M62" s="562">
        <f>IFERROR(INDEX($G$128:$AU$183,MATCH($E62,$E$128:$E$183,0),MATCH(M$6,$G$127:$AU$127,0)),0)*$E$195</f>
        <v>5.0000000000000001E-3</v>
      </c>
      <c r="N62" s="562">
        <f>IFERROR(INDEX($G$128:$AU$183,MATCH($E62,$E$128:$E$183,0),MATCH(N$6,$G$127:$AU$127,0)),0)*$E$195</f>
        <v>5.0000000000000001E-3</v>
      </c>
      <c r="O62" s="562">
        <f>IFERROR(INDEX($G$128:$AU$183,MATCH($E62,$E$128:$E$183,0),MATCH(O$6,$G$127:$AU$127,0)),0)*$E$195</f>
        <v>5.0000000000000001E-3</v>
      </c>
      <c r="P62" s="562">
        <f>IFERROR(INDEX($G$128:$AU$183,MATCH($E62,$E$128:$E$183,0),MATCH(P$6,$G$127:$AU$127,0)),0)*$E$195</f>
        <v>5.0000000000000001E-3</v>
      </c>
      <c r="Q62" s="562">
        <f>IFERROR(INDEX($G$128:$AU$183,MATCH($E62,$E$128:$E$183,0),MATCH(Q$6,$G$127:$AU$127,0)),0)*$E$195</f>
        <v>5.0000000000000001E-3</v>
      </c>
      <c r="R62" s="562">
        <f>IFERROR(INDEX($G$128:$AU$183,MATCH($E62,$E$128:$E$183,0),MATCH(R$6,$G$127:$AU$127,0)),0)*$E$195</f>
        <v>5.0000000000000001E-3</v>
      </c>
      <c r="S62" s="562">
        <f>IFERROR(INDEX($G$128:$AU$183,MATCH($E62,$E$128:$E$183,0),MATCH(S$6,$G$127:$AU$127,0)),0)*$E$195</f>
        <v>5.0000000000000001E-3</v>
      </c>
      <c r="T62" s="562">
        <f>IFERROR(INDEX($G$128:$AU$183,MATCH($E62,$E$128:$E$183,0),MATCH(T$6,$G$127:$AU$127,0)),0)*$E$195</f>
        <v>5.0000000000000001E-3</v>
      </c>
      <c r="U62" s="562">
        <f>IFERROR(INDEX($G$128:$AU$183,MATCH($E62,$E$128:$E$183,0),MATCH(U$6,$G$127:$AU$127,0)),0)*$E$195</f>
        <v>5.0000000000000001E-3</v>
      </c>
      <c r="V62" s="562">
        <f>IFERROR(INDEX($G$128:$AU$183,MATCH($E62,$E$128:$E$183,0),MATCH(V$6,$G$127:$AU$127,0)),0)*$E$195</f>
        <v>5.0000000000000001E-3</v>
      </c>
      <c r="W62" s="562">
        <f>IFERROR(INDEX($G$128:$AU$183,MATCH($E62,$E$128:$E$183,0),MATCH(W$6,$G$127:$AU$127,0)),0)*$E$195</f>
        <v>5.0000000000000001E-3</v>
      </c>
      <c r="X62" s="562">
        <f>IFERROR(INDEX($G$128:$AU$183,MATCH($E62,$E$128:$E$183,0),MATCH(X$6,$G$127:$AU$127,0)),0)*$E$195</f>
        <v>5.0000000000000001E-3</v>
      </c>
      <c r="Y62" s="562">
        <f>IFERROR(INDEX($G$128:$AU$183,MATCH($E62,$E$128:$E$183,0),MATCH(Y$6,$G$127:$AU$127,0)),0)*$E$195</f>
        <v>5.0000000000000001E-3</v>
      </c>
      <c r="Z62" s="562">
        <f>IFERROR(INDEX($G$128:$AU$183,MATCH($E62,$E$128:$E$183,0),MATCH(Z$6,$G$127:$AU$127,0)),0)*$E$195</f>
        <v>5.0000000000000001E-3</v>
      </c>
      <c r="AA62" s="562">
        <f>IFERROR(INDEX($G$128:$AU$183,MATCH($E62,$E$128:$E$183,0),MATCH(AA$6,$G$127:$AU$127,0)),0)*$E$195</f>
        <v>5.0000000000000001E-3</v>
      </c>
      <c r="AB62" s="562">
        <f>IFERROR(INDEX($G$128:$AU$183,MATCH($E62,$E$128:$E$183,0),MATCH(AB$6,$G$127:$AU$127,0)),0)*$E$195</f>
        <v>5.0000000000000001E-3</v>
      </c>
      <c r="AC62" s="562">
        <f>IFERROR(INDEX($G$128:$AU$183,MATCH($E62,$E$128:$E$183,0),MATCH(AC$6,$G$127:$AU$127,0)),0)*$E$195</f>
        <v>5.0000000000000001E-3</v>
      </c>
      <c r="AD62" s="562">
        <f>IFERROR(INDEX($G$128:$AU$183,MATCH($E62,$E$128:$E$183,0),MATCH(AD$6,$G$127:$AU$127,0)),0)*$E$195</f>
        <v>5.0000000000000001E-3</v>
      </c>
      <c r="AE62" s="562">
        <f>IFERROR(INDEX($G$128:$AU$183,MATCH($E62,$E$128:$E$183,0),MATCH(AE$6,$G$127:$AU$127,0)),0)*$E$195</f>
        <v>5.0000000000000001E-3</v>
      </c>
      <c r="AF62" s="562">
        <f>IFERROR(INDEX($G$128:$AU$183,MATCH($E62,$E$128:$E$183,0),MATCH(AF$6,$G$127:$AU$127,0)),0)*$E$195</f>
        <v>5.0000000000000001E-3</v>
      </c>
      <c r="AG62" s="562">
        <f>IFERROR(INDEX($G$128:$AU$183,MATCH($E62,$E$128:$E$183,0),MATCH(AG$6,$G$127:$AU$127,0)),0)*$E$195</f>
        <v>5.0000000000000001E-3</v>
      </c>
      <c r="AH62" s="562">
        <f>IFERROR(INDEX($G$128:$AU$183,MATCH($E62,$E$128:$E$183,0),MATCH(AH$6,$G$127:$AU$127,0)),0)*$E$195</f>
        <v>5.0000000000000001E-3</v>
      </c>
      <c r="AI62" s="562">
        <f>IFERROR(INDEX($G$128:$AU$183,MATCH($E62,$E$128:$E$183,0),MATCH(AI$6,$G$127:$AU$127,0)),0)*$E$195</f>
        <v>5.0000000000000001E-3</v>
      </c>
      <c r="AJ62" s="562">
        <f>IFERROR(INDEX($G$128:$AU$183,MATCH($E62,$E$128:$E$183,0),MATCH(AJ$6,$G$127:$AU$127,0)),0)*$E$195</f>
        <v>5.0000000000000001E-3</v>
      </c>
      <c r="AK62" s="562">
        <f>IFERROR(INDEX($G$128:$AU$183,MATCH($E62,$E$128:$E$183,0),MATCH(AK$6,$G$127:$AU$127,0)),0)*$E$195</f>
        <v>5.0000000000000001E-3</v>
      </c>
      <c r="AL62" s="562">
        <f>IFERROR(INDEX($G$128:$AU$183,MATCH($E62,$E$128:$E$183,0),MATCH(AL$6,$G$127:$AU$127,0)),0)*$E$195</f>
        <v>5.0000000000000001E-3</v>
      </c>
      <c r="AM62" s="562">
        <f>IFERROR(INDEX($G$128:$AU$183,MATCH($E62,$E$128:$E$183,0),MATCH(AM$6,$G$127:$AU$127,0)),0)*$E$195</f>
        <v>5.0000000000000001E-3</v>
      </c>
      <c r="AN62" s="562">
        <f>IFERROR(INDEX($G$128:$AU$183,MATCH($E62,$E$128:$E$183,0),MATCH(AN$6,$G$127:$AU$127,0)),0)*$E$195</f>
        <v>5.0000000000000001E-3</v>
      </c>
      <c r="AO62" s="562">
        <f>IFERROR(INDEX($G$128:$AU$183,MATCH($E62,$E$128:$E$183,0),MATCH(AO$6,$G$127:$AU$127,0)),0)*$E$195</f>
        <v>5.0000000000000001E-3</v>
      </c>
      <c r="AP62" s="562">
        <f>IFERROR(INDEX($G$128:$AU$183,MATCH($E62,$E$128:$E$183,0),MATCH(AP$6,$G$127:$AU$127,0)),0)*$E$195</f>
        <v>5.0000000000000001E-3</v>
      </c>
      <c r="AQ62" s="562">
        <f>IFERROR(INDEX($G$128:$AU$183,MATCH($E62,$E$128:$E$183,0),MATCH(AQ$6,$G$127:$AU$127,0)),0)*$E$195</f>
        <v>5.0000000000000001E-3</v>
      </c>
      <c r="AR62" s="562">
        <f>IFERROR(INDEX($G$128:$AU$183,MATCH($E62,$E$128:$E$183,0),MATCH(AR$6,$G$127:$AU$127,0)),0)*$E$195</f>
        <v>5.0000000000000001E-3</v>
      </c>
      <c r="AS62" s="562">
        <f>IFERROR(INDEX($G$128:$AU$183,MATCH($E62,$E$128:$E$183,0),MATCH(AS$6,$G$127:$AU$127,0)),0)*$E$195</f>
        <v>5.0000000000000001E-3</v>
      </c>
      <c r="AT62" s="562">
        <f>IFERROR(INDEX($G$128:$AU$183,MATCH($E62,$E$128:$E$183,0),MATCH(AT$6,$G$127:$AU$127,0)),0)*$E$195</f>
        <v>5.0000000000000001E-3</v>
      </c>
      <c r="AU62" s="562">
        <f>IFERROR(INDEX($G$128:$AU$183,MATCH($E62,$E$128:$E$183,0),MATCH(AU$6,$G$127:$AU$127,0)),0)*$E$195</f>
        <v>5.0000000000000001E-3</v>
      </c>
      <c r="AV62" s="484">
        <v>5</v>
      </c>
      <c r="BA62" s="595"/>
      <c r="BB62" s="595"/>
      <c r="BC62" s="595"/>
    </row>
    <row r="63" spans="1:86" ht="14.5">
      <c r="B63" s="8" t="str">
        <f>Processes!D78</f>
        <v>MINWST</v>
      </c>
      <c r="C63" s="8" t="str">
        <f>Processes!E78</f>
        <v>Mining technology - Waste</v>
      </c>
      <c r="E63" s="216" t="str">
        <f t="shared" si="8"/>
        <v>WST</v>
      </c>
      <c r="F63" s="1116" t="str">
        <f t="shared" si="9"/>
        <v>MKr14</v>
      </c>
      <c r="G63" s="483">
        <f>IFERROR(INDEX($G$128:$AU$183,MATCH($E63,$E$128:$E$183,0),MATCH(G$6,$G$127:$AU$127,0)),0)*$E$195</f>
        <v>0.05</v>
      </c>
      <c r="H63" s="483">
        <f>IFERROR(INDEX($G$128:$AU$183,MATCH($E63,$E$128:$E$183,0),MATCH(H$6,$G$127:$AU$127,0)),0)*$E$195</f>
        <v>0.05</v>
      </c>
      <c r="I63" s="483">
        <f>IFERROR(INDEX($G$128:$AU$183,MATCH($E63,$E$128:$E$183,0),MATCH(I$6,$G$127:$AU$127,0)),0)*$E$195</f>
        <v>0.05</v>
      </c>
      <c r="J63" s="483">
        <f>IFERROR(INDEX($G$128:$AU$183,MATCH($E63,$E$128:$E$183,0),MATCH(J$6,$G$127:$AU$127,0)),0)*$E$195</f>
        <v>0.05</v>
      </c>
      <c r="K63" s="483">
        <f>IFERROR(INDEX($G$128:$AU$183,MATCH($E63,$E$128:$E$183,0),MATCH(K$6,$G$127:$AU$127,0)),0)*$E$195</f>
        <v>0.05</v>
      </c>
      <c r="L63" s="483">
        <f>IFERROR(INDEX($G$128:$AU$183,MATCH($E63,$E$128:$E$183,0),MATCH(L$6,$G$127:$AU$127,0)),0)*$E$195</f>
        <v>0.05</v>
      </c>
      <c r="M63" s="483">
        <f>IFERROR(INDEX($G$128:$AU$183,MATCH($E63,$E$128:$E$183,0),MATCH(M$6,$G$127:$AU$127,0)),0)*$E$195</f>
        <v>0.05</v>
      </c>
      <c r="N63" s="483">
        <f>IFERROR(INDEX($G$128:$AU$183,MATCH($E63,$E$128:$E$183,0),MATCH(N$6,$G$127:$AU$127,0)),0)*$E$195</f>
        <v>0.05</v>
      </c>
      <c r="O63" s="483">
        <f>IFERROR(INDEX($G$128:$AU$183,MATCH($E63,$E$128:$E$183,0),MATCH(O$6,$G$127:$AU$127,0)),0)*$E$195</f>
        <v>0.05</v>
      </c>
      <c r="P63" s="483">
        <f>IFERROR(INDEX($G$128:$AU$183,MATCH($E63,$E$128:$E$183,0),MATCH(P$6,$G$127:$AU$127,0)),0)*$E$195</f>
        <v>0.05</v>
      </c>
      <c r="Q63" s="483">
        <f>IFERROR(INDEX($G$128:$AU$183,MATCH($E63,$E$128:$E$183,0),MATCH(Q$6,$G$127:$AU$127,0)),0)*$E$195</f>
        <v>0.05</v>
      </c>
      <c r="R63" s="483">
        <f>IFERROR(INDEX($G$128:$AU$183,MATCH($E63,$E$128:$E$183,0),MATCH(R$6,$G$127:$AU$127,0)),0)*$E$195</f>
        <v>0.05</v>
      </c>
      <c r="S63" s="483">
        <f>IFERROR(INDEX($G$128:$AU$183,MATCH($E63,$E$128:$E$183,0),MATCH(S$6,$G$127:$AU$127,0)),0)*$E$195</f>
        <v>0.05</v>
      </c>
      <c r="T63" s="483">
        <f>IFERROR(INDEX($G$128:$AU$183,MATCH($E63,$E$128:$E$183,0),MATCH(T$6,$G$127:$AU$127,0)),0)*$E$195</f>
        <v>0.05</v>
      </c>
      <c r="U63" s="483">
        <f>IFERROR(INDEX($G$128:$AU$183,MATCH($E63,$E$128:$E$183,0),MATCH(U$6,$G$127:$AU$127,0)),0)*$E$195</f>
        <v>0.05</v>
      </c>
      <c r="V63" s="483">
        <f>IFERROR(INDEX($G$128:$AU$183,MATCH($E63,$E$128:$E$183,0),MATCH(V$6,$G$127:$AU$127,0)),0)*$E$195</f>
        <v>0.05</v>
      </c>
      <c r="W63" s="483">
        <f>IFERROR(INDEX($G$128:$AU$183,MATCH($E63,$E$128:$E$183,0),MATCH(W$6,$G$127:$AU$127,0)),0)*$E$195</f>
        <v>0.05</v>
      </c>
      <c r="X63" s="483">
        <f>IFERROR(INDEX($G$128:$AU$183,MATCH($E63,$E$128:$E$183,0),MATCH(X$6,$G$127:$AU$127,0)),0)*$E$195</f>
        <v>0.05</v>
      </c>
      <c r="Y63" s="483">
        <f>IFERROR(INDEX($G$128:$AU$183,MATCH($E63,$E$128:$E$183,0),MATCH(Y$6,$G$127:$AU$127,0)),0)*$E$195</f>
        <v>0.05</v>
      </c>
      <c r="Z63" s="483">
        <f>IFERROR(INDEX($G$128:$AU$183,MATCH($E63,$E$128:$E$183,0),MATCH(Z$6,$G$127:$AU$127,0)),0)*$E$195</f>
        <v>0.05</v>
      </c>
      <c r="AA63" s="483">
        <f>IFERROR(INDEX($G$128:$AU$183,MATCH($E63,$E$128:$E$183,0),MATCH(AA$6,$G$127:$AU$127,0)),0)*$E$195</f>
        <v>0.05</v>
      </c>
      <c r="AB63" s="483">
        <f>IFERROR(INDEX($G$128:$AU$183,MATCH($E63,$E$128:$E$183,0),MATCH(AB$6,$G$127:$AU$127,0)),0)*$E$195</f>
        <v>0.05</v>
      </c>
      <c r="AC63" s="483">
        <f>IFERROR(INDEX($G$128:$AU$183,MATCH($E63,$E$128:$E$183,0),MATCH(AC$6,$G$127:$AU$127,0)),0)*$E$195</f>
        <v>0.05</v>
      </c>
      <c r="AD63" s="483">
        <f>IFERROR(INDEX($G$128:$AU$183,MATCH($E63,$E$128:$E$183,0),MATCH(AD$6,$G$127:$AU$127,0)),0)*$E$195</f>
        <v>0.05</v>
      </c>
      <c r="AE63" s="483">
        <f>IFERROR(INDEX($G$128:$AU$183,MATCH($E63,$E$128:$E$183,0),MATCH(AE$6,$G$127:$AU$127,0)),0)*$E$195</f>
        <v>0.05</v>
      </c>
      <c r="AF63" s="483">
        <f>IFERROR(INDEX($G$128:$AU$183,MATCH($E63,$E$128:$E$183,0),MATCH(AF$6,$G$127:$AU$127,0)),0)*$E$195</f>
        <v>0.05</v>
      </c>
      <c r="AG63" s="483">
        <f>IFERROR(INDEX($G$128:$AU$183,MATCH($E63,$E$128:$E$183,0),MATCH(AG$6,$G$127:$AU$127,0)),0)*$E$195</f>
        <v>0.05</v>
      </c>
      <c r="AH63" s="483">
        <f>IFERROR(INDEX($G$128:$AU$183,MATCH($E63,$E$128:$E$183,0),MATCH(AH$6,$G$127:$AU$127,0)),0)*$E$195</f>
        <v>0.05</v>
      </c>
      <c r="AI63" s="483">
        <f>IFERROR(INDEX($G$128:$AU$183,MATCH($E63,$E$128:$E$183,0),MATCH(AI$6,$G$127:$AU$127,0)),0)*$E$195</f>
        <v>0.05</v>
      </c>
      <c r="AJ63" s="483">
        <f>IFERROR(INDEX($G$128:$AU$183,MATCH($E63,$E$128:$E$183,0),MATCH(AJ$6,$G$127:$AU$127,0)),0)*$E$195</f>
        <v>0.05</v>
      </c>
      <c r="AK63" s="483">
        <f>IFERROR(INDEX($G$128:$AU$183,MATCH($E63,$E$128:$E$183,0),MATCH(AK$6,$G$127:$AU$127,0)),0)*$E$195</f>
        <v>0.05</v>
      </c>
      <c r="AL63" s="483">
        <f>IFERROR(INDEX($G$128:$AU$183,MATCH($E63,$E$128:$E$183,0),MATCH(AL$6,$G$127:$AU$127,0)),0)*$E$195</f>
        <v>0.05</v>
      </c>
      <c r="AM63" s="483">
        <f>IFERROR(INDEX($G$128:$AU$183,MATCH($E63,$E$128:$E$183,0),MATCH(AM$6,$G$127:$AU$127,0)),0)*$E$195</f>
        <v>0.05</v>
      </c>
      <c r="AN63" s="483">
        <f>IFERROR(INDEX($G$128:$AU$183,MATCH($E63,$E$128:$E$183,0),MATCH(AN$6,$G$127:$AU$127,0)),0)*$E$195</f>
        <v>0.05</v>
      </c>
      <c r="AO63" s="483">
        <f>IFERROR(INDEX($G$128:$AU$183,MATCH($E63,$E$128:$E$183,0),MATCH(AO$6,$G$127:$AU$127,0)),0)*$E$195</f>
        <v>0.05</v>
      </c>
      <c r="AP63" s="483">
        <f>IFERROR(INDEX($G$128:$AU$183,MATCH($E63,$E$128:$E$183,0),MATCH(AP$6,$G$127:$AU$127,0)),0)*$E$195</f>
        <v>0.05</v>
      </c>
      <c r="AQ63" s="483">
        <f>IFERROR(INDEX($G$128:$AU$183,MATCH($E63,$E$128:$E$183,0),MATCH(AQ$6,$G$127:$AU$127,0)),0)*$E$195</f>
        <v>0.05</v>
      </c>
      <c r="AR63" s="483">
        <f>IFERROR(INDEX($G$128:$AU$183,MATCH($E63,$E$128:$E$183,0),MATCH(AR$6,$G$127:$AU$127,0)),0)*$E$195</f>
        <v>0.05</v>
      </c>
      <c r="AS63" s="483">
        <f>IFERROR(INDEX($G$128:$AU$183,MATCH($E63,$E$128:$E$183,0),MATCH(AS$6,$G$127:$AU$127,0)),0)*$E$195</f>
        <v>0.05</v>
      </c>
      <c r="AT63" s="483">
        <f>IFERROR(INDEX($G$128:$AU$183,MATCH($E63,$E$128:$E$183,0),MATCH(AT$6,$G$127:$AU$127,0)),0)*$E$195</f>
        <v>0.05</v>
      </c>
      <c r="AU63" s="483">
        <f>IFERROR(INDEX($G$128:$AU$183,MATCH($E63,$E$128:$E$183,0),MATCH(AU$6,$G$127:$AU$127,0)),0)*$E$195</f>
        <v>0.05</v>
      </c>
      <c r="AV63" s="484">
        <v>5</v>
      </c>
      <c r="BA63" s="595"/>
      <c r="BB63" s="595"/>
    </row>
    <row r="64" spans="1:86" ht="14.5">
      <c r="B64" s="8" t="str">
        <f>Processes!D79</f>
        <v>MINSTR</v>
      </c>
      <c r="C64" s="8" t="str">
        <f>Processes!E79</f>
        <v>Mining technology - Straw</v>
      </c>
      <c r="E64" s="216" t="str">
        <f t="shared" si="8"/>
        <v>STR</v>
      </c>
      <c r="F64" s="1116" t="str">
        <f t="shared" si="9"/>
        <v>MKr19</v>
      </c>
      <c r="G64" s="483">
        <f>IFERROR(INDEX($G$128:$AU$183,MATCH($E64,$E$128:$E$183,0),MATCH(G$6,$G$127:$AU$127,0)),0)*$E$194</f>
        <v>39.424999999999997</v>
      </c>
      <c r="H64" s="483">
        <f>IFERROR(INDEX($G$128:$AU$183,MATCH($E64,$E$128:$E$183,0),MATCH(H$6,$G$127:$AU$127,0)),0)*$E$194</f>
        <v>39.424999999999997</v>
      </c>
      <c r="I64" s="483">
        <f>IFERROR(INDEX($G$128:$AU$183,MATCH($E64,$E$128:$E$183,0),MATCH(I$6,$G$127:$AU$127,0)),0)*$E$194</f>
        <v>39.424999999999997</v>
      </c>
      <c r="J64" s="483">
        <f>IFERROR(INDEX($G$128:$AU$183,MATCH($E64,$E$128:$E$183,0),MATCH(J$6,$G$127:$AU$127,0)),0)*$E$194</f>
        <v>39.14</v>
      </c>
      <c r="K64" s="483">
        <f>IFERROR(INDEX($G$128:$AU$183,MATCH($E64,$E$128:$E$183,0),MATCH(K$6,$G$127:$AU$127,0)),0)*$E$194</f>
        <v>38.76</v>
      </c>
      <c r="L64" s="483">
        <f>IFERROR(INDEX($G$128:$AU$183,MATCH($E64,$E$128:$E$183,0),MATCH(L$6,$G$127:$AU$127,0)),0)*$E$194</f>
        <v>38.475000000000001</v>
      </c>
      <c r="M64" s="483">
        <f>IFERROR(INDEX($G$128:$AU$183,MATCH($E64,$E$128:$E$183,0),MATCH(M$6,$G$127:$AU$127,0)),0)*$E$194</f>
        <v>38.854999999999997</v>
      </c>
      <c r="N64" s="483">
        <f>IFERROR(INDEX($G$128:$AU$183,MATCH($E64,$E$128:$E$183,0),MATCH(N$6,$G$127:$AU$127,0)),0)*$E$194</f>
        <v>39.33</v>
      </c>
      <c r="O64" s="483">
        <f>IFERROR(INDEX($G$128:$AU$183,MATCH($E64,$E$128:$E$183,0),MATCH(O$6,$G$127:$AU$127,0)),0)*$E$194</f>
        <v>39.553153152572932</v>
      </c>
      <c r="P64" s="483">
        <f>IFERROR(INDEX($G$128:$AU$183,MATCH($E64,$E$128:$E$183,0),MATCH(P$6,$G$127:$AU$127,0)),0)*$E$194</f>
        <v>39.553153152572932</v>
      </c>
      <c r="Q64" s="483">
        <f>IFERROR(INDEX($G$128:$AU$183,MATCH($E64,$E$128:$E$183,0),MATCH(Q$6,$G$127:$AU$127,0)),0)*$E$194</f>
        <v>41.802097864793595</v>
      </c>
      <c r="R64" s="483">
        <f>IFERROR(INDEX($G$128:$AU$183,MATCH($E64,$E$128:$E$183,0),MATCH(R$6,$G$127:$AU$127,0)),0)*$E$194</f>
        <v>43.188445818532131</v>
      </c>
      <c r="S64" s="483">
        <f>IFERROR(INDEX($G$128:$AU$183,MATCH($E64,$E$128:$E$183,0),MATCH(S$6,$G$127:$AU$127,0)),0)*$E$194</f>
        <v>43.763561056295565</v>
      </c>
      <c r="T64" s="483">
        <f>IFERROR(INDEX($G$128:$AU$183,MATCH($E64,$E$128:$E$183,0),MATCH(T$6,$G$127:$AU$127,0)),0)*$E$194</f>
        <v>43.976532953422499</v>
      </c>
      <c r="U64" s="483">
        <f>IFERROR(INDEX($G$128:$AU$183,MATCH($E64,$E$128:$E$183,0),MATCH(U$6,$G$127:$AU$127,0)),0)*$E$194</f>
        <v>44.14029674137128</v>
      </c>
      <c r="V64" s="483">
        <f>IFERROR(INDEX($G$128:$AU$183,MATCH($E64,$E$128:$E$183,0),MATCH(V$6,$G$127:$AU$127,0)),0)*$E$194</f>
        <v>44.320759511870243</v>
      </c>
      <c r="W64" s="483">
        <f>IFERROR(INDEX($G$128:$AU$183,MATCH($E64,$E$128:$E$183,0),MATCH(W$6,$G$127:$AU$127,0)),0)*$E$194</f>
        <v>44.556936725758774</v>
      </c>
      <c r="X64" s="483">
        <f>IFERROR(INDEX($G$128:$AU$183,MATCH($E64,$E$128:$E$183,0),MATCH(X$6,$G$127:$AU$127,0)),0)*$E$194</f>
        <v>44.802864194353852</v>
      </c>
      <c r="Y64" s="483">
        <f>IFERROR(INDEX($G$128:$AU$183,MATCH($E64,$E$128:$E$183,0),MATCH(Y$6,$G$127:$AU$127,0)),0)*$E$194</f>
        <v>45.056426716040185</v>
      </c>
      <c r="Z64" s="483">
        <f>IFERROR(INDEX($G$128:$AU$183,MATCH($E64,$E$128:$E$183,0),MATCH(Z$6,$G$127:$AU$127,0)),0)*$E$194</f>
        <v>45.313075359439139</v>
      </c>
      <c r="AA64" s="483">
        <f>IFERROR(INDEX($G$128:$AU$183,MATCH($E64,$E$128:$E$183,0),MATCH(AA$6,$G$127:$AU$127,0)),0)*$E$194</f>
        <v>45.567724939166681</v>
      </c>
      <c r="AB64" s="483">
        <f>IFERROR(INDEX($G$128:$AU$183,MATCH($E64,$E$128:$E$183,0),MATCH(AB$6,$G$127:$AU$127,0)),0)*$E$194</f>
        <v>45.816843055912734</v>
      </c>
      <c r="AC64" s="483">
        <f>IFERROR(INDEX($G$128:$AU$183,MATCH($E64,$E$128:$E$183,0),MATCH(AC$6,$G$127:$AU$127,0)),0)*$E$194</f>
        <v>46.06909093680833</v>
      </c>
      <c r="AD64" s="483">
        <f>IFERROR(INDEX($G$128:$AU$183,MATCH($E64,$E$128:$E$183,0),MATCH(AD$6,$G$127:$AU$127,0)),0)*$E$194</f>
        <v>46.321900869549438</v>
      </c>
      <c r="AE64" s="483">
        <f>IFERROR(INDEX($G$128:$AU$183,MATCH($E64,$E$128:$E$183,0),MATCH(AE$6,$G$127:$AU$127,0)),0)*$E$194</f>
        <v>46.575263947260225</v>
      </c>
      <c r="AF64" s="483">
        <f>IFERROR(INDEX($G$128:$AU$183,MATCH($E64,$E$128:$E$183,0),MATCH(AF$6,$G$127:$AU$127,0)),0)*$E$194</f>
        <v>46.829171349329464</v>
      </c>
      <c r="AG64" s="483">
        <f>IFERROR(INDEX($G$128:$AU$183,MATCH($E64,$E$128:$E$183,0),MATCH(AG$6,$G$127:$AU$127,0)),0)*$E$194</f>
        <v>46.829171349329464</v>
      </c>
      <c r="AH64" s="483">
        <f>IFERROR(INDEX($G$128:$AU$183,MATCH($E64,$E$128:$E$183,0),MATCH(AH$6,$G$127:$AU$127,0)),0)*$E$194</f>
        <v>46.829171349329464</v>
      </c>
      <c r="AI64" s="483">
        <f>IFERROR(INDEX($G$128:$AU$183,MATCH($E64,$E$128:$E$183,0),MATCH(AI$6,$G$127:$AU$127,0)),0)*$E$194</f>
        <v>46.829171349329464</v>
      </c>
      <c r="AJ64" s="483">
        <f>IFERROR(INDEX($G$128:$AU$183,MATCH($E64,$E$128:$E$183,0),MATCH(AJ$6,$G$127:$AU$127,0)),0)*$E$194</f>
        <v>46.829171349329464</v>
      </c>
      <c r="AK64" s="483">
        <f>IFERROR(INDEX($G$128:$AU$183,MATCH($E64,$E$128:$E$183,0),MATCH(AK$6,$G$127:$AU$127,0)),0)*$E$194</f>
        <v>46.829171349329464</v>
      </c>
      <c r="AL64" s="483">
        <f>IFERROR(INDEX($G$128:$AU$183,MATCH($E64,$E$128:$E$183,0),MATCH(AL$6,$G$127:$AU$127,0)),0)*$E$194</f>
        <v>46.829171349329464</v>
      </c>
      <c r="AM64" s="483">
        <f>IFERROR(INDEX($G$128:$AU$183,MATCH($E64,$E$128:$E$183,0),MATCH(AM$6,$G$127:$AU$127,0)),0)*$E$194</f>
        <v>46.829171349329464</v>
      </c>
      <c r="AN64" s="483">
        <f>IFERROR(INDEX($G$128:$AU$183,MATCH($E64,$E$128:$E$183,0),MATCH(AN$6,$G$127:$AU$127,0)),0)*$E$194</f>
        <v>46.829171349329464</v>
      </c>
      <c r="AO64" s="483">
        <f>IFERROR(INDEX($G$128:$AU$183,MATCH($E64,$E$128:$E$183,0),MATCH(AO$6,$G$127:$AU$127,0)),0)*$E$194</f>
        <v>46.829171349329464</v>
      </c>
      <c r="AP64" s="483">
        <f>IFERROR(INDEX($G$128:$AU$183,MATCH($E64,$E$128:$E$183,0),MATCH(AP$6,$G$127:$AU$127,0)),0)*$E$194</f>
        <v>46.829171349329464</v>
      </c>
      <c r="AQ64" s="483">
        <f>IFERROR(INDEX($G$128:$AU$183,MATCH($E64,$E$128:$E$183,0),MATCH(AQ$6,$G$127:$AU$127,0)),0)*$E$194</f>
        <v>46.829171349329464</v>
      </c>
      <c r="AR64" s="483">
        <f>IFERROR(INDEX($G$128:$AU$183,MATCH($E64,$E$128:$E$183,0),MATCH(AR$6,$G$127:$AU$127,0)),0)*$E$194</f>
        <v>46.829171349329464</v>
      </c>
      <c r="AS64" s="483">
        <f>IFERROR(INDEX($G$128:$AU$183,MATCH($E64,$E$128:$E$183,0),MATCH(AS$6,$G$127:$AU$127,0)),0)*$E$194</f>
        <v>46.829171349329464</v>
      </c>
      <c r="AT64" s="483">
        <f>IFERROR(INDEX($G$128:$AU$183,MATCH($E64,$E$128:$E$183,0),MATCH(AT$6,$G$127:$AU$127,0)),0)*$E$194</f>
        <v>46.829171349329464</v>
      </c>
      <c r="AU64" s="483">
        <f>IFERROR(INDEX($G$128:$AU$183,MATCH($E64,$E$128:$E$183,0),MATCH(AU$6,$G$127:$AU$127,0)),0)*$E$194</f>
        <v>46.829171349329464</v>
      </c>
      <c r="AV64" s="484">
        <v>5</v>
      </c>
      <c r="BA64" s="595"/>
      <c r="BB64" s="595"/>
    </row>
    <row r="65" spans="2:119" ht="14.5">
      <c r="B65" s="8" t="str">
        <f>Processes!D80</f>
        <v>MINGRS</v>
      </c>
      <c r="C65" s="8" t="str">
        <f>Processes!E80</f>
        <v>Mining technology - Grass</v>
      </c>
      <c r="D65" s="216"/>
      <c r="E65" s="216" t="str">
        <f t="shared" si="8"/>
        <v>GRS</v>
      </c>
      <c r="F65" s="1116" t="str">
        <f t="shared" si="9"/>
        <v>MKr14</v>
      </c>
      <c r="G65" s="483">
        <f>IFERROR(INDEX($G$128:$AU$183,MATCH($E65,$E$128:$E$183,0),MATCH(G$6,$G$127:$AU$127,0)),0)*$E$194</f>
        <v>39.424999999999997</v>
      </c>
      <c r="H65" s="483">
        <f>IFERROR(INDEX($G$128:$AU$183,MATCH($E65,$E$128:$E$183,0),MATCH(H$6,$G$127:$AU$127,0)),0)*$E$194</f>
        <v>39.424999999999997</v>
      </c>
      <c r="I65" s="483">
        <f>IFERROR(INDEX($G$128:$AU$183,MATCH($E65,$E$128:$E$183,0),MATCH(I$6,$G$127:$AU$127,0)),0)*$E$194</f>
        <v>39.424999999999997</v>
      </c>
      <c r="J65" s="483">
        <f>IFERROR(INDEX($G$128:$AU$183,MATCH($E65,$E$128:$E$183,0),MATCH(J$6,$G$127:$AU$127,0)),0)*$E$194</f>
        <v>39.14</v>
      </c>
      <c r="K65" s="483">
        <f>IFERROR(INDEX($G$128:$AU$183,MATCH($E65,$E$128:$E$183,0),MATCH(K$6,$G$127:$AU$127,0)),0)*$E$194</f>
        <v>38.76</v>
      </c>
      <c r="L65" s="483">
        <f>IFERROR(INDEX($G$128:$AU$183,MATCH($E65,$E$128:$E$183,0),MATCH(L$6,$G$127:$AU$127,0)),0)*$E$194</f>
        <v>38.475000000000001</v>
      </c>
      <c r="M65" s="483">
        <f>IFERROR(INDEX($G$128:$AU$183,MATCH($E65,$E$128:$E$183,0),MATCH(M$6,$G$127:$AU$127,0)),0)*$E$194</f>
        <v>38.854999999999997</v>
      </c>
      <c r="N65" s="483">
        <f>IFERROR(INDEX($G$128:$AU$183,MATCH($E65,$E$128:$E$183,0),MATCH(N$6,$G$127:$AU$127,0)),0)*$E$194</f>
        <v>39.33</v>
      </c>
      <c r="O65" s="483">
        <f>IFERROR(INDEX($G$128:$AU$183,MATCH($E65,$E$128:$E$183,0),MATCH(O$6,$G$127:$AU$127,0)),0)*$E$194</f>
        <v>39.553153152572932</v>
      </c>
      <c r="P65" s="483">
        <f>IFERROR(INDEX($G$128:$AU$183,MATCH($E65,$E$128:$E$183,0),MATCH(P$6,$G$127:$AU$127,0)),0)*$E$194</f>
        <v>39.553153152572932</v>
      </c>
      <c r="Q65" s="483">
        <f>IFERROR(INDEX($G$128:$AU$183,MATCH($E65,$E$128:$E$183,0),MATCH(Q$6,$G$127:$AU$127,0)),0)*$E$194</f>
        <v>41.802097864793595</v>
      </c>
      <c r="R65" s="483">
        <f>IFERROR(INDEX($G$128:$AU$183,MATCH($E65,$E$128:$E$183,0),MATCH(R$6,$G$127:$AU$127,0)),0)*$E$194</f>
        <v>43.188445818532131</v>
      </c>
      <c r="S65" s="483">
        <f>IFERROR(INDEX($G$128:$AU$183,MATCH($E65,$E$128:$E$183,0),MATCH(S$6,$G$127:$AU$127,0)),0)*$E$194</f>
        <v>43.763561056295565</v>
      </c>
      <c r="T65" s="483">
        <f>IFERROR(INDEX($G$128:$AU$183,MATCH($E65,$E$128:$E$183,0),MATCH(T$6,$G$127:$AU$127,0)),0)*$E$194</f>
        <v>43.976532953422499</v>
      </c>
      <c r="U65" s="483">
        <f>IFERROR(INDEX($G$128:$AU$183,MATCH($E65,$E$128:$E$183,0),MATCH(U$6,$G$127:$AU$127,0)),0)*$E$194</f>
        <v>44.14029674137128</v>
      </c>
      <c r="V65" s="483">
        <f>IFERROR(INDEX($G$128:$AU$183,MATCH($E65,$E$128:$E$183,0),MATCH(V$6,$G$127:$AU$127,0)),0)*$E$194</f>
        <v>44.320759511870243</v>
      </c>
      <c r="W65" s="483">
        <f>IFERROR(INDEX($G$128:$AU$183,MATCH($E65,$E$128:$E$183,0),MATCH(W$6,$G$127:$AU$127,0)),0)*$E$194</f>
        <v>44.556936725758774</v>
      </c>
      <c r="X65" s="483">
        <f>IFERROR(INDEX($G$128:$AU$183,MATCH($E65,$E$128:$E$183,0),MATCH(X$6,$G$127:$AU$127,0)),0)*$E$194</f>
        <v>44.802864194353852</v>
      </c>
      <c r="Y65" s="483">
        <f>IFERROR(INDEX($G$128:$AU$183,MATCH($E65,$E$128:$E$183,0),MATCH(Y$6,$G$127:$AU$127,0)),0)*$E$194</f>
        <v>45.056426716040185</v>
      </c>
      <c r="Z65" s="483">
        <f>IFERROR(INDEX($G$128:$AU$183,MATCH($E65,$E$128:$E$183,0),MATCH(Z$6,$G$127:$AU$127,0)),0)*$E$194</f>
        <v>45.313075359439139</v>
      </c>
      <c r="AA65" s="483">
        <f>IFERROR(INDEX($G$128:$AU$183,MATCH($E65,$E$128:$E$183,0),MATCH(AA$6,$G$127:$AU$127,0)),0)*$E$194</f>
        <v>45.567724939166681</v>
      </c>
      <c r="AB65" s="483">
        <f>IFERROR(INDEX($G$128:$AU$183,MATCH($E65,$E$128:$E$183,0),MATCH(AB$6,$G$127:$AU$127,0)),0)*$E$194</f>
        <v>45.816843055912734</v>
      </c>
      <c r="AC65" s="483">
        <f>IFERROR(INDEX($G$128:$AU$183,MATCH($E65,$E$128:$E$183,0),MATCH(AC$6,$G$127:$AU$127,0)),0)*$E$194</f>
        <v>46.06909093680833</v>
      </c>
      <c r="AD65" s="483">
        <f>IFERROR(INDEX($G$128:$AU$183,MATCH($E65,$E$128:$E$183,0),MATCH(AD$6,$G$127:$AU$127,0)),0)*$E$194</f>
        <v>46.321900869549438</v>
      </c>
      <c r="AE65" s="483">
        <f>IFERROR(INDEX($G$128:$AU$183,MATCH($E65,$E$128:$E$183,0),MATCH(AE$6,$G$127:$AU$127,0)),0)*$E$194</f>
        <v>46.575263947260225</v>
      </c>
      <c r="AF65" s="483">
        <f>IFERROR(INDEX($G$128:$AU$183,MATCH($E65,$E$128:$E$183,0),MATCH(AF$6,$G$127:$AU$127,0)),0)*$E$194</f>
        <v>46.829171349329464</v>
      </c>
      <c r="AG65" s="483">
        <f>IFERROR(INDEX($G$128:$AU$183,MATCH($E65,$E$128:$E$183,0),MATCH(AG$6,$G$127:$AU$127,0)),0)*$E$194</f>
        <v>46.829171349329464</v>
      </c>
      <c r="AH65" s="483">
        <f>IFERROR(INDEX($G$128:$AU$183,MATCH($E65,$E$128:$E$183,0),MATCH(AH$6,$G$127:$AU$127,0)),0)*$E$194</f>
        <v>46.829171349329464</v>
      </c>
      <c r="AI65" s="483">
        <f>IFERROR(INDEX($G$128:$AU$183,MATCH($E65,$E$128:$E$183,0),MATCH(AI$6,$G$127:$AU$127,0)),0)*$E$194</f>
        <v>46.829171349329464</v>
      </c>
      <c r="AJ65" s="483">
        <f>IFERROR(INDEX($G$128:$AU$183,MATCH($E65,$E$128:$E$183,0),MATCH(AJ$6,$G$127:$AU$127,0)),0)*$E$194</f>
        <v>46.829171349329464</v>
      </c>
      <c r="AK65" s="483">
        <f>IFERROR(INDEX($G$128:$AU$183,MATCH($E65,$E$128:$E$183,0),MATCH(AK$6,$G$127:$AU$127,0)),0)*$E$194</f>
        <v>46.829171349329464</v>
      </c>
      <c r="AL65" s="483">
        <f>IFERROR(INDEX($G$128:$AU$183,MATCH($E65,$E$128:$E$183,0),MATCH(AL$6,$G$127:$AU$127,0)),0)*$E$194</f>
        <v>46.829171349329464</v>
      </c>
      <c r="AM65" s="483">
        <f>IFERROR(INDEX($G$128:$AU$183,MATCH($E65,$E$128:$E$183,0),MATCH(AM$6,$G$127:$AU$127,0)),0)*$E$194</f>
        <v>46.829171349329464</v>
      </c>
      <c r="AN65" s="483">
        <f>IFERROR(INDEX($G$128:$AU$183,MATCH($E65,$E$128:$E$183,0),MATCH(AN$6,$G$127:$AU$127,0)),0)*$E$194</f>
        <v>46.829171349329464</v>
      </c>
      <c r="AO65" s="483">
        <f>IFERROR(INDEX($G$128:$AU$183,MATCH($E65,$E$128:$E$183,0),MATCH(AO$6,$G$127:$AU$127,0)),0)*$E$194</f>
        <v>46.829171349329464</v>
      </c>
      <c r="AP65" s="483">
        <f>IFERROR(INDEX($G$128:$AU$183,MATCH($E65,$E$128:$E$183,0),MATCH(AP$6,$G$127:$AU$127,0)),0)*$E$194</f>
        <v>46.829171349329464</v>
      </c>
      <c r="AQ65" s="483">
        <f>IFERROR(INDEX($G$128:$AU$183,MATCH($E65,$E$128:$E$183,0),MATCH(AQ$6,$G$127:$AU$127,0)),0)*$E$194</f>
        <v>46.829171349329464</v>
      </c>
      <c r="AR65" s="483">
        <f>IFERROR(INDEX($G$128:$AU$183,MATCH($E65,$E$128:$E$183,0),MATCH(AR$6,$G$127:$AU$127,0)),0)*$E$194</f>
        <v>46.829171349329464</v>
      </c>
      <c r="AS65" s="483">
        <f>IFERROR(INDEX($G$128:$AU$183,MATCH($E65,$E$128:$E$183,0),MATCH(AS$6,$G$127:$AU$127,0)),0)*$E$194</f>
        <v>46.829171349329464</v>
      </c>
      <c r="AT65" s="483">
        <f>IFERROR(INDEX($G$128:$AU$183,MATCH($E65,$E$128:$E$183,0),MATCH(AT$6,$G$127:$AU$127,0)),0)*$E$194</f>
        <v>46.829171349329464</v>
      </c>
      <c r="AU65" s="483">
        <f>IFERROR(INDEX($G$128:$AU$183,MATCH($E65,$E$128:$E$183,0),MATCH(AU$6,$G$127:$AU$127,0)),0)*$E$194</f>
        <v>46.829171349329464</v>
      </c>
      <c r="AV65" s="484">
        <v>5</v>
      </c>
      <c r="BA65" s="595"/>
      <c r="BB65" s="595"/>
    </row>
    <row r="66" spans="2:119" ht="14.5">
      <c r="B66" s="8" t="str">
        <f>Processes!D81</f>
        <v>MINWPE</v>
      </c>
      <c r="C66" s="8" t="str">
        <f>Processes!E81</f>
        <v>Mining technology - Wood pellets</v>
      </c>
      <c r="D66" s="216"/>
      <c r="E66" s="216" t="str">
        <f t="shared" si="8"/>
        <v>WPE</v>
      </c>
      <c r="F66" s="1116" t="str">
        <f t="shared" si="9"/>
        <v>MKr19</v>
      </c>
      <c r="G66" s="483">
        <f>IFERROR(INDEX($G$128:$AU$183,MATCH($E66,$E$128:$E$183,0),MATCH(G$6,$G$127:$AU$127,0)),0)*$E$194</f>
        <v>70.015000000000001</v>
      </c>
      <c r="H66" s="483">
        <f>IFERROR(INDEX($G$128:$AU$183,MATCH($E66,$E$128:$E$183,0),MATCH(H$6,$G$127:$AU$127,0)),0)*$E$194</f>
        <v>70.015000000000001</v>
      </c>
      <c r="I66" s="483">
        <f>IFERROR(INDEX($G$128:$AU$183,MATCH($E66,$E$128:$E$183,0),MATCH(I$6,$G$127:$AU$127,0)),0)*$E$194</f>
        <v>70.015000000000001</v>
      </c>
      <c r="J66" s="483">
        <f>IFERROR(INDEX($G$128:$AU$183,MATCH($E66,$E$128:$E$183,0),MATCH(J$6,$G$127:$AU$127,0)),0)*$E$194</f>
        <v>69.064999999999998</v>
      </c>
      <c r="K66" s="483">
        <f>IFERROR(INDEX($G$128:$AU$183,MATCH($E66,$E$128:$E$183,0),MATCH(K$6,$G$127:$AU$127,0)),0)*$E$194</f>
        <v>68.209999999999994</v>
      </c>
      <c r="L66" s="483">
        <f>IFERROR(INDEX($G$128:$AU$183,MATCH($E66,$E$128:$E$183,0),MATCH(L$6,$G$127:$AU$127,0)),0)*$E$194</f>
        <v>67.259999999999991</v>
      </c>
      <c r="M66" s="483">
        <f>IFERROR(INDEX($G$128:$AU$183,MATCH($E66,$E$128:$E$183,0),MATCH(M$6,$G$127:$AU$127,0)),0)*$E$194</f>
        <v>67.64</v>
      </c>
      <c r="N66" s="483">
        <f>IFERROR(INDEX($G$128:$AU$183,MATCH($E66,$E$128:$E$183,0),MATCH(N$6,$G$127:$AU$127,0)),0)*$E$194</f>
        <v>68.02</v>
      </c>
      <c r="O66" s="483">
        <f>IFERROR(INDEX($G$128:$AU$183,MATCH($E66,$E$128:$E$183,0),MATCH(O$6,$G$127:$AU$127,0)),0)*$E$194</f>
        <v>66.020146242702353</v>
      </c>
      <c r="P66" s="483">
        <f>IFERROR(INDEX($G$128:$AU$183,MATCH($E66,$E$128:$E$183,0),MATCH(P$6,$G$127:$AU$127,0)),0)*$E$194</f>
        <v>65.96136818516834</v>
      </c>
      <c r="Q66" s="483">
        <f>IFERROR(INDEX($G$128:$AU$183,MATCH($E66,$E$128:$E$183,0),MATCH(Q$6,$G$127:$AU$127,0)),0)*$E$194</f>
        <v>55.0040985997028</v>
      </c>
      <c r="R66" s="483">
        <f>IFERROR(INDEX($G$128:$AU$183,MATCH($E66,$E$128:$E$183,0),MATCH(R$6,$G$127:$AU$127,0)),0)*$E$194</f>
        <v>64.378807971122015</v>
      </c>
      <c r="S66" s="483">
        <f>IFERROR(INDEX($G$128:$AU$183,MATCH($E66,$E$128:$E$183,0),MATCH(S$6,$G$127:$AU$127,0)),0)*$E$194</f>
        <v>79.172333421282616</v>
      </c>
      <c r="T66" s="483">
        <f>IFERROR(INDEX($G$128:$AU$183,MATCH($E66,$E$128:$E$183,0),MATCH(T$6,$G$127:$AU$127,0)),0)*$E$194</f>
        <v>75.439395898029787</v>
      </c>
      <c r="U66" s="483">
        <f>IFERROR(INDEX($G$128:$AU$183,MATCH($E66,$E$128:$E$183,0),MATCH(U$6,$G$127:$AU$127,0)),0)*$E$194</f>
        <v>69.015937653307034</v>
      </c>
      <c r="V66" s="483">
        <f>IFERROR(INDEX($G$128:$AU$183,MATCH($E66,$E$128:$E$183,0),MATCH(V$6,$G$127:$AU$127,0)),0)*$E$194</f>
        <v>68.557195180278839</v>
      </c>
      <c r="W66" s="483">
        <f>IFERROR(INDEX($G$128:$AU$183,MATCH($E66,$E$128:$E$183,0),MATCH(W$6,$G$127:$AU$127,0)),0)*$E$194</f>
        <v>68.777186659831571</v>
      </c>
      <c r="X66" s="483">
        <f>IFERROR(INDEX($G$128:$AU$183,MATCH($E66,$E$128:$E$183,0),MATCH(X$6,$G$127:$AU$127,0)),0)*$E$194</f>
        <v>69.013377501994839</v>
      </c>
      <c r="Y66" s="483">
        <f>IFERROR(INDEX($G$128:$AU$183,MATCH($E66,$E$128:$E$183,0),MATCH(Y$6,$G$127:$AU$127,0)),0)*$E$194</f>
        <v>69.262120019745566</v>
      </c>
      <c r="Z66" s="483">
        <f>IFERROR(INDEX($G$128:$AU$183,MATCH($E66,$E$128:$E$183,0),MATCH(Z$6,$G$127:$AU$127,0)),0)*$E$194</f>
        <v>69.515476084043215</v>
      </c>
      <c r="AA66" s="483">
        <f>IFERROR(INDEX($G$128:$AU$183,MATCH($E66,$E$128:$E$183,0),MATCH(AA$6,$G$127:$AU$127,0)),0)*$E$194</f>
        <v>69.764527050353749</v>
      </c>
      <c r="AB66" s="483">
        <f>IFERROR(INDEX($G$128:$AU$183,MATCH($E66,$E$128:$E$183,0),MATCH(AB$6,$G$127:$AU$127,0)),0)*$E$194</f>
        <v>70.024401728932048</v>
      </c>
      <c r="AC66" s="483">
        <f>IFERROR(INDEX($G$128:$AU$183,MATCH($E66,$E$128:$E$183,0),MATCH(AC$6,$G$127:$AU$127,0)),0)*$E$194</f>
        <v>70.289329219179578</v>
      </c>
      <c r="AD66" s="483">
        <f>IFERROR(INDEX($G$128:$AU$183,MATCH($E66,$E$128:$E$183,0),MATCH(AD$6,$G$127:$AU$127,0)),0)*$E$194</f>
        <v>70.554789628016493</v>
      </c>
      <c r="AE66" s="483">
        <f>IFERROR(INDEX($G$128:$AU$183,MATCH($E66,$E$128:$E$183,0),MATCH(AE$6,$G$127:$AU$127,0)),0)*$E$194</f>
        <v>70.820757578037743</v>
      </c>
      <c r="AF66" s="483">
        <f>IFERROR(INDEX($G$128:$AU$183,MATCH($E66,$E$128:$E$183,0),MATCH(AF$6,$G$127:$AU$127,0)),0)*$E$194</f>
        <v>71.087207917336016</v>
      </c>
      <c r="AG66" s="483">
        <f>IFERROR(INDEX($G$128:$AU$183,MATCH($E66,$E$128:$E$183,0),MATCH(AG$6,$G$127:$AU$127,0)),0)*$E$194</f>
        <v>71.087207917336016</v>
      </c>
      <c r="AH66" s="483">
        <f>IFERROR(INDEX($G$128:$AU$183,MATCH($E66,$E$128:$E$183,0),MATCH(AH$6,$G$127:$AU$127,0)),0)*$E$194</f>
        <v>71.087207917336016</v>
      </c>
      <c r="AI66" s="483">
        <f>IFERROR(INDEX($G$128:$AU$183,MATCH($E66,$E$128:$E$183,0),MATCH(AI$6,$G$127:$AU$127,0)),0)*$E$194</f>
        <v>71.087207917336016</v>
      </c>
      <c r="AJ66" s="483">
        <f>IFERROR(INDEX($G$128:$AU$183,MATCH($E66,$E$128:$E$183,0),MATCH(AJ$6,$G$127:$AU$127,0)),0)*$E$194</f>
        <v>71.087207917336016</v>
      </c>
      <c r="AK66" s="483">
        <f>IFERROR(INDEX($G$128:$AU$183,MATCH($E66,$E$128:$E$183,0),MATCH(AK$6,$G$127:$AU$127,0)),0)*$E$194</f>
        <v>71.087207917336016</v>
      </c>
      <c r="AL66" s="483">
        <f>IFERROR(INDEX($G$128:$AU$183,MATCH($E66,$E$128:$E$183,0),MATCH(AL$6,$G$127:$AU$127,0)),0)*$E$194</f>
        <v>71.087207917336016</v>
      </c>
      <c r="AM66" s="483">
        <f>IFERROR(INDEX($G$128:$AU$183,MATCH($E66,$E$128:$E$183,0),MATCH(AM$6,$G$127:$AU$127,0)),0)*$E$194</f>
        <v>71.087207917336016</v>
      </c>
      <c r="AN66" s="483">
        <f>IFERROR(INDEX($G$128:$AU$183,MATCH($E66,$E$128:$E$183,0),MATCH(AN$6,$G$127:$AU$127,0)),0)*$E$194</f>
        <v>71.087207917336016</v>
      </c>
      <c r="AO66" s="483">
        <f>IFERROR(INDEX($G$128:$AU$183,MATCH($E66,$E$128:$E$183,0),MATCH(AO$6,$G$127:$AU$127,0)),0)*$E$194</f>
        <v>71.087207917336016</v>
      </c>
      <c r="AP66" s="483">
        <f>IFERROR(INDEX($G$128:$AU$183,MATCH($E66,$E$128:$E$183,0),MATCH(AP$6,$G$127:$AU$127,0)),0)*$E$194</f>
        <v>71.087207917336016</v>
      </c>
      <c r="AQ66" s="483">
        <f>IFERROR(INDEX($G$128:$AU$183,MATCH($E66,$E$128:$E$183,0),MATCH(AQ$6,$G$127:$AU$127,0)),0)*$E$194</f>
        <v>71.087207917336016</v>
      </c>
      <c r="AR66" s="483">
        <f>IFERROR(INDEX($G$128:$AU$183,MATCH($E66,$E$128:$E$183,0),MATCH(AR$6,$G$127:$AU$127,0)),0)*$E$194</f>
        <v>71.087207917336016</v>
      </c>
      <c r="AS66" s="483">
        <f>IFERROR(INDEX($G$128:$AU$183,MATCH($E66,$E$128:$E$183,0),MATCH(AS$6,$G$127:$AU$127,0)),0)*$E$194</f>
        <v>71.087207917336016</v>
      </c>
      <c r="AT66" s="483">
        <f>IFERROR(INDEX($G$128:$AU$183,MATCH($E66,$E$128:$E$183,0),MATCH(AT$6,$G$127:$AU$127,0)),0)*$E$194</f>
        <v>71.087207917336016</v>
      </c>
      <c r="AU66" s="483">
        <f>IFERROR(INDEX($G$128:$AU$183,MATCH($E66,$E$128:$E$183,0),MATCH(AU$6,$G$127:$AU$127,0)),0)*$E$194</f>
        <v>71.087207917336016</v>
      </c>
      <c r="AV66" s="484">
        <v>5</v>
      </c>
      <c r="BA66" s="595"/>
      <c r="BB66" s="595"/>
      <c r="BC66" s="595"/>
    </row>
    <row r="67" spans="2:119" ht="14.5">
      <c r="B67" s="8" t="str">
        <f>Processes!D82</f>
        <v>MINWCH</v>
      </c>
      <c r="C67" s="8" t="str">
        <f>Processes!E82</f>
        <v>Mining technology - Wood chips and wood waste</v>
      </c>
      <c r="D67" s="216"/>
      <c r="E67" s="216" t="str">
        <f t="shared" si="8"/>
        <v>WCH</v>
      </c>
      <c r="F67" s="1116" t="str">
        <f t="shared" si="9"/>
        <v>MKr19</v>
      </c>
      <c r="G67" s="483">
        <f>IFERROR(INDEX($G$128:$AU$183,MATCH($E67,$E$128:$E$183,0),MATCH(G$6,$G$127:$AU$127,0)),0)*$E$194</f>
        <v>43.699999999999996</v>
      </c>
      <c r="H67" s="483">
        <f>IFERROR(INDEX($G$128:$AU$183,MATCH($E67,$E$128:$E$183,0),MATCH(H$6,$G$127:$AU$127,0)),0)*$E$194</f>
        <v>43.699999999999996</v>
      </c>
      <c r="I67" s="483">
        <f>IFERROR(INDEX($G$128:$AU$183,MATCH($E67,$E$128:$E$183,0),MATCH(I$6,$G$127:$AU$127,0)),0)*$E$194</f>
        <v>43.699999999999996</v>
      </c>
      <c r="J67" s="483">
        <f>IFERROR(INDEX($G$128:$AU$183,MATCH($E67,$E$128:$E$183,0),MATCH(J$6,$G$127:$AU$127,0)),0)*$E$194</f>
        <v>43.414999999999999</v>
      </c>
      <c r="K67" s="483">
        <f>IFERROR(INDEX($G$128:$AU$183,MATCH($E67,$E$128:$E$183,0),MATCH(K$6,$G$127:$AU$127,0)),0)*$E$194</f>
        <v>43.034999999999997</v>
      </c>
      <c r="L67" s="483">
        <f>IFERROR(INDEX($G$128:$AU$183,MATCH($E67,$E$128:$E$183,0),MATCH(L$6,$G$127:$AU$127,0)),0)*$E$194</f>
        <v>42.654999999999994</v>
      </c>
      <c r="M67" s="483">
        <f>IFERROR(INDEX($G$128:$AU$183,MATCH($E67,$E$128:$E$183,0),MATCH(M$6,$G$127:$AU$127,0)),0)*$E$194</f>
        <v>43.129999999999995</v>
      </c>
      <c r="N67" s="483">
        <f>IFERROR(INDEX($G$128:$AU$183,MATCH($E67,$E$128:$E$183,0),MATCH(N$6,$G$127:$AU$127,0)),0)*$E$194</f>
        <v>43.604999999999997</v>
      </c>
      <c r="O67" s="483">
        <f>IFERROR(INDEX($G$128:$AU$183,MATCH($E67,$E$128:$E$183,0),MATCH(O$6,$G$127:$AU$127,0)),0)*$E$194</f>
        <v>42.920498592365362</v>
      </c>
      <c r="P67" s="483">
        <f>IFERROR(INDEX($G$128:$AU$183,MATCH($E67,$E$128:$E$183,0),MATCH(P$6,$G$127:$AU$127,0)),0)*$E$194</f>
        <v>42.86172053483137</v>
      </c>
      <c r="Q67" s="483">
        <f>IFERROR(INDEX($G$128:$AU$183,MATCH($E67,$E$128:$E$183,0),MATCH(Q$6,$G$127:$AU$127,0)),0)*$E$194</f>
        <v>46.394801169722108</v>
      </c>
      <c r="R67" s="483">
        <f>IFERROR(INDEX($G$128:$AU$183,MATCH($E67,$E$128:$E$183,0),MATCH(R$6,$G$127:$AU$127,0)),0)*$E$194</f>
        <v>47.972498480783734</v>
      </c>
      <c r="S67" s="483">
        <f>IFERROR(INDEX($G$128:$AU$183,MATCH($E67,$E$128:$E$183,0),MATCH(S$6,$G$127:$AU$127,0)),0)*$E$194</f>
        <v>48.636311913414815</v>
      </c>
      <c r="T67" s="483">
        <f>IFERROR(INDEX($G$128:$AU$183,MATCH($E67,$E$128:$E$183,0),MATCH(T$6,$G$127:$AU$127,0)),0)*$E$194</f>
        <v>48.891604235656516</v>
      </c>
      <c r="U67" s="483">
        <f>IFERROR(INDEX($G$128:$AU$183,MATCH($E67,$E$128:$E$183,0),MATCH(U$6,$G$127:$AU$127,0)),0)*$E$194</f>
        <v>49.091188947609083</v>
      </c>
      <c r="V67" s="483">
        <f>IFERROR(INDEX($G$128:$AU$183,MATCH($E67,$E$128:$E$183,0),MATCH(V$6,$G$127:$AU$127,0)),0)*$E$194</f>
        <v>49.309477618937109</v>
      </c>
      <c r="W67" s="483">
        <f>IFERROR(INDEX($G$128:$AU$183,MATCH($E67,$E$128:$E$183,0),MATCH(W$6,$G$127:$AU$127,0)),0)*$E$194</f>
        <v>49.584914599518733</v>
      </c>
      <c r="X67" s="483">
        <f>IFERROR(INDEX($G$128:$AU$183,MATCH($E67,$E$128:$E$183,0),MATCH(X$6,$G$127:$AU$127,0)),0)*$E$194</f>
        <v>49.8713807358507</v>
      </c>
      <c r="Y67" s="483">
        <f>IFERROR(INDEX($G$128:$AU$183,MATCH($E67,$E$128:$E$183,0),MATCH(Y$6,$G$127:$AU$127,0)),0)*$E$194</f>
        <v>50.166488667189867</v>
      </c>
      <c r="Z67" s="483">
        <f>IFERROR(INDEX($G$128:$AU$183,MATCH($E67,$E$128:$E$183,0),MATCH(Z$6,$G$127:$AU$127,0)),0)*$E$194</f>
        <v>50.465097106960684</v>
      </c>
      <c r="AA67" s="483">
        <f>IFERROR(INDEX($G$128:$AU$183,MATCH($E67,$E$128:$E$183,0),MATCH(AA$6,$G$127:$AU$127,0)),0)*$E$194</f>
        <v>50.76145527293145</v>
      </c>
      <c r="AB67" s="483">
        <f>IFERROR(INDEX($G$128:$AU$183,MATCH($E67,$E$128:$E$183,0),MATCH(AB$6,$G$127:$AU$127,0)),0)*$E$194</f>
        <v>51.050019836360484</v>
      </c>
      <c r="AC67" s="483">
        <f>IFERROR(INDEX($G$128:$AU$183,MATCH($E67,$E$128:$E$183,0),MATCH(AC$6,$G$127:$AU$127,0)),0)*$E$194</f>
        <v>51.342154083765699</v>
      </c>
      <c r="AD67" s="483">
        <f>IFERROR(INDEX($G$128:$AU$183,MATCH($E67,$E$128:$E$183,0),MATCH(AD$6,$G$127:$AU$127,0)),0)*$E$194</f>
        <v>51.634953263435641</v>
      </c>
      <c r="AE67" s="483">
        <f>IFERROR(INDEX($G$128:$AU$183,MATCH($E67,$E$128:$E$183,0),MATCH(AE$6,$G$127:$AU$127,0)),0)*$E$194</f>
        <v>51.92840697014158</v>
      </c>
      <c r="AF67" s="483">
        <f>IFERROR(INDEX($G$128:$AU$183,MATCH($E67,$E$128:$E$183,0),MATCH(AF$6,$G$127:$AU$127,0)),0)*$E$194</f>
        <v>52.222504899431144</v>
      </c>
      <c r="AG67" s="483">
        <f>IFERROR(INDEX($G$128:$AU$183,MATCH($E67,$E$128:$E$183,0),MATCH(AG$6,$G$127:$AU$127,0)),0)*$E$194</f>
        <v>52.222504899431144</v>
      </c>
      <c r="AH67" s="483">
        <f>IFERROR(INDEX($G$128:$AU$183,MATCH($E67,$E$128:$E$183,0),MATCH(AH$6,$G$127:$AU$127,0)),0)*$E$194</f>
        <v>52.222504899431144</v>
      </c>
      <c r="AI67" s="483">
        <f>IFERROR(INDEX($G$128:$AU$183,MATCH($E67,$E$128:$E$183,0),MATCH(AI$6,$G$127:$AU$127,0)),0)*$E$194</f>
        <v>52.222504899431144</v>
      </c>
      <c r="AJ67" s="483">
        <f>IFERROR(INDEX($G$128:$AU$183,MATCH($E67,$E$128:$E$183,0),MATCH(AJ$6,$G$127:$AU$127,0)),0)*$E$194</f>
        <v>52.222504899431144</v>
      </c>
      <c r="AK67" s="483">
        <f>IFERROR(INDEX($G$128:$AU$183,MATCH($E67,$E$128:$E$183,0),MATCH(AK$6,$G$127:$AU$127,0)),0)*$E$194</f>
        <v>52.222504899431144</v>
      </c>
      <c r="AL67" s="483">
        <f>IFERROR(INDEX($G$128:$AU$183,MATCH($E67,$E$128:$E$183,0),MATCH(AL$6,$G$127:$AU$127,0)),0)*$E$194</f>
        <v>52.222504899431144</v>
      </c>
      <c r="AM67" s="483">
        <f>IFERROR(INDEX($G$128:$AU$183,MATCH($E67,$E$128:$E$183,0),MATCH(AM$6,$G$127:$AU$127,0)),0)*$E$194</f>
        <v>52.222504899431144</v>
      </c>
      <c r="AN67" s="483">
        <f>IFERROR(INDEX($G$128:$AU$183,MATCH($E67,$E$128:$E$183,0),MATCH(AN$6,$G$127:$AU$127,0)),0)*$E$194</f>
        <v>52.222504899431144</v>
      </c>
      <c r="AO67" s="483">
        <f>IFERROR(INDEX($G$128:$AU$183,MATCH($E67,$E$128:$E$183,0),MATCH(AO$6,$G$127:$AU$127,0)),0)*$E$194</f>
        <v>52.222504899431144</v>
      </c>
      <c r="AP67" s="483">
        <f>IFERROR(INDEX($G$128:$AU$183,MATCH($E67,$E$128:$E$183,0),MATCH(AP$6,$G$127:$AU$127,0)),0)*$E$194</f>
        <v>52.222504899431144</v>
      </c>
      <c r="AQ67" s="483">
        <f>IFERROR(INDEX($G$128:$AU$183,MATCH($E67,$E$128:$E$183,0),MATCH(AQ$6,$G$127:$AU$127,0)),0)*$E$194</f>
        <v>52.222504899431144</v>
      </c>
      <c r="AR67" s="483">
        <f>IFERROR(INDEX($G$128:$AU$183,MATCH($E67,$E$128:$E$183,0),MATCH(AR$6,$G$127:$AU$127,0)),0)*$E$194</f>
        <v>52.222504899431144</v>
      </c>
      <c r="AS67" s="483">
        <f>IFERROR(INDEX($G$128:$AU$183,MATCH($E67,$E$128:$E$183,0),MATCH(AS$6,$G$127:$AU$127,0)),0)*$E$194</f>
        <v>52.222504899431144</v>
      </c>
      <c r="AT67" s="483">
        <f>IFERROR(INDEX($G$128:$AU$183,MATCH($E67,$E$128:$E$183,0),MATCH(AT$6,$G$127:$AU$127,0)),0)*$E$194</f>
        <v>52.222504899431144</v>
      </c>
      <c r="AU67" s="483">
        <f>IFERROR(INDEX($G$128:$AU$183,MATCH($E67,$E$128:$E$183,0),MATCH(AU$6,$G$127:$AU$127,0)),0)*$E$194</f>
        <v>52.222504899431144</v>
      </c>
      <c r="AV67" s="484">
        <v>5</v>
      </c>
    </row>
    <row r="68" spans="2:119" ht="14.5">
      <c r="B68" s="8" t="str">
        <f>Processes!D83</f>
        <v>MINFIW</v>
      </c>
      <c r="C68" s="8" t="str">
        <f>Processes!E83</f>
        <v>Mining technology - Firewood</v>
      </c>
      <c r="D68" s="216"/>
      <c r="E68" s="216" t="str">
        <f t="shared" si="8"/>
        <v>FIW</v>
      </c>
      <c r="F68" s="1116" t="str">
        <f t="shared" si="9"/>
        <v>MKr14</v>
      </c>
      <c r="G68" s="483">
        <f>IFERROR(INDEX($G$128:$AU$183,MATCH($E68,$E$128:$E$183,0),MATCH(G$6,$G$127:$AU$127,0)),0)*$E$194</f>
        <v>10.924999999999999</v>
      </c>
      <c r="H68" s="483">
        <f>IFERROR(INDEX($G$128:$AU$183,MATCH($E68,$E$128:$E$183,0),MATCH(H$6,$G$127:$AU$127,0)),0)*$E$194</f>
        <v>10.924999999999999</v>
      </c>
      <c r="I68" s="483">
        <f>IFERROR(INDEX($G$128:$AU$183,MATCH($E68,$E$128:$E$183,0),MATCH(I$6,$G$127:$AU$127,0)),0)*$E$194</f>
        <v>10.924999999999999</v>
      </c>
      <c r="J68" s="483">
        <f>IFERROR(INDEX($G$128:$AU$183,MATCH($E68,$E$128:$E$183,0),MATCH(J$6,$G$127:$AU$127,0)),0)*$E$194</f>
        <v>10.85375</v>
      </c>
      <c r="K68" s="483">
        <f>IFERROR(INDEX($G$128:$AU$183,MATCH($E68,$E$128:$E$183,0),MATCH(K$6,$G$127:$AU$127,0)),0)*$E$194</f>
        <v>10.758749999999999</v>
      </c>
      <c r="L68" s="483">
        <f>IFERROR(INDEX($G$128:$AU$183,MATCH($E68,$E$128:$E$183,0),MATCH(L$6,$G$127:$AU$127,0)),0)*$E$194</f>
        <v>10.663749999999999</v>
      </c>
      <c r="M68" s="483">
        <f>IFERROR(INDEX($G$128:$AU$183,MATCH($E68,$E$128:$E$183,0),MATCH(M$6,$G$127:$AU$127,0)),0)*$E$194</f>
        <v>10.782499999999999</v>
      </c>
      <c r="N68" s="483">
        <f>IFERROR(INDEX($G$128:$AU$183,MATCH($E68,$E$128:$E$183,0),MATCH(N$6,$G$127:$AU$127,0)),0)*$E$194</f>
        <v>10.901249999999999</v>
      </c>
      <c r="O68" s="483">
        <f>IFERROR(INDEX($G$128:$AU$183,MATCH($E68,$E$128:$E$183,0),MATCH(O$6,$G$127:$AU$127,0)),0)*$E$194</f>
        <v>10.730124648091341</v>
      </c>
      <c r="P68" s="483">
        <f>IFERROR(INDEX($G$128:$AU$183,MATCH($E68,$E$128:$E$183,0),MATCH(P$6,$G$127:$AU$127,0)),0)*$E$194</f>
        <v>10.715430133707843</v>
      </c>
      <c r="Q68" s="483">
        <f>IFERROR(INDEX($G$128:$AU$183,MATCH($E68,$E$128:$E$183,0),MATCH(Q$6,$G$127:$AU$127,0)),0)*$E$194</f>
        <v>11.598700292430527</v>
      </c>
      <c r="R68" s="483">
        <f>IFERROR(INDEX($G$128:$AU$183,MATCH($E68,$E$128:$E$183,0),MATCH(R$6,$G$127:$AU$127,0)),0)*$E$194</f>
        <v>11.993124620195934</v>
      </c>
      <c r="S68" s="483">
        <f>IFERROR(INDEX($G$128:$AU$183,MATCH($E68,$E$128:$E$183,0),MATCH(S$6,$G$127:$AU$127,0)),0)*$E$194</f>
        <v>12.159077978353704</v>
      </c>
      <c r="T68" s="483">
        <f>IFERROR(INDEX($G$128:$AU$183,MATCH($E68,$E$128:$E$183,0),MATCH(T$6,$G$127:$AU$127,0)),0)*$E$194</f>
        <v>12.222901058914129</v>
      </c>
      <c r="U68" s="483">
        <f>IFERROR(INDEX($G$128:$AU$183,MATCH($E68,$E$128:$E$183,0),MATCH(U$6,$G$127:$AU$127,0)),0)*$E$194</f>
        <v>12.272797236902271</v>
      </c>
      <c r="V68" s="483">
        <f>IFERROR(INDEX($G$128:$AU$183,MATCH($E68,$E$128:$E$183,0),MATCH(V$6,$G$127:$AU$127,0)),0)*$E$194</f>
        <v>12.327369404734277</v>
      </c>
      <c r="W68" s="483">
        <f>IFERROR(INDEX($G$128:$AU$183,MATCH($E68,$E$128:$E$183,0),MATCH(W$6,$G$127:$AU$127,0)),0)*$E$194</f>
        <v>12.396228649879683</v>
      </c>
      <c r="X68" s="483">
        <f>IFERROR(INDEX($G$128:$AU$183,MATCH($E68,$E$128:$E$183,0),MATCH(X$6,$G$127:$AU$127,0)),0)*$E$194</f>
        <v>12.467845183962675</v>
      </c>
      <c r="Y68" s="483">
        <f>IFERROR(INDEX($G$128:$AU$183,MATCH($E68,$E$128:$E$183,0),MATCH(Y$6,$G$127:$AU$127,0)),0)*$E$194</f>
        <v>12.541622166797467</v>
      </c>
      <c r="Z68" s="483">
        <f>IFERROR(INDEX($G$128:$AU$183,MATCH($E68,$E$128:$E$183,0),MATCH(Z$6,$G$127:$AU$127,0)),0)*$E$194</f>
        <v>12.616274276740171</v>
      </c>
      <c r="AA68" s="483">
        <f>IFERROR(INDEX($G$128:$AU$183,MATCH($E68,$E$128:$E$183,0),MATCH(AA$6,$G$127:$AU$127,0)),0)*$E$194</f>
        <v>12.690363818232862</v>
      </c>
      <c r="AB68" s="483">
        <f>IFERROR(INDEX($G$128:$AU$183,MATCH($E68,$E$128:$E$183,0),MATCH(AB$6,$G$127:$AU$127,0)),0)*$E$194</f>
        <v>12.762504959090121</v>
      </c>
      <c r="AC68" s="483">
        <f>IFERROR(INDEX($G$128:$AU$183,MATCH($E68,$E$128:$E$183,0),MATCH(AC$6,$G$127:$AU$127,0)),0)*$E$194</f>
        <v>12.835538520941425</v>
      </c>
      <c r="AD68" s="483">
        <f>IFERROR(INDEX($G$128:$AU$183,MATCH($E68,$E$128:$E$183,0),MATCH(AD$6,$G$127:$AU$127,0)),0)*$E$194</f>
        <v>12.90873831585891</v>
      </c>
      <c r="AE68" s="483">
        <f>IFERROR(INDEX($G$128:$AU$183,MATCH($E68,$E$128:$E$183,0),MATCH(AE$6,$G$127:$AU$127,0)),0)*$E$194</f>
        <v>12.982101742535395</v>
      </c>
      <c r="AF68" s="483">
        <f>IFERROR(INDEX($G$128:$AU$183,MATCH($E68,$E$128:$E$183,0),MATCH(AF$6,$G$127:$AU$127,0)),0)*$E$194</f>
        <v>13.055626224857786</v>
      </c>
      <c r="AG68" s="483">
        <f>IFERROR(INDEX($G$128:$AU$183,MATCH($E68,$E$128:$E$183,0),MATCH(AG$6,$G$127:$AU$127,0)),0)*$E$194</f>
        <v>13.055626224857786</v>
      </c>
      <c r="AH68" s="483">
        <f>IFERROR(INDEX($G$128:$AU$183,MATCH($E68,$E$128:$E$183,0),MATCH(AH$6,$G$127:$AU$127,0)),0)*$E$194</f>
        <v>13.055626224857786</v>
      </c>
      <c r="AI68" s="483">
        <f>IFERROR(INDEX($G$128:$AU$183,MATCH($E68,$E$128:$E$183,0),MATCH(AI$6,$G$127:$AU$127,0)),0)*$E$194</f>
        <v>13.055626224857786</v>
      </c>
      <c r="AJ68" s="483">
        <f>IFERROR(INDEX($G$128:$AU$183,MATCH($E68,$E$128:$E$183,0),MATCH(AJ$6,$G$127:$AU$127,0)),0)*$E$194</f>
        <v>13.055626224857786</v>
      </c>
      <c r="AK68" s="483">
        <f>IFERROR(INDEX($G$128:$AU$183,MATCH($E68,$E$128:$E$183,0),MATCH(AK$6,$G$127:$AU$127,0)),0)*$E$194</f>
        <v>13.055626224857786</v>
      </c>
      <c r="AL68" s="483">
        <f>IFERROR(INDEX($G$128:$AU$183,MATCH($E68,$E$128:$E$183,0),MATCH(AL$6,$G$127:$AU$127,0)),0)*$E$194</f>
        <v>13.055626224857786</v>
      </c>
      <c r="AM68" s="483">
        <f>IFERROR(INDEX($G$128:$AU$183,MATCH($E68,$E$128:$E$183,0),MATCH(AM$6,$G$127:$AU$127,0)),0)*$E$194</f>
        <v>13.055626224857786</v>
      </c>
      <c r="AN68" s="483">
        <f>IFERROR(INDEX($G$128:$AU$183,MATCH($E68,$E$128:$E$183,0),MATCH(AN$6,$G$127:$AU$127,0)),0)*$E$194</f>
        <v>13.055626224857786</v>
      </c>
      <c r="AO68" s="483">
        <f>IFERROR(INDEX($G$128:$AU$183,MATCH($E68,$E$128:$E$183,0),MATCH(AO$6,$G$127:$AU$127,0)),0)*$E$194</f>
        <v>13.055626224857786</v>
      </c>
      <c r="AP68" s="483">
        <f>IFERROR(INDEX($G$128:$AU$183,MATCH($E68,$E$128:$E$183,0),MATCH(AP$6,$G$127:$AU$127,0)),0)*$E$194</f>
        <v>13.055626224857786</v>
      </c>
      <c r="AQ68" s="483">
        <f>IFERROR(INDEX($G$128:$AU$183,MATCH($E68,$E$128:$E$183,0),MATCH(AQ$6,$G$127:$AU$127,0)),0)*$E$194</f>
        <v>13.055626224857786</v>
      </c>
      <c r="AR68" s="483">
        <f>IFERROR(INDEX($G$128:$AU$183,MATCH($E68,$E$128:$E$183,0),MATCH(AR$6,$G$127:$AU$127,0)),0)*$E$194</f>
        <v>13.055626224857786</v>
      </c>
      <c r="AS68" s="483">
        <f>IFERROR(INDEX($G$128:$AU$183,MATCH($E68,$E$128:$E$183,0),MATCH(AS$6,$G$127:$AU$127,0)),0)*$E$194</f>
        <v>13.055626224857786</v>
      </c>
      <c r="AT68" s="483">
        <f>IFERROR(INDEX($G$128:$AU$183,MATCH($E68,$E$128:$E$183,0),MATCH(AT$6,$G$127:$AU$127,0)),0)*$E$194</f>
        <v>13.055626224857786</v>
      </c>
      <c r="AU68" s="483">
        <f>IFERROR(INDEX($G$128:$AU$183,MATCH($E68,$E$128:$E$183,0),MATCH(AU$6,$G$127:$AU$127,0)),0)*$E$194</f>
        <v>13.055626224857786</v>
      </c>
      <c r="AV68" s="484">
        <v>5</v>
      </c>
    </row>
    <row r="69" spans="2:119" ht="14.5">
      <c r="B69" s="8" t="str">
        <f>Processes!D84</f>
        <v>MINCRN</v>
      </c>
      <c r="C69" s="8" t="str">
        <f>Processes!E84</f>
        <v>Mining technology - Corn</v>
      </c>
      <c r="D69" s="216"/>
      <c r="E69" s="216" t="str">
        <f t="shared" si="8"/>
        <v>CRN</v>
      </c>
      <c r="F69" s="1116" t="str">
        <f t="shared" si="9"/>
        <v>MKr14</v>
      </c>
      <c r="G69" s="483">
        <f>IFERROR(INDEX($G$128:$AU$183,MATCH($E69,$E$128:$E$183,0),MATCH(G$6,$G$127:$AU$127,0)),0)*$E$194</f>
        <v>68.78</v>
      </c>
      <c r="H69" s="483">
        <f>IFERROR(INDEX($G$128:$AU$183,MATCH($E69,$E$128:$E$183,0),MATCH(H$6,$G$127:$AU$127,0)),0)*$E$194</f>
        <v>68.78</v>
      </c>
      <c r="I69" s="483">
        <f>IFERROR(INDEX($G$128:$AU$183,MATCH($E69,$E$128:$E$183,0),MATCH(I$6,$G$127:$AU$127,0)),0)*$E$194</f>
        <v>68.78</v>
      </c>
      <c r="J69" s="483">
        <f>IFERROR(INDEX($G$128:$AU$183,MATCH($E69,$E$128:$E$183,0),MATCH(J$6,$G$127:$AU$127,0)),0)*$E$194</f>
        <v>68.78</v>
      </c>
      <c r="K69" s="483">
        <f>IFERROR(INDEX($G$128:$AU$183,MATCH($E69,$E$128:$E$183,0),MATCH(K$6,$G$127:$AU$127,0)),0)*$E$194</f>
        <v>68.78</v>
      </c>
      <c r="L69" s="483">
        <f>IFERROR(INDEX($G$128:$AU$183,MATCH($E69,$E$128:$E$183,0),MATCH(L$6,$G$127:$AU$127,0)),0)*$E$194</f>
        <v>68.78</v>
      </c>
      <c r="M69" s="483">
        <f>IFERROR(INDEX($G$128:$AU$183,MATCH($E69,$E$128:$E$183,0),MATCH(M$6,$G$127:$AU$127,0)),0)*$E$194</f>
        <v>68.78</v>
      </c>
      <c r="N69" s="483">
        <f>IFERROR(INDEX($G$128:$AU$183,MATCH($E69,$E$128:$E$183,0),MATCH(N$6,$G$127:$AU$127,0)),0)*$E$194</f>
        <v>68.78</v>
      </c>
      <c r="O69" s="483">
        <f>IFERROR(INDEX($G$128:$AU$183,MATCH($E69,$E$128:$E$183,0),MATCH(O$6,$G$127:$AU$127,0)),0)*$E$194</f>
        <v>68.78</v>
      </c>
      <c r="P69" s="483">
        <f>IFERROR(INDEX($G$128:$AU$183,MATCH($E69,$E$128:$E$183,0),MATCH(P$6,$G$127:$AU$127,0)),0)*$E$194</f>
        <v>68.78</v>
      </c>
      <c r="Q69" s="483">
        <f>IFERROR(INDEX($G$128:$AU$183,MATCH($E69,$E$128:$E$183,0),MATCH(Q$6,$G$127:$AU$127,0)),0)*$E$194</f>
        <v>68.78</v>
      </c>
      <c r="R69" s="483">
        <f>IFERROR(INDEX($G$128:$AU$183,MATCH($E69,$E$128:$E$183,0),MATCH(R$6,$G$127:$AU$127,0)),0)*$E$194</f>
        <v>68.78</v>
      </c>
      <c r="S69" s="483">
        <f>IFERROR(INDEX($G$128:$AU$183,MATCH($E69,$E$128:$E$183,0),MATCH(S$6,$G$127:$AU$127,0)),0)*$E$194</f>
        <v>68.78</v>
      </c>
      <c r="T69" s="483">
        <f>IFERROR(INDEX($G$128:$AU$183,MATCH($E69,$E$128:$E$183,0),MATCH(T$6,$G$127:$AU$127,0)),0)*$E$194</f>
        <v>68.78</v>
      </c>
      <c r="U69" s="483">
        <f>IFERROR(INDEX($G$128:$AU$183,MATCH($E69,$E$128:$E$183,0),MATCH(U$6,$G$127:$AU$127,0)),0)*$E$194</f>
        <v>68.78</v>
      </c>
      <c r="V69" s="483">
        <f>IFERROR(INDEX($G$128:$AU$183,MATCH($E69,$E$128:$E$183,0),MATCH(V$6,$G$127:$AU$127,0)),0)*$E$194</f>
        <v>68.78</v>
      </c>
      <c r="W69" s="483">
        <f>IFERROR(INDEX($G$128:$AU$183,MATCH($E69,$E$128:$E$183,0),MATCH(W$6,$G$127:$AU$127,0)),0)*$E$194</f>
        <v>68.78</v>
      </c>
      <c r="X69" s="483">
        <f>IFERROR(INDEX($G$128:$AU$183,MATCH($E69,$E$128:$E$183,0),MATCH(X$6,$G$127:$AU$127,0)),0)*$E$194</f>
        <v>68.78</v>
      </c>
      <c r="Y69" s="483">
        <f>IFERROR(INDEX($G$128:$AU$183,MATCH($E69,$E$128:$E$183,0),MATCH(Y$6,$G$127:$AU$127,0)),0)*$E$194</f>
        <v>68.78</v>
      </c>
      <c r="Z69" s="483">
        <f>IFERROR(INDEX($G$128:$AU$183,MATCH($E69,$E$128:$E$183,0),MATCH(Z$6,$G$127:$AU$127,0)),0)*$E$194</f>
        <v>68.78</v>
      </c>
      <c r="AA69" s="483">
        <f>IFERROR(INDEX($G$128:$AU$183,MATCH($E69,$E$128:$E$183,0),MATCH(AA$6,$G$127:$AU$127,0)),0)*$E$194</f>
        <v>68.78</v>
      </c>
      <c r="AB69" s="483">
        <f>IFERROR(INDEX($G$128:$AU$183,MATCH($E69,$E$128:$E$183,0),MATCH(AB$6,$G$127:$AU$127,0)),0)*$E$194</f>
        <v>68.78</v>
      </c>
      <c r="AC69" s="483">
        <f>IFERROR(INDEX($G$128:$AU$183,MATCH($E69,$E$128:$E$183,0),MATCH(AC$6,$G$127:$AU$127,0)),0)*$E$194</f>
        <v>68.78</v>
      </c>
      <c r="AD69" s="483">
        <f>IFERROR(INDEX($G$128:$AU$183,MATCH($E69,$E$128:$E$183,0),MATCH(AD$6,$G$127:$AU$127,0)),0)*$E$194</f>
        <v>68.78</v>
      </c>
      <c r="AE69" s="483">
        <f>IFERROR(INDEX($G$128:$AU$183,MATCH($E69,$E$128:$E$183,0),MATCH(AE$6,$G$127:$AU$127,0)),0)*$E$194</f>
        <v>68.78</v>
      </c>
      <c r="AF69" s="483">
        <f>IFERROR(INDEX($G$128:$AU$183,MATCH($E69,$E$128:$E$183,0),MATCH(AF$6,$G$127:$AU$127,0)),0)*$E$194</f>
        <v>68.78</v>
      </c>
      <c r="AG69" s="483">
        <f>IFERROR(INDEX($G$128:$AU$183,MATCH($E69,$E$128:$E$183,0),MATCH(AG$6,$G$127:$AU$127,0)),0)*$E$194</f>
        <v>68.78</v>
      </c>
      <c r="AH69" s="483">
        <f>IFERROR(INDEX($G$128:$AU$183,MATCH($E69,$E$128:$E$183,0),MATCH(AH$6,$G$127:$AU$127,0)),0)*$E$194</f>
        <v>68.78</v>
      </c>
      <c r="AI69" s="483">
        <f>IFERROR(INDEX($G$128:$AU$183,MATCH($E69,$E$128:$E$183,0),MATCH(AI$6,$G$127:$AU$127,0)),0)*$E$194</f>
        <v>68.78</v>
      </c>
      <c r="AJ69" s="483">
        <f>IFERROR(INDEX($G$128:$AU$183,MATCH($E69,$E$128:$E$183,0),MATCH(AJ$6,$G$127:$AU$127,0)),0)*$E$194</f>
        <v>68.78</v>
      </c>
      <c r="AK69" s="483">
        <f>IFERROR(INDEX($G$128:$AU$183,MATCH($E69,$E$128:$E$183,0),MATCH(AK$6,$G$127:$AU$127,0)),0)*$E$194</f>
        <v>68.78</v>
      </c>
      <c r="AL69" s="483">
        <f>IFERROR(INDEX($G$128:$AU$183,MATCH($E69,$E$128:$E$183,0),MATCH(AL$6,$G$127:$AU$127,0)),0)*$E$194</f>
        <v>68.78</v>
      </c>
      <c r="AM69" s="483">
        <f>IFERROR(INDEX($G$128:$AU$183,MATCH($E69,$E$128:$E$183,0),MATCH(AM$6,$G$127:$AU$127,0)),0)*$E$194</f>
        <v>68.78</v>
      </c>
      <c r="AN69" s="483">
        <f>IFERROR(INDEX($G$128:$AU$183,MATCH($E69,$E$128:$E$183,0),MATCH(AN$6,$G$127:$AU$127,0)),0)*$E$194</f>
        <v>68.78</v>
      </c>
      <c r="AO69" s="483">
        <f>IFERROR(INDEX($G$128:$AU$183,MATCH($E69,$E$128:$E$183,0),MATCH(AO$6,$G$127:$AU$127,0)),0)*$E$194</f>
        <v>68.78</v>
      </c>
      <c r="AP69" s="483">
        <f>IFERROR(INDEX($G$128:$AU$183,MATCH($E69,$E$128:$E$183,0),MATCH(AP$6,$G$127:$AU$127,0)),0)*$E$194</f>
        <v>68.78</v>
      </c>
      <c r="AQ69" s="483">
        <f>IFERROR(INDEX($G$128:$AU$183,MATCH($E69,$E$128:$E$183,0),MATCH(AQ$6,$G$127:$AU$127,0)),0)*$E$194</f>
        <v>68.78</v>
      </c>
      <c r="AR69" s="483">
        <f>IFERROR(INDEX($G$128:$AU$183,MATCH($E69,$E$128:$E$183,0),MATCH(AR$6,$G$127:$AU$127,0)),0)*$E$194</f>
        <v>68.78</v>
      </c>
      <c r="AS69" s="483">
        <f>IFERROR(INDEX($G$128:$AU$183,MATCH($E69,$E$128:$E$183,0),MATCH(AS$6,$G$127:$AU$127,0)),0)*$E$194</f>
        <v>68.78</v>
      </c>
      <c r="AT69" s="483">
        <f>IFERROR(INDEX($G$128:$AU$183,MATCH($E69,$E$128:$E$183,0),MATCH(AT$6,$G$127:$AU$127,0)),0)*$E$194</f>
        <v>68.78</v>
      </c>
      <c r="AU69" s="483">
        <f>IFERROR(INDEX($G$128:$AU$183,MATCH($E69,$E$128:$E$183,0),MATCH(AU$6,$G$127:$AU$127,0)),0)*$E$194</f>
        <v>68.78</v>
      </c>
      <c r="AV69" s="484">
        <v>5</v>
      </c>
      <c r="AX69" s="600"/>
    </row>
    <row r="70" spans="2:119" ht="14.5">
      <c r="B70" s="8" t="str">
        <f>Processes!D85</f>
        <v>MINRPS</v>
      </c>
      <c r="C70" s="8" t="str">
        <f>Processes!E85</f>
        <v>Mining technology - Rapeseed</v>
      </c>
      <c r="D70" s="216"/>
      <c r="E70" s="216" t="str">
        <f t="shared" si="8"/>
        <v>RPS</v>
      </c>
      <c r="F70" s="1116" t="str">
        <f t="shared" si="9"/>
        <v>MKr14</v>
      </c>
      <c r="G70" s="483">
        <f>IFERROR(INDEX($G$128:$AU$183,MATCH($E70,$E$128:$E$183,0),MATCH(G$6,$G$127:$AU$127,0)),0)*$E$194</f>
        <v>96.614999999999995</v>
      </c>
      <c r="H70" s="483">
        <f>IFERROR(INDEX($G$128:$AU$183,MATCH($E70,$E$128:$E$183,0),MATCH(H$6,$G$127:$AU$127,0)),0)*$E$194</f>
        <v>96.614999999999995</v>
      </c>
      <c r="I70" s="483">
        <f>IFERROR(INDEX($G$128:$AU$183,MATCH($E70,$E$128:$E$183,0),MATCH(I$6,$G$127:$AU$127,0)),0)*$E$194</f>
        <v>96.614999999999995</v>
      </c>
      <c r="J70" s="483">
        <f>IFERROR(INDEX($G$128:$AU$183,MATCH($E70,$E$128:$E$183,0),MATCH(J$6,$G$127:$AU$127,0)),0)*$E$194</f>
        <v>96.614999999999995</v>
      </c>
      <c r="K70" s="483">
        <f>IFERROR(INDEX($G$128:$AU$183,MATCH($E70,$E$128:$E$183,0),MATCH(K$6,$G$127:$AU$127,0)),0)*$E$194</f>
        <v>96.614999999999995</v>
      </c>
      <c r="L70" s="483">
        <f>IFERROR(INDEX($G$128:$AU$183,MATCH($E70,$E$128:$E$183,0),MATCH(L$6,$G$127:$AU$127,0)),0)*$E$194</f>
        <v>96.614999999999995</v>
      </c>
      <c r="M70" s="483">
        <f>IFERROR(INDEX($G$128:$AU$183,MATCH($E70,$E$128:$E$183,0),MATCH(M$6,$G$127:$AU$127,0)),0)*$E$194</f>
        <v>96.614999999999995</v>
      </c>
      <c r="N70" s="483">
        <f>IFERROR(INDEX($G$128:$AU$183,MATCH($E70,$E$128:$E$183,0),MATCH(N$6,$G$127:$AU$127,0)),0)*$E$194</f>
        <v>96.614999999999995</v>
      </c>
      <c r="O70" s="483">
        <f>IFERROR(INDEX($G$128:$AU$183,MATCH($E70,$E$128:$E$183,0),MATCH(O$6,$G$127:$AU$127,0)),0)*$E$194</f>
        <v>96.614999999999995</v>
      </c>
      <c r="P70" s="483">
        <f>IFERROR(INDEX($G$128:$AU$183,MATCH($E70,$E$128:$E$183,0),MATCH(P$6,$G$127:$AU$127,0)),0)*$E$194</f>
        <v>96.614999999999995</v>
      </c>
      <c r="Q70" s="483">
        <f>IFERROR(INDEX($G$128:$AU$183,MATCH($E70,$E$128:$E$183,0),MATCH(Q$6,$G$127:$AU$127,0)),0)*$E$194</f>
        <v>96.614999999999995</v>
      </c>
      <c r="R70" s="483">
        <f>IFERROR(INDEX($G$128:$AU$183,MATCH($E70,$E$128:$E$183,0),MATCH(R$6,$G$127:$AU$127,0)),0)*$E$194</f>
        <v>96.614999999999995</v>
      </c>
      <c r="S70" s="483">
        <f>IFERROR(INDEX($G$128:$AU$183,MATCH($E70,$E$128:$E$183,0),MATCH(S$6,$G$127:$AU$127,0)),0)*$E$194</f>
        <v>96.614999999999995</v>
      </c>
      <c r="T70" s="483">
        <f>IFERROR(INDEX($G$128:$AU$183,MATCH($E70,$E$128:$E$183,0),MATCH(T$6,$G$127:$AU$127,0)),0)*$E$194</f>
        <v>96.614999999999995</v>
      </c>
      <c r="U70" s="483">
        <f>IFERROR(INDEX($G$128:$AU$183,MATCH($E70,$E$128:$E$183,0),MATCH(U$6,$G$127:$AU$127,0)),0)*$E$194</f>
        <v>96.614999999999995</v>
      </c>
      <c r="V70" s="483">
        <f>IFERROR(INDEX($G$128:$AU$183,MATCH($E70,$E$128:$E$183,0),MATCH(V$6,$G$127:$AU$127,0)),0)*$E$194</f>
        <v>96.614999999999995</v>
      </c>
      <c r="W70" s="483">
        <f>IFERROR(INDEX($G$128:$AU$183,MATCH($E70,$E$128:$E$183,0),MATCH(W$6,$G$127:$AU$127,0)),0)*$E$194</f>
        <v>96.614999999999995</v>
      </c>
      <c r="X70" s="483">
        <f>IFERROR(INDEX($G$128:$AU$183,MATCH($E70,$E$128:$E$183,0),MATCH(X$6,$G$127:$AU$127,0)),0)*$E$194</f>
        <v>96.614999999999995</v>
      </c>
      <c r="Y70" s="483">
        <f>IFERROR(INDEX($G$128:$AU$183,MATCH($E70,$E$128:$E$183,0),MATCH(Y$6,$G$127:$AU$127,0)),0)*$E$194</f>
        <v>96.614999999999995</v>
      </c>
      <c r="Z70" s="483">
        <f>IFERROR(INDEX($G$128:$AU$183,MATCH($E70,$E$128:$E$183,0),MATCH(Z$6,$G$127:$AU$127,0)),0)*$E$194</f>
        <v>96.614999999999995</v>
      </c>
      <c r="AA70" s="483">
        <f>IFERROR(INDEX($G$128:$AU$183,MATCH($E70,$E$128:$E$183,0),MATCH(AA$6,$G$127:$AU$127,0)),0)*$E$194</f>
        <v>96.614999999999995</v>
      </c>
      <c r="AB70" s="483">
        <f>IFERROR(INDEX($G$128:$AU$183,MATCH($E70,$E$128:$E$183,0),MATCH(AB$6,$G$127:$AU$127,0)),0)*$E$194</f>
        <v>96.614999999999995</v>
      </c>
      <c r="AC70" s="483">
        <f>IFERROR(INDEX($G$128:$AU$183,MATCH($E70,$E$128:$E$183,0),MATCH(AC$6,$G$127:$AU$127,0)),0)*$E$194</f>
        <v>96.614999999999995</v>
      </c>
      <c r="AD70" s="483">
        <f>IFERROR(INDEX($G$128:$AU$183,MATCH($E70,$E$128:$E$183,0),MATCH(AD$6,$G$127:$AU$127,0)),0)*$E$194</f>
        <v>96.614999999999995</v>
      </c>
      <c r="AE70" s="483">
        <f>IFERROR(INDEX($G$128:$AU$183,MATCH($E70,$E$128:$E$183,0),MATCH(AE$6,$G$127:$AU$127,0)),0)*$E$194</f>
        <v>96.614999999999995</v>
      </c>
      <c r="AF70" s="483">
        <f>IFERROR(INDEX($G$128:$AU$183,MATCH($E70,$E$128:$E$183,0),MATCH(AF$6,$G$127:$AU$127,0)),0)*$E$194</f>
        <v>96.614999999999995</v>
      </c>
      <c r="AG70" s="483">
        <f>IFERROR(INDEX($G$128:$AU$183,MATCH($E70,$E$128:$E$183,0),MATCH(AG$6,$G$127:$AU$127,0)),0)*$E$194</f>
        <v>96.614999999999995</v>
      </c>
      <c r="AH70" s="483">
        <f>IFERROR(INDEX($G$128:$AU$183,MATCH($E70,$E$128:$E$183,0),MATCH(AH$6,$G$127:$AU$127,0)),0)*$E$194</f>
        <v>96.614999999999995</v>
      </c>
      <c r="AI70" s="483">
        <f>IFERROR(INDEX($G$128:$AU$183,MATCH($E70,$E$128:$E$183,0),MATCH(AI$6,$G$127:$AU$127,0)),0)*$E$194</f>
        <v>96.614999999999995</v>
      </c>
      <c r="AJ70" s="483">
        <f>IFERROR(INDEX($G$128:$AU$183,MATCH($E70,$E$128:$E$183,0),MATCH(AJ$6,$G$127:$AU$127,0)),0)*$E$194</f>
        <v>96.614999999999995</v>
      </c>
      <c r="AK70" s="483">
        <f>IFERROR(INDEX($G$128:$AU$183,MATCH($E70,$E$128:$E$183,0),MATCH(AK$6,$G$127:$AU$127,0)),0)*$E$194</f>
        <v>96.614999999999995</v>
      </c>
      <c r="AL70" s="483">
        <f>IFERROR(INDEX($G$128:$AU$183,MATCH($E70,$E$128:$E$183,0),MATCH(AL$6,$G$127:$AU$127,0)),0)*$E$194</f>
        <v>96.614999999999995</v>
      </c>
      <c r="AM70" s="483">
        <f>IFERROR(INDEX($G$128:$AU$183,MATCH($E70,$E$128:$E$183,0),MATCH(AM$6,$G$127:$AU$127,0)),0)*$E$194</f>
        <v>96.614999999999995</v>
      </c>
      <c r="AN70" s="483">
        <f>IFERROR(INDEX($G$128:$AU$183,MATCH($E70,$E$128:$E$183,0),MATCH(AN$6,$G$127:$AU$127,0)),0)*$E$194</f>
        <v>96.614999999999995</v>
      </c>
      <c r="AO70" s="483">
        <f>IFERROR(INDEX($G$128:$AU$183,MATCH($E70,$E$128:$E$183,0),MATCH(AO$6,$G$127:$AU$127,0)),0)*$E$194</f>
        <v>96.614999999999995</v>
      </c>
      <c r="AP70" s="483">
        <f>IFERROR(INDEX($G$128:$AU$183,MATCH($E70,$E$128:$E$183,0),MATCH(AP$6,$G$127:$AU$127,0)),0)*$E$194</f>
        <v>96.614999999999995</v>
      </c>
      <c r="AQ70" s="483">
        <f>IFERROR(INDEX($G$128:$AU$183,MATCH($E70,$E$128:$E$183,0),MATCH(AQ$6,$G$127:$AU$127,0)),0)*$E$194</f>
        <v>96.614999999999995</v>
      </c>
      <c r="AR70" s="483">
        <f>IFERROR(INDEX($G$128:$AU$183,MATCH($E70,$E$128:$E$183,0),MATCH(AR$6,$G$127:$AU$127,0)),0)*$E$194</f>
        <v>96.614999999999995</v>
      </c>
      <c r="AS70" s="483">
        <f>IFERROR(INDEX($G$128:$AU$183,MATCH($E70,$E$128:$E$183,0),MATCH(AS$6,$G$127:$AU$127,0)),0)*$E$194</f>
        <v>96.614999999999995</v>
      </c>
      <c r="AT70" s="483">
        <f>IFERROR(INDEX($G$128:$AU$183,MATCH($E70,$E$128:$E$183,0),MATCH(AT$6,$G$127:$AU$127,0)),0)*$E$194</f>
        <v>96.614999999999995</v>
      </c>
      <c r="AU70" s="483">
        <f>IFERROR(INDEX($G$128:$AU$183,MATCH($E70,$E$128:$E$183,0),MATCH(AU$6,$G$127:$AU$127,0)),0)*$E$194</f>
        <v>96.614999999999995</v>
      </c>
      <c r="AV70" s="484">
        <v>5</v>
      </c>
    </row>
    <row r="71" spans="2:119" ht="14.5">
      <c r="B71" s="8" t="str">
        <f>Processes!D86</f>
        <v>MINSGB</v>
      </c>
      <c r="C71" s="8" t="str">
        <f>Processes!E86</f>
        <v>Mining technology - Sugar Beet</v>
      </c>
      <c r="D71" s="216"/>
      <c r="E71" s="216" t="str">
        <f t="shared" si="8"/>
        <v>SGB</v>
      </c>
      <c r="F71" s="1116" t="str">
        <f t="shared" si="9"/>
        <v>MKr14</v>
      </c>
      <c r="G71" s="483">
        <f>IFERROR(INDEX($G$128:$AU$183,MATCH($E71,$E$128:$E$183,0),MATCH(G$6,$G$127:$AU$127,0)),0)*$E$194</f>
        <v>10.069999999999999</v>
      </c>
      <c r="H71" s="483">
        <f>IFERROR(INDEX($G$128:$AU$183,MATCH($E71,$E$128:$E$183,0),MATCH(H$6,$G$127:$AU$127,0)),0)*$E$194</f>
        <v>10.069999999999999</v>
      </c>
      <c r="I71" s="483">
        <f>IFERROR(INDEX($G$128:$AU$183,MATCH($E71,$E$128:$E$183,0),MATCH(I$6,$G$127:$AU$127,0)),0)*$E$194</f>
        <v>10.069999999999999</v>
      </c>
      <c r="J71" s="483">
        <f>IFERROR(INDEX($G$128:$AU$183,MATCH($E71,$E$128:$E$183,0),MATCH(J$6,$G$127:$AU$127,0)),0)*$E$194</f>
        <v>10.069999999999999</v>
      </c>
      <c r="K71" s="483">
        <f>IFERROR(INDEX($G$128:$AU$183,MATCH($E71,$E$128:$E$183,0),MATCH(K$6,$G$127:$AU$127,0)),0)*$E$194</f>
        <v>10.069999999999999</v>
      </c>
      <c r="L71" s="483">
        <f>IFERROR(INDEX($G$128:$AU$183,MATCH($E71,$E$128:$E$183,0),MATCH(L$6,$G$127:$AU$127,0)),0)*$E$194</f>
        <v>10.069999999999999</v>
      </c>
      <c r="M71" s="483">
        <f>IFERROR(INDEX($G$128:$AU$183,MATCH($E71,$E$128:$E$183,0),MATCH(M$6,$G$127:$AU$127,0)),0)*$E$194</f>
        <v>10.069999999999999</v>
      </c>
      <c r="N71" s="483">
        <f>IFERROR(INDEX($G$128:$AU$183,MATCH($E71,$E$128:$E$183,0),MATCH(N$6,$G$127:$AU$127,0)),0)*$E$194</f>
        <v>10.069999999999999</v>
      </c>
      <c r="O71" s="483">
        <f>IFERROR(INDEX($G$128:$AU$183,MATCH($E71,$E$128:$E$183,0),MATCH(O$6,$G$127:$AU$127,0)),0)*$E$194</f>
        <v>10.069999999999999</v>
      </c>
      <c r="P71" s="483">
        <f>IFERROR(INDEX($G$128:$AU$183,MATCH($E71,$E$128:$E$183,0),MATCH(P$6,$G$127:$AU$127,0)),0)*$E$194</f>
        <v>10.069999999999999</v>
      </c>
      <c r="Q71" s="483">
        <f>IFERROR(INDEX($G$128:$AU$183,MATCH($E71,$E$128:$E$183,0),MATCH(Q$6,$G$127:$AU$127,0)),0)*$E$194</f>
        <v>10.069999999999999</v>
      </c>
      <c r="R71" s="483">
        <f>IFERROR(INDEX($G$128:$AU$183,MATCH($E71,$E$128:$E$183,0),MATCH(R$6,$G$127:$AU$127,0)),0)*$E$194</f>
        <v>10.069999999999999</v>
      </c>
      <c r="S71" s="483">
        <f>IFERROR(INDEX($G$128:$AU$183,MATCH($E71,$E$128:$E$183,0),MATCH(S$6,$G$127:$AU$127,0)),0)*$E$194</f>
        <v>10.069999999999999</v>
      </c>
      <c r="T71" s="483">
        <f>IFERROR(INDEX($G$128:$AU$183,MATCH($E71,$E$128:$E$183,0),MATCH(T$6,$G$127:$AU$127,0)),0)*$E$194</f>
        <v>10.069999999999999</v>
      </c>
      <c r="U71" s="483">
        <f>IFERROR(INDEX($G$128:$AU$183,MATCH($E71,$E$128:$E$183,0),MATCH(U$6,$G$127:$AU$127,0)),0)*$E$194</f>
        <v>10.069999999999999</v>
      </c>
      <c r="V71" s="483">
        <f>IFERROR(INDEX($G$128:$AU$183,MATCH($E71,$E$128:$E$183,0),MATCH(V$6,$G$127:$AU$127,0)),0)*$E$194</f>
        <v>10.069999999999999</v>
      </c>
      <c r="W71" s="483">
        <f>IFERROR(INDEX($G$128:$AU$183,MATCH($E71,$E$128:$E$183,0),MATCH(W$6,$G$127:$AU$127,0)),0)*$E$194</f>
        <v>10.069999999999999</v>
      </c>
      <c r="X71" s="483">
        <f>IFERROR(INDEX($G$128:$AU$183,MATCH($E71,$E$128:$E$183,0),MATCH(X$6,$G$127:$AU$127,0)),0)*$E$194</f>
        <v>10.069999999999999</v>
      </c>
      <c r="Y71" s="483">
        <f>IFERROR(INDEX($G$128:$AU$183,MATCH($E71,$E$128:$E$183,0),MATCH(Y$6,$G$127:$AU$127,0)),0)*$E$194</f>
        <v>10.069999999999999</v>
      </c>
      <c r="Z71" s="483">
        <f>IFERROR(INDEX($G$128:$AU$183,MATCH($E71,$E$128:$E$183,0),MATCH(Z$6,$G$127:$AU$127,0)),0)*$E$194</f>
        <v>10.069999999999999</v>
      </c>
      <c r="AA71" s="483">
        <f>IFERROR(INDEX($G$128:$AU$183,MATCH($E71,$E$128:$E$183,0),MATCH(AA$6,$G$127:$AU$127,0)),0)*$E$194</f>
        <v>10.069999999999999</v>
      </c>
      <c r="AB71" s="483">
        <f>IFERROR(INDEX($G$128:$AU$183,MATCH($E71,$E$128:$E$183,0),MATCH(AB$6,$G$127:$AU$127,0)),0)*$E$194</f>
        <v>10.069999999999999</v>
      </c>
      <c r="AC71" s="483">
        <f>IFERROR(INDEX($G$128:$AU$183,MATCH($E71,$E$128:$E$183,0),MATCH(AC$6,$G$127:$AU$127,0)),0)*$E$194</f>
        <v>10.069999999999999</v>
      </c>
      <c r="AD71" s="483">
        <f>IFERROR(INDEX($G$128:$AU$183,MATCH($E71,$E$128:$E$183,0),MATCH(AD$6,$G$127:$AU$127,0)),0)*$E$194</f>
        <v>10.069999999999999</v>
      </c>
      <c r="AE71" s="483">
        <f>IFERROR(INDEX($G$128:$AU$183,MATCH($E71,$E$128:$E$183,0),MATCH(AE$6,$G$127:$AU$127,0)),0)*$E$194</f>
        <v>10.069999999999999</v>
      </c>
      <c r="AF71" s="483">
        <f>IFERROR(INDEX($G$128:$AU$183,MATCH($E71,$E$128:$E$183,0),MATCH(AF$6,$G$127:$AU$127,0)),0)*$E$194</f>
        <v>10.069999999999999</v>
      </c>
      <c r="AG71" s="483">
        <f>IFERROR(INDEX($G$128:$AU$183,MATCH($E71,$E$128:$E$183,0),MATCH(AG$6,$G$127:$AU$127,0)),0)*$E$194</f>
        <v>10.069999999999999</v>
      </c>
      <c r="AH71" s="483">
        <f>IFERROR(INDEX($G$128:$AU$183,MATCH($E71,$E$128:$E$183,0),MATCH(AH$6,$G$127:$AU$127,0)),0)*$E$194</f>
        <v>10.069999999999999</v>
      </c>
      <c r="AI71" s="483">
        <f>IFERROR(INDEX($G$128:$AU$183,MATCH($E71,$E$128:$E$183,0),MATCH(AI$6,$G$127:$AU$127,0)),0)*$E$194</f>
        <v>10.069999999999999</v>
      </c>
      <c r="AJ71" s="483">
        <f>IFERROR(INDEX($G$128:$AU$183,MATCH($E71,$E$128:$E$183,0),MATCH(AJ$6,$G$127:$AU$127,0)),0)*$E$194</f>
        <v>10.069999999999999</v>
      </c>
      <c r="AK71" s="483">
        <f>IFERROR(INDEX($G$128:$AU$183,MATCH($E71,$E$128:$E$183,0),MATCH(AK$6,$G$127:$AU$127,0)),0)*$E$194</f>
        <v>10.069999999999999</v>
      </c>
      <c r="AL71" s="483">
        <f>IFERROR(INDEX($G$128:$AU$183,MATCH($E71,$E$128:$E$183,0),MATCH(AL$6,$G$127:$AU$127,0)),0)*$E$194</f>
        <v>10.069999999999999</v>
      </c>
      <c r="AM71" s="483">
        <f>IFERROR(INDEX($G$128:$AU$183,MATCH($E71,$E$128:$E$183,0),MATCH(AM$6,$G$127:$AU$127,0)),0)*$E$194</f>
        <v>10.069999999999999</v>
      </c>
      <c r="AN71" s="483">
        <f>IFERROR(INDEX($G$128:$AU$183,MATCH($E71,$E$128:$E$183,0),MATCH(AN$6,$G$127:$AU$127,0)),0)*$E$194</f>
        <v>10.069999999999999</v>
      </c>
      <c r="AO71" s="483">
        <f>IFERROR(INDEX($G$128:$AU$183,MATCH($E71,$E$128:$E$183,0),MATCH(AO$6,$G$127:$AU$127,0)),0)*$E$194</f>
        <v>10.069999999999999</v>
      </c>
      <c r="AP71" s="483">
        <f>IFERROR(INDEX($G$128:$AU$183,MATCH($E71,$E$128:$E$183,0),MATCH(AP$6,$G$127:$AU$127,0)),0)*$E$194</f>
        <v>10.069999999999999</v>
      </c>
      <c r="AQ71" s="483">
        <f>IFERROR(INDEX($G$128:$AU$183,MATCH($E71,$E$128:$E$183,0),MATCH(AQ$6,$G$127:$AU$127,0)),0)*$E$194</f>
        <v>10.069999999999999</v>
      </c>
      <c r="AR71" s="483">
        <f>IFERROR(INDEX($G$128:$AU$183,MATCH($E71,$E$128:$E$183,0),MATCH(AR$6,$G$127:$AU$127,0)),0)*$E$194</f>
        <v>10.069999999999999</v>
      </c>
      <c r="AS71" s="483">
        <f>IFERROR(INDEX($G$128:$AU$183,MATCH($E71,$E$128:$E$183,0),MATCH(AS$6,$G$127:$AU$127,0)),0)*$E$194</f>
        <v>10.069999999999999</v>
      </c>
      <c r="AT71" s="483">
        <f>IFERROR(INDEX($G$128:$AU$183,MATCH($E71,$E$128:$E$183,0),MATCH(AT$6,$G$127:$AU$127,0)),0)*$E$194</f>
        <v>10.069999999999999</v>
      </c>
      <c r="AU71" s="483">
        <f>IFERROR(INDEX($G$128:$AU$183,MATCH($E71,$E$128:$E$183,0),MATCH(AU$6,$G$127:$AU$127,0)),0)*$E$194</f>
        <v>10.069999999999999</v>
      </c>
      <c r="AV71" s="484">
        <v>5</v>
      </c>
      <c r="AX71" s="600"/>
    </row>
    <row r="72" spans="2:119" ht="14.5">
      <c r="B72" s="8" t="str">
        <f>Processes!D87</f>
        <v>MINDLI</v>
      </c>
      <c r="C72" s="8" t="str">
        <f>Processes!E87</f>
        <v>Mining technology - Deep Litter</v>
      </c>
      <c r="D72" s="216"/>
      <c r="E72" s="216" t="str">
        <f t="shared" si="8"/>
        <v>DLI</v>
      </c>
      <c r="F72" s="1116" t="str">
        <f t="shared" si="9"/>
        <v>MKr14</v>
      </c>
      <c r="G72" s="483">
        <f>IFERROR(INDEX($G$128:$AU$183,MATCH($E72,$E$128:$E$183,0),MATCH(G$6,$G$127:$AU$127,0)),0)*$E$194</f>
        <v>9.4999999999999998E-3</v>
      </c>
      <c r="H72" s="483">
        <f>IFERROR(INDEX($G$128:$AU$183,MATCH($E72,$E$128:$E$183,0),MATCH(H$6,$G$127:$AU$127,0)),0)*$E$194</f>
        <v>9.4999999999999998E-3</v>
      </c>
      <c r="I72" s="483">
        <f>IFERROR(INDEX($G$128:$AU$183,MATCH($E72,$E$128:$E$183,0),MATCH(I$6,$G$127:$AU$127,0)),0)*$E$194</f>
        <v>9.4999999999999998E-3</v>
      </c>
      <c r="J72" s="483">
        <f>IFERROR(INDEX($G$128:$AU$183,MATCH($E72,$E$128:$E$183,0),MATCH(J$6,$G$127:$AU$127,0)),0)*$E$194</f>
        <v>9.4999999999999998E-3</v>
      </c>
      <c r="K72" s="483">
        <f>IFERROR(INDEX($G$128:$AU$183,MATCH($E72,$E$128:$E$183,0),MATCH(K$6,$G$127:$AU$127,0)),0)*$E$194</f>
        <v>9.4999999999999998E-3</v>
      </c>
      <c r="L72" s="483">
        <f>IFERROR(INDEX($G$128:$AU$183,MATCH($E72,$E$128:$E$183,0),MATCH(L$6,$G$127:$AU$127,0)),0)*$E$194</f>
        <v>9.4999999999999998E-3</v>
      </c>
      <c r="M72" s="483">
        <f>IFERROR(INDEX($G$128:$AU$183,MATCH($E72,$E$128:$E$183,0),MATCH(M$6,$G$127:$AU$127,0)),0)*$E$194</f>
        <v>9.4999999999999998E-3</v>
      </c>
      <c r="N72" s="483">
        <f>IFERROR(INDEX($G$128:$AU$183,MATCH($E72,$E$128:$E$183,0),MATCH(N$6,$G$127:$AU$127,0)),0)*$E$194</f>
        <v>9.4999999999999998E-3</v>
      </c>
      <c r="O72" s="483">
        <f>IFERROR(INDEX($G$128:$AU$183,MATCH($E72,$E$128:$E$183,0),MATCH(O$6,$G$127:$AU$127,0)),0)*$E$194</f>
        <v>9.4999999999999998E-3</v>
      </c>
      <c r="P72" s="483">
        <f>IFERROR(INDEX($G$128:$AU$183,MATCH($E72,$E$128:$E$183,0),MATCH(P$6,$G$127:$AU$127,0)),0)*$E$194</f>
        <v>9.4999999999999998E-3</v>
      </c>
      <c r="Q72" s="483">
        <f>IFERROR(INDEX($G$128:$AU$183,MATCH($E72,$E$128:$E$183,0),MATCH(Q$6,$G$127:$AU$127,0)),0)*$E$194</f>
        <v>9.4999999999999998E-3</v>
      </c>
      <c r="R72" s="483">
        <f>IFERROR(INDEX($G$128:$AU$183,MATCH($E72,$E$128:$E$183,0),MATCH(R$6,$G$127:$AU$127,0)),0)*$E$194</f>
        <v>9.4999999999999998E-3</v>
      </c>
      <c r="S72" s="483">
        <f>IFERROR(INDEX($G$128:$AU$183,MATCH($E72,$E$128:$E$183,0),MATCH(S$6,$G$127:$AU$127,0)),0)*$E$194</f>
        <v>9.4999999999999998E-3</v>
      </c>
      <c r="T72" s="483">
        <f>IFERROR(INDEX($G$128:$AU$183,MATCH($E72,$E$128:$E$183,0),MATCH(T$6,$G$127:$AU$127,0)),0)*$E$194</f>
        <v>9.4999999999999998E-3</v>
      </c>
      <c r="U72" s="483">
        <f>IFERROR(INDEX($G$128:$AU$183,MATCH($E72,$E$128:$E$183,0),MATCH(U$6,$G$127:$AU$127,0)),0)*$E$194</f>
        <v>9.4999999999999998E-3</v>
      </c>
      <c r="V72" s="483">
        <f>IFERROR(INDEX($G$128:$AU$183,MATCH($E72,$E$128:$E$183,0),MATCH(V$6,$G$127:$AU$127,0)),0)*$E$194</f>
        <v>9.4999999999999998E-3</v>
      </c>
      <c r="W72" s="483">
        <f>IFERROR(INDEX($G$128:$AU$183,MATCH($E72,$E$128:$E$183,0),MATCH(W$6,$G$127:$AU$127,0)),0)*$E$194</f>
        <v>9.4999999999999998E-3</v>
      </c>
      <c r="X72" s="483">
        <f>IFERROR(INDEX($G$128:$AU$183,MATCH($E72,$E$128:$E$183,0),MATCH(X$6,$G$127:$AU$127,0)),0)*$E$194</f>
        <v>9.4999999999999998E-3</v>
      </c>
      <c r="Y72" s="483">
        <f>IFERROR(INDEX($G$128:$AU$183,MATCH($E72,$E$128:$E$183,0),MATCH(Y$6,$G$127:$AU$127,0)),0)*$E$194</f>
        <v>9.4999999999999998E-3</v>
      </c>
      <c r="Z72" s="483">
        <f>IFERROR(INDEX($G$128:$AU$183,MATCH($E72,$E$128:$E$183,0),MATCH(Z$6,$G$127:$AU$127,0)),0)*$E$194</f>
        <v>9.4999999999999998E-3</v>
      </c>
      <c r="AA72" s="483">
        <f>IFERROR(INDEX($G$128:$AU$183,MATCH($E72,$E$128:$E$183,0),MATCH(AA$6,$G$127:$AU$127,0)),0)*$E$194</f>
        <v>9.4999999999999998E-3</v>
      </c>
      <c r="AB72" s="483">
        <f>IFERROR(INDEX($G$128:$AU$183,MATCH($E72,$E$128:$E$183,0),MATCH(AB$6,$G$127:$AU$127,0)),0)*$E$194</f>
        <v>9.4999999999999998E-3</v>
      </c>
      <c r="AC72" s="483">
        <f>IFERROR(INDEX($G$128:$AU$183,MATCH($E72,$E$128:$E$183,0),MATCH(AC$6,$G$127:$AU$127,0)),0)*$E$194</f>
        <v>9.4999999999999998E-3</v>
      </c>
      <c r="AD72" s="483">
        <f>IFERROR(INDEX($G$128:$AU$183,MATCH($E72,$E$128:$E$183,0),MATCH(AD$6,$G$127:$AU$127,0)),0)*$E$194</f>
        <v>9.4999999999999998E-3</v>
      </c>
      <c r="AE72" s="483">
        <f>IFERROR(INDEX($G$128:$AU$183,MATCH($E72,$E$128:$E$183,0),MATCH(AE$6,$G$127:$AU$127,0)),0)*$E$194</f>
        <v>9.4999999999999998E-3</v>
      </c>
      <c r="AF72" s="483">
        <f>IFERROR(INDEX($G$128:$AU$183,MATCH($E72,$E$128:$E$183,0),MATCH(AF$6,$G$127:$AU$127,0)),0)*$E$194</f>
        <v>9.4999999999999998E-3</v>
      </c>
      <c r="AG72" s="483">
        <f>IFERROR(INDEX($G$128:$AU$183,MATCH($E72,$E$128:$E$183,0),MATCH(AG$6,$G$127:$AU$127,0)),0)*$E$194</f>
        <v>9.4999999999999998E-3</v>
      </c>
      <c r="AH72" s="483">
        <f>IFERROR(INDEX($G$128:$AU$183,MATCH($E72,$E$128:$E$183,0),MATCH(AH$6,$G$127:$AU$127,0)),0)*$E$194</f>
        <v>9.4999999999999998E-3</v>
      </c>
      <c r="AI72" s="483">
        <f>IFERROR(INDEX($G$128:$AU$183,MATCH($E72,$E$128:$E$183,0),MATCH(AI$6,$G$127:$AU$127,0)),0)*$E$194</f>
        <v>9.4999999999999998E-3</v>
      </c>
      <c r="AJ72" s="483">
        <f>IFERROR(INDEX($G$128:$AU$183,MATCH($E72,$E$128:$E$183,0),MATCH(AJ$6,$G$127:$AU$127,0)),0)*$E$194</f>
        <v>9.4999999999999998E-3</v>
      </c>
      <c r="AK72" s="483">
        <f>IFERROR(INDEX($G$128:$AU$183,MATCH($E72,$E$128:$E$183,0),MATCH(AK$6,$G$127:$AU$127,0)),0)*$E$194</f>
        <v>9.4999999999999998E-3</v>
      </c>
      <c r="AL72" s="483">
        <f>IFERROR(INDEX($G$128:$AU$183,MATCH($E72,$E$128:$E$183,0),MATCH(AL$6,$G$127:$AU$127,0)),0)*$E$194</f>
        <v>9.4999999999999998E-3</v>
      </c>
      <c r="AM72" s="483">
        <f>IFERROR(INDEX($G$128:$AU$183,MATCH($E72,$E$128:$E$183,0),MATCH(AM$6,$G$127:$AU$127,0)),0)*$E$194</f>
        <v>9.4999999999999998E-3</v>
      </c>
      <c r="AN72" s="483">
        <f>IFERROR(INDEX($G$128:$AU$183,MATCH($E72,$E$128:$E$183,0),MATCH(AN$6,$G$127:$AU$127,0)),0)*$E$194</f>
        <v>9.4999999999999998E-3</v>
      </c>
      <c r="AO72" s="483">
        <f>IFERROR(INDEX($G$128:$AU$183,MATCH($E72,$E$128:$E$183,0),MATCH(AO$6,$G$127:$AU$127,0)),0)*$E$194</f>
        <v>9.4999999999999998E-3</v>
      </c>
      <c r="AP72" s="483">
        <f>IFERROR(INDEX($G$128:$AU$183,MATCH($E72,$E$128:$E$183,0),MATCH(AP$6,$G$127:$AU$127,0)),0)*$E$194</f>
        <v>9.4999999999999998E-3</v>
      </c>
      <c r="AQ72" s="483">
        <f>IFERROR(INDEX($G$128:$AU$183,MATCH($E72,$E$128:$E$183,0),MATCH(AQ$6,$G$127:$AU$127,0)),0)*$E$194</f>
        <v>9.4999999999999998E-3</v>
      </c>
      <c r="AR72" s="483">
        <f>IFERROR(INDEX($G$128:$AU$183,MATCH($E72,$E$128:$E$183,0),MATCH(AR$6,$G$127:$AU$127,0)),0)*$E$194</f>
        <v>9.4999999999999998E-3</v>
      </c>
      <c r="AS72" s="483">
        <f>IFERROR(INDEX($G$128:$AU$183,MATCH($E72,$E$128:$E$183,0),MATCH(AS$6,$G$127:$AU$127,0)),0)*$E$194</f>
        <v>9.4999999999999998E-3</v>
      </c>
      <c r="AT72" s="483">
        <f>IFERROR(INDEX($G$128:$AU$183,MATCH($E72,$E$128:$E$183,0),MATCH(AT$6,$G$127:$AU$127,0)),0)*$E$194</f>
        <v>9.4999999999999998E-3</v>
      </c>
      <c r="AU72" s="483">
        <f>IFERROR(INDEX($G$128:$AU$183,MATCH($E72,$E$128:$E$183,0),MATCH(AU$6,$G$127:$AU$127,0)),0)*$E$194</f>
        <v>9.4999999999999998E-3</v>
      </c>
      <c r="AV72" s="484">
        <v>5</v>
      </c>
      <c r="AX72" s="600"/>
    </row>
    <row r="73" spans="2:119" ht="14.5">
      <c r="B73" s="8" t="str">
        <f>Processes!D88</f>
        <v>MINMNR</v>
      </c>
      <c r="C73" s="8" t="str">
        <f>Processes!E88</f>
        <v>Mining technology - Manure (Gylle)</v>
      </c>
      <c r="D73" s="216"/>
      <c r="E73" s="216" t="str">
        <f t="shared" si="8"/>
        <v>MNR</v>
      </c>
      <c r="F73" s="1116" t="str">
        <f t="shared" si="9"/>
        <v>MKr14</v>
      </c>
      <c r="G73" s="483">
        <f>IFERROR(INDEX($G$128:$AU$183,MATCH($E73,$E$128:$E$183,0),MATCH(G$6,$G$127:$AU$127,0)),0)*$E$194</f>
        <v>9.4999999999999998E-3</v>
      </c>
      <c r="H73" s="483">
        <f>IFERROR(INDEX($G$128:$AU$183,MATCH($E73,$E$128:$E$183,0),MATCH(H$6,$G$127:$AU$127,0)),0)*$E$194</f>
        <v>9.4999999999999998E-3</v>
      </c>
      <c r="I73" s="483">
        <f>IFERROR(INDEX($G$128:$AU$183,MATCH($E73,$E$128:$E$183,0),MATCH(I$6,$G$127:$AU$127,0)),0)*$E$194</f>
        <v>9.4999999999999998E-3</v>
      </c>
      <c r="J73" s="483">
        <f>IFERROR(INDEX($G$128:$AU$183,MATCH($E73,$E$128:$E$183,0),MATCH(J$6,$G$127:$AU$127,0)),0)*$E$194</f>
        <v>9.4999999999999998E-3</v>
      </c>
      <c r="K73" s="483">
        <f>IFERROR(INDEX($G$128:$AU$183,MATCH($E73,$E$128:$E$183,0),MATCH(K$6,$G$127:$AU$127,0)),0)*$E$194</f>
        <v>9.4999999999999998E-3</v>
      </c>
      <c r="L73" s="483">
        <f>IFERROR(INDEX($G$128:$AU$183,MATCH($E73,$E$128:$E$183,0),MATCH(L$6,$G$127:$AU$127,0)),0)*$E$194</f>
        <v>9.4999999999999998E-3</v>
      </c>
      <c r="M73" s="483">
        <f>IFERROR(INDEX($G$128:$AU$183,MATCH($E73,$E$128:$E$183,0),MATCH(M$6,$G$127:$AU$127,0)),0)*$E$194</f>
        <v>9.4999999999999998E-3</v>
      </c>
      <c r="N73" s="483">
        <f>IFERROR(INDEX($G$128:$AU$183,MATCH($E73,$E$128:$E$183,0),MATCH(N$6,$G$127:$AU$127,0)),0)*$E$194</f>
        <v>9.4999999999999998E-3</v>
      </c>
      <c r="O73" s="483">
        <f>IFERROR(INDEX($G$128:$AU$183,MATCH($E73,$E$128:$E$183,0),MATCH(O$6,$G$127:$AU$127,0)),0)*$E$194</f>
        <v>9.4999999999999998E-3</v>
      </c>
      <c r="P73" s="483">
        <f>IFERROR(INDEX($G$128:$AU$183,MATCH($E73,$E$128:$E$183,0),MATCH(P$6,$G$127:$AU$127,0)),0)*$E$194</f>
        <v>9.4999999999999998E-3</v>
      </c>
      <c r="Q73" s="483">
        <f>IFERROR(INDEX($G$128:$AU$183,MATCH($E73,$E$128:$E$183,0),MATCH(Q$6,$G$127:$AU$127,0)),0)*$E$194</f>
        <v>9.4999999999999998E-3</v>
      </c>
      <c r="R73" s="483">
        <f>IFERROR(INDEX($G$128:$AU$183,MATCH($E73,$E$128:$E$183,0),MATCH(R$6,$G$127:$AU$127,0)),0)*$E$194</f>
        <v>9.4999999999999998E-3</v>
      </c>
      <c r="S73" s="483">
        <f>IFERROR(INDEX($G$128:$AU$183,MATCH($E73,$E$128:$E$183,0),MATCH(S$6,$G$127:$AU$127,0)),0)*$E$194</f>
        <v>9.4999999999999998E-3</v>
      </c>
      <c r="T73" s="483">
        <f>IFERROR(INDEX($G$128:$AU$183,MATCH($E73,$E$128:$E$183,0),MATCH(T$6,$G$127:$AU$127,0)),0)*$E$194</f>
        <v>9.4999999999999998E-3</v>
      </c>
      <c r="U73" s="483">
        <f>IFERROR(INDEX($G$128:$AU$183,MATCH($E73,$E$128:$E$183,0),MATCH(U$6,$G$127:$AU$127,0)),0)*$E$194</f>
        <v>9.4999999999999998E-3</v>
      </c>
      <c r="V73" s="483">
        <f>IFERROR(INDEX($G$128:$AU$183,MATCH($E73,$E$128:$E$183,0),MATCH(V$6,$G$127:$AU$127,0)),0)*$E$194</f>
        <v>9.4999999999999998E-3</v>
      </c>
      <c r="W73" s="483">
        <f>IFERROR(INDEX($G$128:$AU$183,MATCH($E73,$E$128:$E$183,0),MATCH(W$6,$G$127:$AU$127,0)),0)*$E$194</f>
        <v>9.4999999999999998E-3</v>
      </c>
      <c r="X73" s="483">
        <f>IFERROR(INDEX($G$128:$AU$183,MATCH($E73,$E$128:$E$183,0),MATCH(X$6,$G$127:$AU$127,0)),0)*$E$194</f>
        <v>9.4999999999999998E-3</v>
      </c>
      <c r="Y73" s="483">
        <f>IFERROR(INDEX($G$128:$AU$183,MATCH($E73,$E$128:$E$183,0),MATCH(Y$6,$G$127:$AU$127,0)),0)*$E$194</f>
        <v>9.4999999999999998E-3</v>
      </c>
      <c r="Z73" s="483">
        <f>IFERROR(INDEX($G$128:$AU$183,MATCH($E73,$E$128:$E$183,0),MATCH(Z$6,$G$127:$AU$127,0)),0)*$E$194</f>
        <v>9.4999999999999998E-3</v>
      </c>
      <c r="AA73" s="483">
        <f>IFERROR(INDEX($G$128:$AU$183,MATCH($E73,$E$128:$E$183,0),MATCH(AA$6,$G$127:$AU$127,0)),0)*$E$194</f>
        <v>9.4999999999999998E-3</v>
      </c>
      <c r="AB73" s="483">
        <f>IFERROR(INDEX($G$128:$AU$183,MATCH($E73,$E$128:$E$183,0),MATCH(AB$6,$G$127:$AU$127,0)),0)*$E$194</f>
        <v>9.4999999999999998E-3</v>
      </c>
      <c r="AC73" s="483">
        <f>IFERROR(INDEX($G$128:$AU$183,MATCH($E73,$E$128:$E$183,0),MATCH(AC$6,$G$127:$AU$127,0)),0)*$E$194</f>
        <v>9.4999999999999998E-3</v>
      </c>
      <c r="AD73" s="483">
        <f>IFERROR(INDEX($G$128:$AU$183,MATCH($E73,$E$128:$E$183,0),MATCH(AD$6,$G$127:$AU$127,0)),0)*$E$194</f>
        <v>9.4999999999999998E-3</v>
      </c>
      <c r="AE73" s="483">
        <f>IFERROR(INDEX($G$128:$AU$183,MATCH($E73,$E$128:$E$183,0),MATCH(AE$6,$G$127:$AU$127,0)),0)*$E$194</f>
        <v>9.4999999999999998E-3</v>
      </c>
      <c r="AF73" s="483">
        <f>IFERROR(INDEX($G$128:$AU$183,MATCH($E73,$E$128:$E$183,0),MATCH(AF$6,$G$127:$AU$127,0)),0)*$E$194</f>
        <v>9.4999999999999998E-3</v>
      </c>
      <c r="AG73" s="483">
        <f>IFERROR(INDEX($G$128:$AU$183,MATCH($E73,$E$128:$E$183,0),MATCH(AG$6,$G$127:$AU$127,0)),0)*$E$194</f>
        <v>9.4999999999999998E-3</v>
      </c>
      <c r="AH73" s="483">
        <f>IFERROR(INDEX($G$128:$AU$183,MATCH($E73,$E$128:$E$183,0),MATCH(AH$6,$G$127:$AU$127,0)),0)*$E$194</f>
        <v>9.4999999999999998E-3</v>
      </c>
      <c r="AI73" s="483">
        <f>IFERROR(INDEX($G$128:$AU$183,MATCH($E73,$E$128:$E$183,0),MATCH(AI$6,$G$127:$AU$127,0)),0)*$E$194</f>
        <v>9.4999999999999998E-3</v>
      </c>
      <c r="AJ73" s="483">
        <f>IFERROR(INDEX($G$128:$AU$183,MATCH($E73,$E$128:$E$183,0),MATCH(AJ$6,$G$127:$AU$127,0)),0)*$E$194</f>
        <v>9.4999999999999998E-3</v>
      </c>
      <c r="AK73" s="483">
        <f>IFERROR(INDEX($G$128:$AU$183,MATCH($E73,$E$128:$E$183,0),MATCH(AK$6,$G$127:$AU$127,0)),0)*$E$194</f>
        <v>9.4999999999999998E-3</v>
      </c>
      <c r="AL73" s="483">
        <f>IFERROR(INDEX($G$128:$AU$183,MATCH($E73,$E$128:$E$183,0),MATCH(AL$6,$G$127:$AU$127,0)),0)*$E$194</f>
        <v>9.4999999999999998E-3</v>
      </c>
      <c r="AM73" s="483">
        <f>IFERROR(INDEX($G$128:$AU$183,MATCH($E73,$E$128:$E$183,0),MATCH(AM$6,$G$127:$AU$127,0)),0)*$E$194</f>
        <v>9.4999999999999998E-3</v>
      </c>
      <c r="AN73" s="483">
        <f>IFERROR(INDEX($G$128:$AU$183,MATCH($E73,$E$128:$E$183,0),MATCH(AN$6,$G$127:$AU$127,0)),0)*$E$194</f>
        <v>9.4999999999999998E-3</v>
      </c>
      <c r="AO73" s="483">
        <f>IFERROR(INDEX($G$128:$AU$183,MATCH($E73,$E$128:$E$183,0),MATCH(AO$6,$G$127:$AU$127,0)),0)*$E$194</f>
        <v>9.4999999999999998E-3</v>
      </c>
      <c r="AP73" s="483">
        <f>IFERROR(INDEX($G$128:$AU$183,MATCH($E73,$E$128:$E$183,0),MATCH(AP$6,$G$127:$AU$127,0)),0)*$E$194</f>
        <v>9.4999999999999998E-3</v>
      </c>
      <c r="AQ73" s="483">
        <f>IFERROR(INDEX($G$128:$AU$183,MATCH($E73,$E$128:$E$183,0),MATCH(AQ$6,$G$127:$AU$127,0)),0)*$E$194</f>
        <v>9.4999999999999998E-3</v>
      </c>
      <c r="AR73" s="483">
        <f>IFERROR(INDEX($G$128:$AU$183,MATCH($E73,$E$128:$E$183,0),MATCH(AR$6,$G$127:$AU$127,0)),0)*$E$194</f>
        <v>9.4999999999999998E-3</v>
      </c>
      <c r="AS73" s="483">
        <f>IFERROR(INDEX($G$128:$AU$183,MATCH($E73,$E$128:$E$183,0),MATCH(AS$6,$G$127:$AU$127,0)),0)*$E$194</f>
        <v>9.4999999999999998E-3</v>
      </c>
      <c r="AT73" s="483">
        <f>IFERROR(INDEX($G$128:$AU$183,MATCH($E73,$E$128:$E$183,0),MATCH(AT$6,$G$127:$AU$127,0)),0)*$E$194</f>
        <v>9.4999999999999998E-3</v>
      </c>
      <c r="AU73" s="483">
        <f>IFERROR(INDEX($G$128:$AU$183,MATCH($E73,$E$128:$E$183,0),MATCH(AU$6,$G$127:$AU$127,0)),0)*$E$194</f>
        <v>9.4999999999999998E-3</v>
      </c>
      <c r="AV73" s="484">
        <v>5</v>
      </c>
      <c r="AW73" s="1"/>
      <c r="AX73" s="1"/>
      <c r="AY73" s="1"/>
      <c r="AZ73" s="1"/>
      <c r="BA73" s="1"/>
    </row>
    <row r="74" spans="2:119" ht="14.5">
      <c r="B74" s="8" t="str">
        <f>Processes!D89</f>
        <v>MINNGA</v>
      </c>
      <c r="C74" s="8" t="str">
        <f>Processes!E89</f>
        <v>Mining technology - Mining Natural Gas</v>
      </c>
      <c r="D74" s="216"/>
      <c r="E74" s="486" t="s">
        <v>736</v>
      </c>
      <c r="F74" s="1116" t="str">
        <f t="shared" si="9"/>
        <v>MKr19</v>
      </c>
      <c r="G74" s="483">
        <f>IFERROR(INDEX($G$128:$AU$183,MATCH($E74,$E$128:$E$183,0),MATCH(G$6,$G$127:$AU$127,0)),0)*$E$195</f>
        <v>22.2</v>
      </c>
      <c r="H74" s="483">
        <f>IFERROR(INDEX($G$128:$AU$183,MATCH($E74,$E$128:$E$183,0),MATCH(H$6,$G$127:$AU$127,0)),0)*$E$195</f>
        <v>23.05</v>
      </c>
      <c r="I74" s="483">
        <f>IFERROR(INDEX($G$128:$AU$183,MATCH($E74,$E$128:$E$183,0),MATCH(I$6,$G$127:$AU$127,0)),0)*$E$195</f>
        <v>27.55</v>
      </c>
      <c r="J74" s="483">
        <f>IFERROR(INDEX($G$128:$AU$183,MATCH($E74,$E$128:$E$183,0),MATCH(J$6,$G$127:$AU$127,0)),0)*$E$195</f>
        <v>27.1</v>
      </c>
      <c r="K74" s="483">
        <f>IFERROR(INDEX($G$128:$AU$183,MATCH($E74,$E$128:$E$183,0),MATCH(K$6,$G$127:$AU$127,0)),0)*$E$195</f>
        <v>22.85</v>
      </c>
      <c r="L74" s="483">
        <f>IFERROR(INDEX($G$128:$AU$183,MATCH($E74,$E$128:$E$183,0),MATCH(L$6,$G$127:$AU$127,0)),0)*$E$195</f>
        <v>22</v>
      </c>
      <c r="M74" s="483">
        <f>IFERROR(INDEX($G$128:$AU$183,MATCH($E74,$E$128:$E$183,0),MATCH(M$6,$G$127:$AU$127,0)),0)*$E$195</f>
        <v>18.399999999999999</v>
      </c>
      <c r="N74" s="483">
        <f>IFERROR(INDEX($G$128:$AU$183,MATCH($E74,$E$128:$E$183,0),MATCH(N$6,$G$127:$AU$127,0)),0)*$E$195</f>
        <v>18.45</v>
      </c>
      <c r="O74" s="483">
        <f>IFERROR(INDEX($G$128:$AU$183,MATCH($E74,$E$128:$E$183,0),MATCH(O$6,$G$127:$AU$127,0)),0)*$E$195</f>
        <v>26.711091690925127</v>
      </c>
      <c r="P74" s="483">
        <f>IFERROR(INDEX($G$128:$AU$183,MATCH($E74,$E$128:$E$183,0),MATCH(P$6,$G$127:$AU$127,0)),0)*$E$195</f>
        <v>17.130505620310231</v>
      </c>
      <c r="Q74" s="483">
        <f>IFERROR(INDEX($G$128:$AU$183,MATCH($E74,$E$128:$E$183,0),MATCH(Q$6,$G$127:$AU$127,0)),0)*$E$195</f>
        <v>11.413647811836801</v>
      </c>
      <c r="R74" s="483">
        <f>IFERROR(INDEX($G$128:$AU$183,MATCH($E74,$E$128:$E$183,0),MATCH(R$6,$G$127:$AU$127,0)),0)*$E$195</f>
        <v>51.339007770079753</v>
      </c>
      <c r="S74" s="483">
        <f>IFERROR(INDEX($G$128:$AU$183,MATCH($E74,$E$128:$E$183,0),MATCH(S$6,$G$127:$AU$127,0)),0)*$E$195</f>
        <v>65.180646055487529</v>
      </c>
      <c r="T74" s="483">
        <f>IFERROR(INDEX($G$128:$AU$183,MATCH($E74,$E$128:$E$183,0),MATCH(T$6,$G$127:$AU$127,0)),0)*$E$195</f>
        <v>39.648235138872849</v>
      </c>
      <c r="U74" s="483">
        <f>IFERROR(INDEX($G$128:$AU$183,MATCH($E74,$E$128:$E$183,0),MATCH(U$6,$G$127:$AU$127,0)),0)*$E$195</f>
        <v>21.512446049566321</v>
      </c>
      <c r="V74" s="483">
        <f>IFERROR(INDEX($G$128:$AU$183,MATCH($E74,$E$128:$E$183,0),MATCH(V$6,$G$127:$AU$127,0)),0)*$E$195</f>
        <v>19.740290460756185</v>
      </c>
      <c r="W74" s="483">
        <f>IFERROR(INDEX($G$128:$AU$183,MATCH($E74,$E$128:$E$183,0),MATCH(W$6,$G$127:$AU$127,0)),0)*$E$195</f>
        <v>20.506789090152068</v>
      </c>
      <c r="X74" s="483">
        <f>IFERROR(INDEX($G$128:$AU$183,MATCH($E74,$E$128:$E$183,0),MATCH(X$6,$G$127:$AU$127,0)),0)*$E$195</f>
        <v>21.262287632199346</v>
      </c>
      <c r="Y74" s="483">
        <f>IFERROR(INDEX($G$128:$AU$183,MATCH($E74,$E$128:$E$183,0),MATCH(Y$6,$G$127:$AU$127,0)),0)*$E$195</f>
        <v>21.994483451376009</v>
      </c>
      <c r="Z74" s="483">
        <f>IFERROR(INDEX($G$128:$AU$183,MATCH($E74,$E$128:$E$183,0),MATCH(Z$6,$G$127:$AU$127,0)),0)*$E$195</f>
        <v>22.701543506012516</v>
      </c>
      <c r="AA74" s="483">
        <f>IFERROR(INDEX($G$128:$AU$183,MATCH($E74,$E$128:$E$183,0),MATCH(AA$6,$G$127:$AU$127,0)),0)*$E$195</f>
        <v>23.38631357235446</v>
      </c>
      <c r="AB74" s="483">
        <f>IFERROR(INDEX($G$128:$AU$183,MATCH($E74,$E$128:$E$183,0),MATCH(AB$6,$G$127:$AU$127,0)),0)*$E$195</f>
        <v>23.985642565951949</v>
      </c>
      <c r="AC74" s="483">
        <f>IFERROR(INDEX($G$128:$AU$183,MATCH($E74,$E$128:$E$183,0),MATCH(AC$6,$G$127:$AU$127,0)),0)*$E$195</f>
        <v>24.572042695186337</v>
      </c>
      <c r="AD74" s="483">
        <f>IFERROR(INDEX($G$128:$AU$183,MATCH($E74,$E$128:$E$183,0),MATCH(AD$6,$G$127:$AU$127,0)),0)*$E$195</f>
        <v>25.127017682757959</v>
      </c>
      <c r="AE74" s="483">
        <f>IFERROR(INDEX($G$128:$AU$183,MATCH($E74,$E$128:$E$183,0),MATCH(AE$6,$G$127:$AU$127,0)),0)*$E$195</f>
        <v>25.670677348924411</v>
      </c>
      <c r="AF74" s="483">
        <f>IFERROR(INDEX($G$128:$AU$183,MATCH($E74,$E$128:$E$183,0),MATCH(AF$6,$G$127:$AU$127,0)),0)*$E$195</f>
        <v>26.188219124868652</v>
      </c>
      <c r="AG74" s="483">
        <f>IFERROR(INDEX($G$128:$AU$183,MATCH($E74,$E$128:$E$183,0),MATCH(AG$6,$G$127:$AU$127,0)),0)*$E$195</f>
        <v>26.188219124868652</v>
      </c>
      <c r="AH74" s="483">
        <f>IFERROR(INDEX($G$128:$AU$183,MATCH($E74,$E$128:$E$183,0),MATCH(AH$6,$G$127:$AU$127,0)),0)*$E$195</f>
        <v>26.188219124868652</v>
      </c>
      <c r="AI74" s="483">
        <f>IFERROR(INDEX($G$128:$AU$183,MATCH($E74,$E$128:$E$183,0),MATCH(AI$6,$G$127:$AU$127,0)),0)*$E$195</f>
        <v>26.188219124868652</v>
      </c>
      <c r="AJ74" s="483">
        <f>IFERROR(INDEX($G$128:$AU$183,MATCH($E74,$E$128:$E$183,0),MATCH(AJ$6,$G$127:$AU$127,0)),0)*$E$195</f>
        <v>26.188219124868652</v>
      </c>
      <c r="AK74" s="483">
        <f>IFERROR(INDEX($G$128:$AU$183,MATCH($E74,$E$128:$E$183,0),MATCH(AK$6,$G$127:$AU$127,0)),0)*$E$195</f>
        <v>26.188219124868652</v>
      </c>
      <c r="AL74" s="483">
        <f>IFERROR(INDEX($G$128:$AU$183,MATCH($E74,$E$128:$E$183,0),MATCH(AL$6,$G$127:$AU$127,0)),0)*$E$195</f>
        <v>26.188219124868652</v>
      </c>
      <c r="AM74" s="483">
        <f>IFERROR(INDEX($G$128:$AU$183,MATCH($E74,$E$128:$E$183,0),MATCH(AM$6,$G$127:$AU$127,0)),0)*$E$195</f>
        <v>26.188219124868652</v>
      </c>
      <c r="AN74" s="483">
        <f>IFERROR(INDEX($G$128:$AU$183,MATCH($E74,$E$128:$E$183,0),MATCH(AN$6,$G$127:$AU$127,0)),0)*$E$195</f>
        <v>26.188219124868652</v>
      </c>
      <c r="AO74" s="483">
        <f>IFERROR(INDEX($G$128:$AU$183,MATCH($E74,$E$128:$E$183,0),MATCH(AO$6,$G$127:$AU$127,0)),0)*$E$195</f>
        <v>26.188219124868652</v>
      </c>
      <c r="AP74" s="483">
        <f>IFERROR(INDEX($G$128:$AU$183,MATCH($E74,$E$128:$E$183,0),MATCH(AP$6,$G$127:$AU$127,0)),0)*$E$195</f>
        <v>26.188219124868652</v>
      </c>
      <c r="AQ74" s="483">
        <f>IFERROR(INDEX($G$128:$AU$183,MATCH($E74,$E$128:$E$183,0),MATCH(AQ$6,$G$127:$AU$127,0)),0)*$E$195</f>
        <v>26.188219124868652</v>
      </c>
      <c r="AR74" s="483">
        <f>IFERROR(INDEX($G$128:$AU$183,MATCH($E74,$E$128:$E$183,0),MATCH(AR$6,$G$127:$AU$127,0)),0)*$E$195</f>
        <v>26.188219124868652</v>
      </c>
      <c r="AS74" s="483">
        <f>IFERROR(INDEX($G$128:$AU$183,MATCH($E74,$E$128:$E$183,0),MATCH(AS$6,$G$127:$AU$127,0)),0)*$E$195</f>
        <v>26.188219124868652</v>
      </c>
      <c r="AT74" s="483">
        <f>IFERROR(INDEX($G$128:$AU$183,MATCH($E74,$E$128:$E$183,0),MATCH(AT$6,$G$127:$AU$127,0)),0)*$E$195</f>
        <v>26.188219124868652</v>
      </c>
      <c r="AU74" s="483">
        <f>IFERROR(INDEX($G$128:$AU$183,MATCH($E74,$E$128:$E$183,0),MATCH(AU$6,$G$127:$AU$127,0)),0)*$E$195</f>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4.5">
      <c r="B75" s="8" t="str">
        <f>Processes!D90</f>
        <v>MINCRD</v>
      </c>
      <c r="C75" s="8" t="str">
        <f>Processes!E90</f>
        <v>Mining technology - Mining Crude Oil</v>
      </c>
      <c r="D75" s="216"/>
      <c r="E75" s="486" t="s">
        <v>735</v>
      </c>
      <c r="F75" s="1116" t="str">
        <f t="shared" si="9"/>
        <v>MKr19</v>
      </c>
      <c r="G75" s="483">
        <f>IFERROR(INDEX($G$128:$AU$183,MATCH($E75,$E$128:$E$183,0),MATCH(G$6,$G$127:$AU$127,0)),0)*$E$195</f>
        <v>38.1</v>
      </c>
      <c r="H75" s="483">
        <f>IFERROR(INDEX($G$128:$AU$183,MATCH($E75,$E$128:$E$183,0),MATCH(H$6,$G$127:$AU$127,0)),0)*$E$195</f>
        <v>53.05</v>
      </c>
      <c r="I75" s="483">
        <f>IFERROR(INDEX($G$128:$AU$183,MATCH($E75,$E$128:$E$183,0),MATCH(I$6,$G$127:$AU$127,0)),0)*$E$195</f>
        <v>56.45</v>
      </c>
      <c r="J75" s="483">
        <f>IFERROR(INDEX($G$128:$AU$183,MATCH($E75,$E$128:$E$183,0),MATCH(J$6,$G$127:$AU$127,0)),0)*$E$195</f>
        <v>50.15</v>
      </c>
      <c r="K75" s="483">
        <f>IFERROR(INDEX($G$128:$AU$183,MATCH($E75,$E$128:$E$183,0),MATCH(K$6,$G$127:$AU$127,0)),0)*$E$195</f>
        <v>48.65</v>
      </c>
      <c r="L75" s="483">
        <f>IFERROR(INDEX($G$128:$AU$183,MATCH($E75,$E$128:$E$183,0),MATCH(L$6,$G$127:$AU$127,0)),0)*$E$195</f>
        <v>31.35</v>
      </c>
      <c r="M75" s="483">
        <f>IFERROR(INDEX($G$128:$AU$183,MATCH($E75,$E$128:$E$183,0),MATCH(M$6,$G$127:$AU$127,0)),0)*$E$195</f>
        <v>29.95</v>
      </c>
      <c r="N75" s="483">
        <f>IFERROR(INDEX($G$128:$AU$183,MATCH($E75,$E$128:$E$183,0),MATCH(N$6,$G$127:$AU$127,0)),0)*$E$195</f>
        <v>31.95</v>
      </c>
      <c r="O75" s="483">
        <f>IFERROR(INDEX($G$128:$AU$183,MATCH($E75,$E$128:$E$183,0),MATCH(O$6,$G$127:$AU$127,0)),0)*$E$195</f>
        <v>39.296456059651113</v>
      </c>
      <c r="P75" s="483">
        <f>IFERROR(INDEX($G$128:$AU$183,MATCH($E75,$E$128:$E$183,0),MATCH(P$6,$G$127:$AU$127,0)),0)*$E$195</f>
        <v>36.333904109589035</v>
      </c>
      <c r="Q75" s="483">
        <f>IFERROR(INDEX($G$128:$AU$183,MATCH($E75,$E$128:$E$183,0),MATCH(Q$6,$G$127:$AU$127,0)),0)*$E$195</f>
        <v>35.595773973805329</v>
      </c>
      <c r="R75" s="483">
        <f>IFERROR(INDEX($G$128:$AU$183,MATCH($E75,$E$128:$E$183,0),MATCH(R$6,$G$127:$AU$127,0)),0)*$E$195</f>
        <v>24.590558528714574</v>
      </c>
      <c r="S75" s="483">
        <f>IFERROR(INDEX($G$128:$AU$183,MATCH($E75,$E$128:$E$183,0),MATCH(S$6,$G$127:$AU$127,0)),0)*$E$195</f>
        <v>26.290661716037413</v>
      </c>
      <c r="T75" s="483">
        <f>IFERROR(INDEX($G$128:$AU$183,MATCH($E75,$E$128:$E$183,0),MATCH(T$6,$G$127:$AU$127,0)),0)*$E$195</f>
        <v>27.444983238166369</v>
      </c>
      <c r="U75" s="483">
        <f>IFERROR(INDEX($G$128:$AU$183,MATCH($E75,$E$128:$E$183,0),MATCH(U$6,$G$127:$AU$127,0)),0)*$E$195</f>
        <v>28.284194031230708</v>
      </c>
      <c r="V75" s="483">
        <f>IFERROR(INDEX($G$128:$AU$183,MATCH($E75,$E$128:$E$183,0),MATCH(V$6,$G$127:$AU$127,0)),0)*$E$195</f>
        <v>28.893214528675163</v>
      </c>
      <c r="W75" s="483">
        <f>IFERROR(INDEX($G$128:$AU$183,MATCH($E75,$E$128:$E$183,0),MATCH(W$6,$G$127:$AU$127,0)),0)*$E$195</f>
        <v>29.573135085849277</v>
      </c>
      <c r="X75" s="483">
        <f>IFERROR(INDEX($G$128:$AU$183,MATCH($E75,$E$128:$E$183,0),MATCH(X$6,$G$127:$AU$127,0)),0)*$E$195</f>
        <v>30.239023493434509</v>
      </c>
      <c r="Y75" s="483">
        <f>IFERROR(INDEX($G$128:$AU$183,MATCH($E75,$E$128:$E$183,0),MATCH(Y$6,$G$127:$AU$127,0)),0)*$E$195</f>
        <v>30.851587128652312</v>
      </c>
      <c r="Z75" s="483">
        <f>IFERROR(INDEX($G$128:$AU$183,MATCH($E75,$E$128:$E$183,0),MATCH(Z$6,$G$127:$AU$127,0)),0)*$E$195</f>
        <v>31.494801163848638</v>
      </c>
      <c r="AA75" s="483">
        <f>IFERROR(INDEX($G$128:$AU$183,MATCH($E75,$E$128:$E$183,0),MATCH(AA$6,$G$127:$AU$127,0)),0)*$E$195</f>
        <v>32.104560774081321</v>
      </c>
      <c r="AB75" s="483">
        <f>IFERROR(INDEX($G$128:$AU$183,MATCH($E75,$E$128:$E$183,0),MATCH(AB$6,$G$127:$AU$127,0)),0)*$E$195</f>
        <v>31.950766470971942</v>
      </c>
      <c r="AC75" s="483">
        <f>IFERROR(INDEX($G$128:$AU$183,MATCH($E75,$E$128:$E$183,0),MATCH(AC$6,$G$127:$AU$127,0)),0)*$E$195</f>
        <v>31.79697216786257</v>
      </c>
      <c r="AD75" s="483">
        <f>IFERROR(INDEX($G$128:$AU$183,MATCH($E75,$E$128:$E$183,0),MATCH(AD$6,$G$127:$AU$127,0)),0)*$E$195</f>
        <v>31.643177864753202</v>
      </c>
      <c r="AE75" s="483">
        <f>IFERROR(INDEX($G$128:$AU$183,MATCH($E75,$E$128:$E$183,0),MATCH(AE$6,$G$127:$AU$127,0)),0)*$E$195</f>
        <v>31.489383561643827</v>
      </c>
      <c r="AF75" s="483">
        <f>IFERROR(INDEX($G$128:$AU$183,MATCH($E75,$E$128:$E$183,0),MATCH(AF$6,$G$127:$AU$127,0)),0)*$E$195</f>
        <v>31.335589258534458</v>
      </c>
      <c r="AG75" s="483">
        <f>IFERROR(INDEX($G$128:$AU$183,MATCH($E75,$E$128:$E$183,0),MATCH(AG$6,$G$127:$AU$127,0)),0)*$E$195</f>
        <v>31.335589258534458</v>
      </c>
      <c r="AH75" s="483">
        <f>IFERROR(INDEX($G$128:$AU$183,MATCH($E75,$E$128:$E$183,0),MATCH(AH$6,$G$127:$AU$127,0)),0)*$E$195</f>
        <v>31.335589258534458</v>
      </c>
      <c r="AI75" s="483">
        <f>IFERROR(INDEX($G$128:$AU$183,MATCH($E75,$E$128:$E$183,0),MATCH(AI$6,$G$127:$AU$127,0)),0)*$E$195</f>
        <v>31.335589258534458</v>
      </c>
      <c r="AJ75" s="483">
        <f>IFERROR(INDEX($G$128:$AU$183,MATCH($E75,$E$128:$E$183,0),MATCH(AJ$6,$G$127:$AU$127,0)),0)*$E$195</f>
        <v>31.335589258534458</v>
      </c>
      <c r="AK75" s="483">
        <f>IFERROR(INDEX($G$128:$AU$183,MATCH($E75,$E$128:$E$183,0),MATCH(AK$6,$G$127:$AU$127,0)),0)*$E$195</f>
        <v>31.335589258534458</v>
      </c>
      <c r="AL75" s="483">
        <f>IFERROR(INDEX($G$128:$AU$183,MATCH($E75,$E$128:$E$183,0),MATCH(AL$6,$G$127:$AU$127,0)),0)*$E$195</f>
        <v>31.335589258534458</v>
      </c>
      <c r="AM75" s="483">
        <f>IFERROR(INDEX($G$128:$AU$183,MATCH($E75,$E$128:$E$183,0),MATCH(AM$6,$G$127:$AU$127,0)),0)*$E$195</f>
        <v>31.335589258534458</v>
      </c>
      <c r="AN75" s="483">
        <f>IFERROR(INDEX($G$128:$AU$183,MATCH($E75,$E$128:$E$183,0),MATCH(AN$6,$G$127:$AU$127,0)),0)*$E$195</f>
        <v>31.335589258534458</v>
      </c>
      <c r="AO75" s="483">
        <f>IFERROR(INDEX($G$128:$AU$183,MATCH($E75,$E$128:$E$183,0),MATCH(AO$6,$G$127:$AU$127,0)),0)*$E$195</f>
        <v>31.335589258534458</v>
      </c>
      <c r="AP75" s="483">
        <f>IFERROR(INDEX($G$128:$AU$183,MATCH($E75,$E$128:$E$183,0),MATCH(AP$6,$G$127:$AU$127,0)),0)*$E$195</f>
        <v>31.335589258534458</v>
      </c>
      <c r="AQ75" s="483">
        <f>IFERROR(INDEX($G$128:$AU$183,MATCH($E75,$E$128:$E$183,0),MATCH(AQ$6,$G$127:$AU$127,0)),0)*$E$195</f>
        <v>31.335589258534458</v>
      </c>
      <c r="AR75" s="483">
        <f>IFERROR(INDEX($G$128:$AU$183,MATCH($E75,$E$128:$E$183,0),MATCH(AR$6,$G$127:$AU$127,0)),0)*$E$195</f>
        <v>31.335589258534458</v>
      </c>
      <c r="AS75" s="483">
        <f>IFERROR(INDEX($G$128:$AU$183,MATCH($E75,$E$128:$E$183,0),MATCH(AS$6,$G$127:$AU$127,0)),0)*$E$195</f>
        <v>31.335589258534458</v>
      </c>
      <c r="AT75" s="483">
        <f>IFERROR(INDEX($G$128:$AU$183,MATCH($E75,$E$128:$E$183,0),MATCH(AT$6,$G$127:$AU$127,0)),0)*$E$195</f>
        <v>31.335589258534458</v>
      </c>
      <c r="AU75" s="483">
        <f>IFERROR(INDEX($G$128:$AU$183,MATCH($E75,$E$128:$E$183,0),MATCH(AU$6,$G$127:$AU$127,0)),0)*$E$195</f>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4.5">
      <c r="B76" s="8" t="str">
        <f>Processes!D91</f>
        <v>MINWIN</v>
      </c>
      <c r="C76" s="8" t="str">
        <f>Processes!E91</f>
        <v>Mining technology - Wind</v>
      </c>
      <c r="D76" s="216"/>
      <c r="E76" s="216" t="str">
        <f t="shared" si="8"/>
        <v>WIN</v>
      </c>
      <c r="F76" s="1116" t="str">
        <f t="shared" si="9"/>
        <v>MKr19</v>
      </c>
      <c r="G76" s="483">
        <f>IFERROR(INDEX($G$128:$AU$183,MATCH($E76,$E$128:$E$183,0),MATCH(G$6,$G$127:$AU$127,0)),0)*$E$195</f>
        <v>0</v>
      </c>
      <c r="H76" s="483">
        <f>IFERROR(INDEX($G$128:$AU$183,MATCH($E76,$E$128:$E$183,0),MATCH(H$6,$G$127:$AU$127,0)),0)*$E$195</f>
        <v>0</v>
      </c>
      <c r="I76" s="483">
        <f>IFERROR(INDEX($G$128:$AU$183,MATCH($E76,$E$128:$E$183,0),MATCH(I$6,$G$127:$AU$127,0)),0)*$E$195</f>
        <v>0</v>
      </c>
      <c r="J76" s="483">
        <f>IFERROR(INDEX($G$128:$AU$183,MATCH($E76,$E$128:$E$183,0),MATCH(J$6,$G$127:$AU$127,0)),0)*$E$195</f>
        <v>0</v>
      </c>
      <c r="K76" s="483">
        <f>IFERROR(INDEX($G$128:$AU$183,MATCH($E76,$E$128:$E$183,0),MATCH(K$6,$G$127:$AU$127,0)),0)*$E$195</f>
        <v>0</v>
      </c>
      <c r="L76" s="483">
        <f>IFERROR(INDEX($G$128:$AU$183,MATCH($E76,$E$128:$E$183,0),MATCH(L$6,$G$127:$AU$127,0)),0)*$E$195</f>
        <v>0</v>
      </c>
      <c r="M76" s="483">
        <f>IFERROR(INDEX($G$128:$AU$183,MATCH($E76,$E$128:$E$183,0),MATCH(M$6,$G$127:$AU$127,0)),0)*$E$195</f>
        <v>0</v>
      </c>
      <c r="N76" s="483">
        <f>IFERROR(INDEX($G$128:$AU$183,MATCH($E76,$E$128:$E$183,0),MATCH(N$6,$G$127:$AU$127,0)),0)*$E$195</f>
        <v>0</v>
      </c>
      <c r="O76" s="483">
        <f>IFERROR(INDEX($G$128:$AU$183,MATCH($E76,$E$128:$E$183,0),MATCH(O$6,$G$127:$AU$127,0)),0)*$E$195</f>
        <v>0</v>
      </c>
      <c r="P76" s="483">
        <f>IFERROR(INDEX($G$128:$AU$183,MATCH($E76,$E$128:$E$183,0),MATCH(P$6,$G$127:$AU$127,0)),0)*$E$195</f>
        <v>0</v>
      </c>
      <c r="Q76" s="483">
        <f>IFERROR(INDEX($G$128:$AU$183,MATCH($E76,$E$128:$E$183,0),MATCH(Q$6,$G$127:$AU$127,0)),0)*$E$195</f>
        <v>0</v>
      </c>
      <c r="R76" s="483">
        <f>IFERROR(INDEX($G$128:$AU$183,MATCH($E76,$E$128:$E$183,0),MATCH(R$6,$G$127:$AU$127,0)),0)*$E$195</f>
        <v>0</v>
      </c>
      <c r="S76" s="483">
        <f>IFERROR(INDEX($G$128:$AU$183,MATCH($E76,$E$128:$E$183,0),MATCH(S$6,$G$127:$AU$127,0)),0)*$E$195</f>
        <v>0</v>
      </c>
      <c r="T76" s="483">
        <f>IFERROR(INDEX($G$128:$AU$183,MATCH($E76,$E$128:$E$183,0),MATCH(T$6,$G$127:$AU$127,0)),0)*$E$195</f>
        <v>0</v>
      </c>
      <c r="U76" s="483">
        <f>IFERROR(INDEX($G$128:$AU$183,MATCH($E76,$E$128:$E$183,0),MATCH(U$6,$G$127:$AU$127,0)),0)*$E$195</f>
        <v>0</v>
      </c>
      <c r="V76" s="483">
        <f>IFERROR(INDEX($G$128:$AU$183,MATCH($E76,$E$128:$E$183,0),MATCH(V$6,$G$127:$AU$127,0)),0)*$E$195</f>
        <v>0</v>
      </c>
      <c r="W76" s="483">
        <f>IFERROR(INDEX($G$128:$AU$183,MATCH($E76,$E$128:$E$183,0),MATCH(W$6,$G$127:$AU$127,0)),0)*$E$195</f>
        <v>0</v>
      </c>
      <c r="X76" s="483">
        <f>IFERROR(INDEX($G$128:$AU$183,MATCH($E76,$E$128:$E$183,0),MATCH(X$6,$G$127:$AU$127,0)),0)*$E$195</f>
        <v>0</v>
      </c>
      <c r="Y76" s="483">
        <f>IFERROR(INDEX($G$128:$AU$183,MATCH($E76,$E$128:$E$183,0),MATCH(Y$6,$G$127:$AU$127,0)),0)*$E$195</f>
        <v>0</v>
      </c>
      <c r="Z76" s="483">
        <f>IFERROR(INDEX($G$128:$AU$183,MATCH($E76,$E$128:$E$183,0),MATCH(Z$6,$G$127:$AU$127,0)),0)*$E$195</f>
        <v>0</v>
      </c>
      <c r="AA76" s="483">
        <f>IFERROR(INDEX($G$128:$AU$183,MATCH($E76,$E$128:$E$183,0),MATCH(AA$6,$G$127:$AU$127,0)),0)*$E$195</f>
        <v>0</v>
      </c>
      <c r="AB76" s="483">
        <f>IFERROR(INDEX($G$128:$AU$183,MATCH($E76,$E$128:$E$183,0),MATCH(AB$6,$G$127:$AU$127,0)),0)*$E$195</f>
        <v>0</v>
      </c>
      <c r="AC76" s="483">
        <f>IFERROR(INDEX($G$128:$AU$183,MATCH($E76,$E$128:$E$183,0),MATCH(AC$6,$G$127:$AU$127,0)),0)*$E$195</f>
        <v>0</v>
      </c>
      <c r="AD76" s="483">
        <f>IFERROR(INDEX($G$128:$AU$183,MATCH($E76,$E$128:$E$183,0),MATCH(AD$6,$G$127:$AU$127,0)),0)*$E$195</f>
        <v>0</v>
      </c>
      <c r="AE76" s="483">
        <f>IFERROR(INDEX($G$128:$AU$183,MATCH($E76,$E$128:$E$183,0),MATCH(AE$6,$G$127:$AU$127,0)),0)*$E$195</f>
        <v>0</v>
      </c>
      <c r="AF76" s="483">
        <f>IFERROR(INDEX($G$128:$AU$183,MATCH($E76,$E$128:$E$183,0),MATCH(AF$6,$G$127:$AU$127,0)),0)*$E$195</f>
        <v>0</v>
      </c>
      <c r="AG76" s="483">
        <f>IFERROR(INDEX($G$128:$AU$183,MATCH($E76,$E$128:$E$183,0),MATCH(AG$6,$G$127:$AU$127,0)),0)*$E$195</f>
        <v>0</v>
      </c>
      <c r="AH76" s="483">
        <f>IFERROR(INDEX($G$128:$AU$183,MATCH($E76,$E$128:$E$183,0),MATCH(AH$6,$G$127:$AU$127,0)),0)*$E$195</f>
        <v>0</v>
      </c>
      <c r="AI76" s="483">
        <f>IFERROR(INDEX($G$128:$AU$183,MATCH($E76,$E$128:$E$183,0),MATCH(AI$6,$G$127:$AU$127,0)),0)*$E$195</f>
        <v>0</v>
      </c>
      <c r="AJ76" s="483">
        <f>IFERROR(INDEX($G$128:$AU$183,MATCH($E76,$E$128:$E$183,0),MATCH(AJ$6,$G$127:$AU$127,0)),0)*$E$195</f>
        <v>0</v>
      </c>
      <c r="AK76" s="483">
        <f>IFERROR(INDEX($G$128:$AU$183,MATCH($E76,$E$128:$E$183,0),MATCH(AK$6,$G$127:$AU$127,0)),0)*$E$195</f>
        <v>0</v>
      </c>
      <c r="AL76" s="483">
        <f>IFERROR(INDEX($G$128:$AU$183,MATCH($E76,$E$128:$E$183,0),MATCH(AL$6,$G$127:$AU$127,0)),0)*$E$195</f>
        <v>0</v>
      </c>
      <c r="AM76" s="483">
        <f>IFERROR(INDEX($G$128:$AU$183,MATCH($E76,$E$128:$E$183,0),MATCH(AM$6,$G$127:$AU$127,0)),0)*$E$195</f>
        <v>0</v>
      </c>
      <c r="AN76" s="483">
        <f>IFERROR(INDEX($G$128:$AU$183,MATCH($E76,$E$128:$E$183,0),MATCH(AN$6,$G$127:$AU$127,0)),0)*$E$195</f>
        <v>0</v>
      </c>
      <c r="AO76" s="483">
        <f>IFERROR(INDEX($G$128:$AU$183,MATCH($E76,$E$128:$E$183,0),MATCH(AO$6,$G$127:$AU$127,0)),0)*$E$195</f>
        <v>0</v>
      </c>
      <c r="AP76" s="483">
        <f>IFERROR(INDEX($G$128:$AU$183,MATCH($E76,$E$128:$E$183,0),MATCH(AP$6,$G$127:$AU$127,0)),0)*$E$195</f>
        <v>0</v>
      </c>
      <c r="AQ76" s="483">
        <f>IFERROR(INDEX($G$128:$AU$183,MATCH($E76,$E$128:$E$183,0),MATCH(AQ$6,$G$127:$AU$127,0)),0)*$E$195</f>
        <v>0</v>
      </c>
      <c r="AR76" s="483">
        <f>IFERROR(INDEX($G$128:$AU$183,MATCH($E76,$E$128:$E$183,0),MATCH(AR$6,$G$127:$AU$127,0)),0)*$E$195</f>
        <v>0</v>
      </c>
      <c r="AS76" s="483">
        <f>IFERROR(INDEX($G$128:$AU$183,MATCH($E76,$E$128:$E$183,0),MATCH(AS$6,$G$127:$AU$127,0)),0)*$E$195</f>
        <v>0</v>
      </c>
      <c r="AT76" s="483">
        <f>IFERROR(INDEX($G$128:$AU$183,MATCH($E76,$E$128:$E$183,0),MATCH(AT$6,$G$127:$AU$127,0)),0)*$E$195</f>
        <v>0</v>
      </c>
      <c r="AU76" s="483">
        <f>IFERROR(INDEX($G$128:$AU$183,MATCH($E76,$E$128:$E$183,0),MATCH(AU$6,$G$127:$AU$127,0)),0)*$E$195</f>
        <v>0</v>
      </c>
      <c r="AV76" s="484">
        <v>5</v>
      </c>
    </row>
    <row r="77" spans="2:119" ht="14.5">
      <c r="B77" s="8" t="str">
        <f>Processes!D92</f>
        <v>MINHYD</v>
      </c>
      <c r="C77" s="8" t="str">
        <f>Processes!E92</f>
        <v>Mining technology - Hydro</v>
      </c>
      <c r="D77" s="216"/>
      <c r="E77" s="216" t="str">
        <f t="shared" si="8"/>
        <v>HYD</v>
      </c>
      <c r="F77" s="1116" t="str">
        <f t="shared" si="9"/>
        <v>MKr19</v>
      </c>
      <c r="G77" s="483">
        <f>IFERROR(INDEX($G$128:$AU$183,MATCH($E77,$E$128:$E$183,0),MATCH(G$6,$G$127:$AU$127,0)),0)*$E$195</f>
        <v>0</v>
      </c>
      <c r="H77" s="483">
        <f>IFERROR(INDEX($G$128:$AU$183,MATCH($E77,$E$128:$E$183,0),MATCH(H$6,$G$127:$AU$127,0)),0)*$E$195</f>
        <v>0</v>
      </c>
      <c r="I77" s="483">
        <f>IFERROR(INDEX($G$128:$AU$183,MATCH($E77,$E$128:$E$183,0),MATCH(I$6,$G$127:$AU$127,0)),0)*$E$195</f>
        <v>0</v>
      </c>
      <c r="J77" s="483">
        <f>IFERROR(INDEX($G$128:$AU$183,MATCH($E77,$E$128:$E$183,0),MATCH(J$6,$G$127:$AU$127,0)),0)*$E$195</f>
        <v>0</v>
      </c>
      <c r="K77" s="483">
        <f>IFERROR(INDEX($G$128:$AU$183,MATCH($E77,$E$128:$E$183,0),MATCH(K$6,$G$127:$AU$127,0)),0)*$E$195</f>
        <v>0</v>
      </c>
      <c r="L77" s="483">
        <f>IFERROR(INDEX($G$128:$AU$183,MATCH($E77,$E$128:$E$183,0),MATCH(L$6,$G$127:$AU$127,0)),0)*$E$195</f>
        <v>0</v>
      </c>
      <c r="M77" s="483">
        <f>IFERROR(INDEX($G$128:$AU$183,MATCH($E77,$E$128:$E$183,0),MATCH(M$6,$G$127:$AU$127,0)),0)*$E$195</f>
        <v>0</v>
      </c>
      <c r="N77" s="483">
        <f>IFERROR(INDEX($G$128:$AU$183,MATCH($E77,$E$128:$E$183,0),MATCH(N$6,$G$127:$AU$127,0)),0)*$E$195</f>
        <v>0</v>
      </c>
      <c r="O77" s="483">
        <f>IFERROR(INDEX($G$128:$AU$183,MATCH($E77,$E$128:$E$183,0),MATCH(O$6,$G$127:$AU$127,0)),0)*$E$195</f>
        <v>0</v>
      </c>
      <c r="P77" s="483">
        <f>IFERROR(INDEX($G$128:$AU$183,MATCH($E77,$E$128:$E$183,0),MATCH(P$6,$G$127:$AU$127,0)),0)*$E$195</f>
        <v>0</v>
      </c>
      <c r="Q77" s="483">
        <f>IFERROR(INDEX($G$128:$AU$183,MATCH($E77,$E$128:$E$183,0),MATCH(Q$6,$G$127:$AU$127,0)),0)*$E$195</f>
        <v>0</v>
      </c>
      <c r="R77" s="483">
        <f>IFERROR(INDEX($G$128:$AU$183,MATCH($E77,$E$128:$E$183,0),MATCH(R$6,$G$127:$AU$127,0)),0)*$E$195</f>
        <v>0</v>
      </c>
      <c r="S77" s="483">
        <f>IFERROR(INDEX($G$128:$AU$183,MATCH($E77,$E$128:$E$183,0),MATCH(S$6,$G$127:$AU$127,0)),0)*$E$195</f>
        <v>0</v>
      </c>
      <c r="T77" s="483">
        <f>IFERROR(INDEX($G$128:$AU$183,MATCH($E77,$E$128:$E$183,0),MATCH(T$6,$G$127:$AU$127,0)),0)*$E$195</f>
        <v>0</v>
      </c>
      <c r="U77" s="483">
        <f>IFERROR(INDEX($G$128:$AU$183,MATCH($E77,$E$128:$E$183,0),MATCH(U$6,$G$127:$AU$127,0)),0)*$E$195</f>
        <v>0</v>
      </c>
      <c r="V77" s="483">
        <f>IFERROR(INDEX($G$128:$AU$183,MATCH($E77,$E$128:$E$183,0),MATCH(V$6,$G$127:$AU$127,0)),0)*$E$195</f>
        <v>0</v>
      </c>
      <c r="W77" s="483">
        <f>IFERROR(INDEX($G$128:$AU$183,MATCH($E77,$E$128:$E$183,0),MATCH(W$6,$G$127:$AU$127,0)),0)*$E$195</f>
        <v>0</v>
      </c>
      <c r="X77" s="483">
        <f>IFERROR(INDEX($G$128:$AU$183,MATCH($E77,$E$128:$E$183,0),MATCH(X$6,$G$127:$AU$127,0)),0)*$E$195</f>
        <v>0</v>
      </c>
      <c r="Y77" s="483">
        <f>IFERROR(INDEX($G$128:$AU$183,MATCH($E77,$E$128:$E$183,0),MATCH(Y$6,$G$127:$AU$127,0)),0)*$E$195</f>
        <v>0</v>
      </c>
      <c r="Z77" s="483">
        <f>IFERROR(INDEX($G$128:$AU$183,MATCH($E77,$E$128:$E$183,0),MATCH(Z$6,$G$127:$AU$127,0)),0)*$E$195</f>
        <v>0</v>
      </c>
      <c r="AA77" s="483">
        <f>IFERROR(INDEX($G$128:$AU$183,MATCH($E77,$E$128:$E$183,0),MATCH(AA$6,$G$127:$AU$127,0)),0)*$E$195</f>
        <v>0</v>
      </c>
      <c r="AB77" s="483">
        <f>IFERROR(INDEX($G$128:$AU$183,MATCH($E77,$E$128:$E$183,0),MATCH(AB$6,$G$127:$AU$127,0)),0)*$E$195</f>
        <v>0</v>
      </c>
      <c r="AC77" s="483">
        <f>IFERROR(INDEX($G$128:$AU$183,MATCH($E77,$E$128:$E$183,0),MATCH(AC$6,$G$127:$AU$127,0)),0)*$E$195</f>
        <v>0</v>
      </c>
      <c r="AD77" s="483">
        <f>IFERROR(INDEX($G$128:$AU$183,MATCH($E77,$E$128:$E$183,0),MATCH(AD$6,$G$127:$AU$127,0)),0)*$E$195</f>
        <v>0</v>
      </c>
      <c r="AE77" s="483">
        <f>IFERROR(INDEX($G$128:$AU$183,MATCH($E77,$E$128:$E$183,0),MATCH(AE$6,$G$127:$AU$127,0)),0)*$E$195</f>
        <v>0</v>
      </c>
      <c r="AF77" s="483">
        <f>IFERROR(INDEX($G$128:$AU$183,MATCH($E77,$E$128:$E$183,0),MATCH(AF$6,$G$127:$AU$127,0)),0)*$E$195</f>
        <v>0</v>
      </c>
      <c r="AG77" s="483">
        <f>IFERROR(INDEX($G$128:$AU$183,MATCH($E77,$E$128:$E$183,0),MATCH(AG$6,$G$127:$AU$127,0)),0)*$E$195</f>
        <v>0</v>
      </c>
      <c r="AH77" s="483">
        <f>IFERROR(INDEX($G$128:$AU$183,MATCH($E77,$E$128:$E$183,0),MATCH(AH$6,$G$127:$AU$127,0)),0)*$E$195</f>
        <v>0</v>
      </c>
      <c r="AI77" s="483">
        <f>IFERROR(INDEX($G$128:$AU$183,MATCH($E77,$E$128:$E$183,0),MATCH(AI$6,$G$127:$AU$127,0)),0)*$E$195</f>
        <v>0</v>
      </c>
      <c r="AJ77" s="483">
        <f>IFERROR(INDEX($G$128:$AU$183,MATCH($E77,$E$128:$E$183,0),MATCH(AJ$6,$G$127:$AU$127,0)),0)*$E$195</f>
        <v>0</v>
      </c>
      <c r="AK77" s="483">
        <f>IFERROR(INDEX($G$128:$AU$183,MATCH($E77,$E$128:$E$183,0),MATCH(AK$6,$G$127:$AU$127,0)),0)*$E$195</f>
        <v>0</v>
      </c>
      <c r="AL77" s="483">
        <f>IFERROR(INDEX($G$128:$AU$183,MATCH($E77,$E$128:$E$183,0),MATCH(AL$6,$G$127:$AU$127,0)),0)*$E$195</f>
        <v>0</v>
      </c>
      <c r="AM77" s="483">
        <f>IFERROR(INDEX($G$128:$AU$183,MATCH($E77,$E$128:$E$183,0),MATCH(AM$6,$G$127:$AU$127,0)),0)*$E$195</f>
        <v>0</v>
      </c>
      <c r="AN77" s="483">
        <f>IFERROR(INDEX($G$128:$AU$183,MATCH($E77,$E$128:$E$183,0),MATCH(AN$6,$G$127:$AU$127,0)),0)*$E$195</f>
        <v>0</v>
      </c>
      <c r="AO77" s="483">
        <f>IFERROR(INDEX($G$128:$AU$183,MATCH($E77,$E$128:$E$183,0),MATCH(AO$6,$G$127:$AU$127,0)),0)*$E$195</f>
        <v>0</v>
      </c>
      <c r="AP77" s="483">
        <f>IFERROR(INDEX($G$128:$AU$183,MATCH($E77,$E$128:$E$183,0),MATCH(AP$6,$G$127:$AU$127,0)),0)*$E$195</f>
        <v>0</v>
      </c>
      <c r="AQ77" s="483">
        <f>IFERROR(INDEX($G$128:$AU$183,MATCH($E77,$E$128:$E$183,0),MATCH(AQ$6,$G$127:$AU$127,0)),0)*$E$195</f>
        <v>0</v>
      </c>
      <c r="AR77" s="483">
        <f>IFERROR(INDEX($G$128:$AU$183,MATCH($E77,$E$128:$E$183,0),MATCH(AR$6,$G$127:$AU$127,0)),0)*$E$195</f>
        <v>0</v>
      </c>
      <c r="AS77" s="483">
        <f>IFERROR(INDEX($G$128:$AU$183,MATCH($E77,$E$128:$E$183,0),MATCH(AS$6,$G$127:$AU$127,0)),0)*$E$195</f>
        <v>0</v>
      </c>
      <c r="AT77" s="483">
        <f>IFERROR(INDEX($G$128:$AU$183,MATCH($E77,$E$128:$E$183,0),MATCH(AT$6,$G$127:$AU$127,0)),0)*$E$195</f>
        <v>0</v>
      </c>
      <c r="AU77" s="483">
        <f>IFERROR(INDEX($G$128:$AU$183,MATCH($E77,$E$128:$E$183,0),MATCH(AU$6,$G$127:$AU$127,0)),0)*$E$195</f>
        <v>0</v>
      </c>
      <c r="AV77" s="484">
        <v>5</v>
      </c>
    </row>
    <row r="78" spans="2:119" ht="14.5">
      <c r="B78" s="8" t="str">
        <f>Processes!D93</f>
        <v>MINSOL</v>
      </c>
      <c r="C78" s="8" t="str">
        <f>Processes!E93</f>
        <v>Mining technology - Solar</v>
      </c>
      <c r="D78" s="216"/>
      <c r="E78" s="216" t="str">
        <f t="shared" si="8"/>
        <v>SOL</v>
      </c>
      <c r="F78" s="1116" t="str">
        <f t="shared" si="9"/>
        <v>MKr19</v>
      </c>
      <c r="G78" s="483">
        <f>IFERROR(INDEX($G$128:$AU$183,MATCH($E78,$E$128:$E$183,0),MATCH(G$6,$G$127:$AU$127,0)),0)*$E$195</f>
        <v>0</v>
      </c>
      <c r="H78" s="483">
        <f>IFERROR(INDEX($G$128:$AU$183,MATCH($E78,$E$128:$E$183,0),MATCH(H$6,$G$127:$AU$127,0)),0)*$E$195</f>
        <v>0</v>
      </c>
      <c r="I78" s="483">
        <f>IFERROR(INDEX($G$128:$AU$183,MATCH($E78,$E$128:$E$183,0),MATCH(I$6,$G$127:$AU$127,0)),0)*$E$195</f>
        <v>0</v>
      </c>
      <c r="J78" s="483">
        <f>IFERROR(INDEX($G$128:$AU$183,MATCH($E78,$E$128:$E$183,0),MATCH(J$6,$G$127:$AU$127,0)),0)*$E$195</f>
        <v>0</v>
      </c>
      <c r="K78" s="483">
        <f>IFERROR(INDEX($G$128:$AU$183,MATCH($E78,$E$128:$E$183,0),MATCH(K$6,$G$127:$AU$127,0)),0)*$E$195</f>
        <v>0</v>
      </c>
      <c r="L78" s="483">
        <f>IFERROR(INDEX($G$128:$AU$183,MATCH($E78,$E$128:$E$183,0),MATCH(L$6,$G$127:$AU$127,0)),0)*$E$195</f>
        <v>0</v>
      </c>
      <c r="M78" s="483">
        <f>IFERROR(INDEX($G$128:$AU$183,MATCH($E78,$E$128:$E$183,0),MATCH(M$6,$G$127:$AU$127,0)),0)*$E$195</f>
        <v>0</v>
      </c>
      <c r="N78" s="483">
        <f>IFERROR(INDEX($G$128:$AU$183,MATCH($E78,$E$128:$E$183,0),MATCH(N$6,$G$127:$AU$127,0)),0)*$E$195</f>
        <v>0</v>
      </c>
      <c r="O78" s="483">
        <f>IFERROR(INDEX($G$128:$AU$183,MATCH($E78,$E$128:$E$183,0),MATCH(O$6,$G$127:$AU$127,0)),0)*$E$195</f>
        <v>0</v>
      </c>
      <c r="P78" s="483">
        <f>IFERROR(INDEX($G$128:$AU$183,MATCH($E78,$E$128:$E$183,0),MATCH(P$6,$G$127:$AU$127,0)),0)*$E$195</f>
        <v>0</v>
      </c>
      <c r="Q78" s="483">
        <f>IFERROR(INDEX($G$128:$AU$183,MATCH($E78,$E$128:$E$183,0),MATCH(Q$6,$G$127:$AU$127,0)),0)*$E$195</f>
        <v>0</v>
      </c>
      <c r="R78" s="483">
        <f>IFERROR(INDEX($G$128:$AU$183,MATCH($E78,$E$128:$E$183,0),MATCH(R$6,$G$127:$AU$127,0)),0)*$E$195</f>
        <v>0</v>
      </c>
      <c r="S78" s="483">
        <f>IFERROR(INDEX($G$128:$AU$183,MATCH($E78,$E$128:$E$183,0),MATCH(S$6,$G$127:$AU$127,0)),0)*$E$195</f>
        <v>0</v>
      </c>
      <c r="T78" s="483">
        <f>IFERROR(INDEX($G$128:$AU$183,MATCH($E78,$E$128:$E$183,0),MATCH(T$6,$G$127:$AU$127,0)),0)*$E$195</f>
        <v>0</v>
      </c>
      <c r="U78" s="483">
        <f>IFERROR(INDEX($G$128:$AU$183,MATCH($E78,$E$128:$E$183,0),MATCH(U$6,$G$127:$AU$127,0)),0)*$E$195</f>
        <v>0</v>
      </c>
      <c r="V78" s="483">
        <f>IFERROR(INDEX($G$128:$AU$183,MATCH($E78,$E$128:$E$183,0),MATCH(V$6,$G$127:$AU$127,0)),0)*$E$195</f>
        <v>0</v>
      </c>
      <c r="W78" s="483">
        <f>IFERROR(INDEX($G$128:$AU$183,MATCH($E78,$E$128:$E$183,0),MATCH(W$6,$G$127:$AU$127,0)),0)*$E$195</f>
        <v>0</v>
      </c>
      <c r="X78" s="483">
        <f>IFERROR(INDEX($G$128:$AU$183,MATCH($E78,$E$128:$E$183,0),MATCH(X$6,$G$127:$AU$127,0)),0)*$E$195</f>
        <v>0</v>
      </c>
      <c r="Y78" s="483">
        <f>IFERROR(INDEX($G$128:$AU$183,MATCH($E78,$E$128:$E$183,0),MATCH(Y$6,$G$127:$AU$127,0)),0)*$E$195</f>
        <v>0</v>
      </c>
      <c r="Z78" s="483">
        <f>IFERROR(INDEX($G$128:$AU$183,MATCH($E78,$E$128:$E$183,0),MATCH(Z$6,$G$127:$AU$127,0)),0)*$E$195</f>
        <v>0</v>
      </c>
      <c r="AA78" s="483">
        <f>IFERROR(INDEX($G$128:$AU$183,MATCH($E78,$E$128:$E$183,0),MATCH(AA$6,$G$127:$AU$127,0)),0)*$E$195</f>
        <v>0</v>
      </c>
      <c r="AB78" s="483">
        <f>IFERROR(INDEX($G$128:$AU$183,MATCH($E78,$E$128:$E$183,0),MATCH(AB$6,$G$127:$AU$127,0)),0)*$E$195</f>
        <v>0</v>
      </c>
      <c r="AC78" s="483">
        <f>IFERROR(INDEX($G$128:$AU$183,MATCH($E78,$E$128:$E$183,0),MATCH(AC$6,$G$127:$AU$127,0)),0)*$E$195</f>
        <v>0</v>
      </c>
      <c r="AD78" s="483">
        <f>IFERROR(INDEX($G$128:$AU$183,MATCH($E78,$E$128:$E$183,0),MATCH(AD$6,$G$127:$AU$127,0)),0)*$E$195</f>
        <v>0</v>
      </c>
      <c r="AE78" s="483">
        <f>IFERROR(INDEX($G$128:$AU$183,MATCH($E78,$E$128:$E$183,0),MATCH(AE$6,$G$127:$AU$127,0)),0)*$E$195</f>
        <v>0</v>
      </c>
      <c r="AF78" s="483">
        <f>IFERROR(INDEX($G$128:$AU$183,MATCH($E78,$E$128:$E$183,0),MATCH(AF$6,$G$127:$AU$127,0)),0)*$E$195</f>
        <v>0</v>
      </c>
      <c r="AG78" s="483">
        <f>IFERROR(INDEX($G$128:$AU$183,MATCH($E78,$E$128:$E$183,0),MATCH(AG$6,$G$127:$AU$127,0)),0)*$E$195</f>
        <v>0</v>
      </c>
      <c r="AH78" s="483">
        <f>IFERROR(INDEX($G$128:$AU$183,MATCH($E78,$E$128:$E$183,0),MATCH(AH$6,$G$127:$AU$127,0)),0)*$E$195</f>
        <v>0</v>
      </c>
      <c r="AI78" s="483">
        <f>IFERROR(INDEX($G$128:$AU$183,MATCH($E78,$E$128:$E$183,0),MATCH(AI$6,$G$127:$AU$127,0)),0)*$E$195</f>
        <v>0</v>
      </c>
      <c r="AJ78" s="483">
        <f>IFERROR(INDEX($G$128:$AU$183,MATCH($E78,$E$128:$E$183,0),MATCH(AJ$6,$G$127:$AU$127,0)),0)*$E$195</f>
        <v>0</v>
      </c>
      <c r="AK78" s="483">
        <f>IFERROR(INDEX($G$128:$AU$183,MATCH($E78,$E$128:$E$183,0),MATCH(AK$6,$G$127:$AU$127,0)),0)*$E$195</f>
        <v>0</v>
      </c>
      <c r="AL78" s="483">
        <f>IFERROR(INDEX($G$128:$AU$183,MATCH($E78,$E$128:$E$183,0),MATCH(AL$6,$G$127:$AU$127,0)),0)*$E$195</f>
        <v>0</v>
      </c>
      <c r="AM78" s="483">
        <f>IFERROR(INDEX($G$128:$AU$183,MATCH($E78,$E$128:$E$183,0),MATCH(AM$6,$G$127:$AU$127,0)),0)*$E$195</f>
        <v>0</v>
      </c>
      <c r="AN78" s="483">
        <f>IFERROR(INDEX($G$128:$AU$183,MATCH($E78,$E$128:$E$183,0),MATCH(AN$6,$G$127:$AU$127,0)),0)*$E$195</f>
        <v>0</v>
      </c>
      <c r="AO78" s="483">
        <f>IFERROR(INDEX($G$128:$AU$183,MATCH($E78,$E$128:$E$183,0),MATCH(AO$6,$G$127:$AU$127,0)),0)*$E$195</f>
        <v>0</v>
      </c>
      <c r="AP78" s="483">
        <f>IFERROR(INDEX($G$128:$AU$183,MATCH($E78,$E$128:$E$183,0),MATCH(AP$6,$G$127:$AU$127,0)),0)*$E$195</f>
        <v>0</v>
      </c>
      <c r="AQ78" s="483">
        <f>IFERROR(INDEX($G$128:$AU$183,MATCH($E78,$E$128:$E$183,0),MATCH(AQ$6,$G$127:$AU$127,0)),0)*$E$195</f>
        <v>0</v>
      </c>
      <c r="AR78" s="483">
        <f>IFERROR(INDEX($G$128:$AU$183,MATCH($E78,$E$128:$E$183,0),MATCH(AR$6,$G$127:$AU$127,0)),0)*$E$195</f>
        <v>0</v>
      </c>
      <c r="AS78" s="483">
        <f>IFERROR(INDEX($G$128:$AU$183,MATCH($E78,$E$128:$E$183,0),MATCH(AS$6,$G$127:$AU$127,0)),0)*$E$195</f>
        <v>0</v>
      </c>
      <c r="AT78" s="483">
        <f>IFERROR(INDEX($G$128:$AU$183,MATCH($E78,$E$128:$E$183,0),MATCH(AT$6,$G$127:$AU$127,0)),0)*$E$195</f>
        <v>0</v>
      </c>
      <c r="AU78" s="483">
        <f>IFERROR(INDEX($G$128:$AU$183,MATCH($E78,$E$128:$E$183,0),MATCH(AU$6,$G$127:$AU$127,0)),0)*$E$195</f>
        <v>0</v>
      </c>
      <c r="AV78" s="484">
        <v>5</v>
      </c>
    </row>
    <row r="79" spans="2:119" ht="14.5">
      <c r="B79" s="8" t="str">
        <f>Processes!D94</f>
        <v>MINGEO</v>
      </c>
      <c r="C79" s="8" t="str">
        <f>Processes!E94</f>
        <v>Mining technology - Geothermal</v>
      </c>
      <c r="D79" s="216"/>
      <c r="E79" s="216" t="str">
        <f t="shared" si="8"/>
        <v>GEO</v>
      </c>
      <c r="F79" s="1116" t="str">
        <f t="shared" si="9"/>
        <v>MKr19</v>
      </c>
      <c r="G79" s="483">
        <f>IFERROR(INDEX($G$128:$AU$183,MATCH($E79,$E$128:$E$183,0),MATCH(G$6,$G$127:$AU$127,0)),0)*$E$195</f>
        <v>0</v>
      </c>
      <c r="H79" s="483">
        <f>IFERROR(INDEX($G$128:$AU$183,MATCH($E79,$E$128:$E$183,0),MATCH(H$6,$G$127:$AU$127,0)),0)*$E$195</f>
        <v>0</v>
      </c>
      <c r="I79" s="483">
        <f>IFERROR(INDEX($G$128:$AU$183,MATCH($E79,$E$128:$E$183,0),MATCH(I$6,$G$127:$AU$127,0)),0)*$E$195</f>
        <v>0</v>
      </c>
      <c r="J79" s="483">
        <f>IFERROR(INDEX($G$128:$AU$183,MATCH($E79,$E$128:$E$183,0),MATCH(J$6,$G$127:$AU$127,0)),0)*$E$195</f>
        <v>0</v>
      </c>
      <c r="K79" s="483">
        <f>IFERROR(INDEX($G$128:$AU$183,MATCH($E79,$E$128:$E$183,0),MATCH(K$6,$G$127:$AU$127,0)),0)*$E$195</f>
        <v>0</v>
      </c>
      <c r="L79" s="483">
        <f>IFERROR(INDEX($G$128:$AU$183,MATCH($E79,$E$128:$E$183,0),MATCH(L$6,$G$127:$AU$127,0)),0)*$E$195</f>
        <v>0</v>
      </c>
      <c r="M79" s="483">
        <f>IFERROR(INDEX($G$128:$AU$183,MATCH($E79,$E$128:$E$183,0),MATCH(M$6,$G$127:$AU$127,0)),0)*$E$195</f>
        <v>0</v>
      </c>
      <c r="N79" s="483">
        <f>IFERROR(INDEX($G$128:$AU$183,MATCH($E79,$E$128:$E$183,0),MATCH(N$6,$G$127:$AU$127,0)),0)*$E$195</f>
        <v>0</v>
      </c>
      <c r="O79" s="483">
        <f>IFERROR(INDEX($G$128:$AU$183,MATCH($E79,$E$128:$E$183,0),MATCH(O$6,$G$127:$AU$127,0)),0)*$E$195</f>
        <v>0</v>
      </c>
      <c r="P79" s="483">
        <f>IFERROR(INDEX($G$128:$AU$183,MATCH($E79,$E$128:$E$183,0),MATCH(P$6,$G$127:$AU$127,0)),0)*$E$195</f>
        <v>0</v>
      </c>
      <c r="Q79" s="483">
        <f>IFERROR(INDEX($G$128:$AU$183,MATCH($E79,$E$128:$E$183,0),MATCH(Q$6,$G$127:$AU$127,0)),0)*$E$195</f>
        <v>0</v>
      </c>
      <c r="R79" s="483">
        <f>IFERROR(INDEX($G$128:$AU$183,MATCH($E79,$E$128:$E$183,0),MATCH(R$6,$G$127:$AU$127,0)),0)*$E$195</f>
        <v>0</v>
      </c>
      <c r="S79" s="483">
        <f>IFERROR(INDEX($G$128:$AU$183,MATCH($E79,$E$128:$E$183,0),MATCH(S$6,$G$127:$AU$127,0)),0)*$E$195</f>
        <v>0</v>
      </c>
      <c r="T79" s="483">
        <f>IFERROR(INDEX($G$128:$AU$183,MATCH($E79,$E$128:$E$183,0),MATCH(T$6,$G$127:$AU$127,0)),0)*$E$195</f>
        <v>0</v>
      </c>
      <c r="U79" s="483">
        <f>IFERROR(INDEX($G$128:$AU$183,MATCH($E79,$E$128:$E$183,0),MATCH(U$6,$G$127:$AU$127,0)),0)*$E$195</f>
        <v>0</v>
      </c>
      <c r="V79" s="483">
        <f>IFERROR(INDEX($G$128:$AU$183,MATCH($E79,$E$128:$E$183,0),MATCH(V$6,$G$127:$AU$127,0)),0)*$E$195</f>
        <v>0</v>
      </c>
      <c r="W79" s="483">
        <f>IFERROR(INDEX($G$128:$AU$183,MATCH($E79,$E$128:$E$183,0),MATCH(W$6,$G$127:$AU$127,0)),0)*$E$195</f>
        <v>0</v>
      </c>
      <c r="X79" s="483">
        <f>IFERROR(INDEX($G$128:$AU$183,MATCH($E79,$E$128:$E$183,0),MATCH(X$6,$G$127:$AU$127,0)),0)*$E$195</f>
        <v>0</v>
      </c>
      <c r="Y79" s="483">
        <f>IFERROR(INDEX($G$128:$AU$183,MATCH($E79,$E$128:$E$183,0),MATCH(Y$6,$G$127:$AU$127,0)),0)*$E$195</f>
        <v>0</v>
      </c>
      <c r="Z79" s="483">
        <f>IFERROR(INDEX($G$128:$AU$183,MATCH($E79,$E$128:$E$183,0),MATCH(Z$6,$G$127:$AU$127,0)),0)*$E$195</f>
        <v>0</v>
      </c>
      <c r="AA79" s="483">
        <f>IFERROR(INDEX($G$128:$AU$183,MATCH($E79,$E$128:$E$183,0),MATCH(AA$6,$G$127:$AU$127,0)),0)*$E$195</f>
        <v>0</v>
      </c>
      <c r="AB79" s="483">
        <f>IFERROR(INDEX($G$128:$AU$183,MATCH($E79,$E$128:$E$183,0),MATCH(AB$6,$G$127:$AU$127,0)),0)*$E$195</f>
        <v>0</v>
      </c>
      <c r="AC79" s="483">
        <f>IFERROR(INDEX($G$128:$AU$183,MATCH($E79,$E$128:$E$183,0),MATCH(AC$6,$G$127:$AU$127,0)),0)*$E$195</f>
        <v>0</v>
      </c>
      <c r="AD79" s="483">
        <f>IFERROR(INDEX($G$128:$AU$183,MATCH($E79,$E$128:$E$183,0),MATCH(AD$6,$G$127:$AU$127,0)),0)*$E$195</f>
        <v>0</v>
      </c>
      <c r="AE79" s="483">
        <f>IFERROR(INDEX($G$128:$AU$183,MATCH($E79,$E$128:$E$183,0),MATCH(AE$6,$G$127:$AU$127,0)),0)*$E$195</f>
        <v>0</v>
      </c>
      <c r="AF79" s="483">
        <f>IFERROR(INDEX($G$128:$AU$183,MATCH($E79,$E$128:$E$183,0),MATCH(AF$6,$G$127:$AU$127,0)),0)*$E$195</f>
        <v>0</v>
      </c>
      <c r="AG79" s="483">
        <f>IFERROR(INDEX($G$128:$AU$183,MATCH($E79,$E$128:$E$183,0),MATCH(AG$6,$G$127:$AU$127,0)),0)*$E$195</f>
        <v>0</v>
      </c>
      <c r="AH79" s="483">
        <f>IFERROR(INDEX($G$128:$AU$183,MATCH($E79,$E$128:$E$183,0),MATCH(AH$6,$G$127:$AU$127,0)),0)*$E$195</f>
        <v>0</v>
      </c>
      <c r="AI79" s="483">
        <f>IFERROR(INDEX($G$128:$AU$183,MATCH($E79,$E$128:$E$183,0),MATCH(AI$6,$G$127:$AU$127,0)),0)*$E$195</f>
        <v>0</v>
      </c>
      <c r="AJ79" s="483">
        <f>IFERROR(INDEX($G$128:$AU$183,MATCH($E79,$E$128:$E$183,0),MATCH(AJ$6,$G$127:$AU$127,0)),0)*$E$195</f>
        <v>0</v>
      </c>
      <c r="AK79" s="483">
        <f>IFERROR(INDEX($G$128:$AU$183,MATCH($E79,$E$128:$E$183,0),MATCH(AK$6,$G$127:$AU$127,0)),0)*$E$195</f>
        <v>0</v>
      </c>
      <c r="AL79" s="483">
        <f>IFERROR(INDEX($G$128:$AU$183,MATCH($E79,$E$128:$E$183,0),MATCH(AL$6,$G$127:$AU$127,0)),0)*$E$195</f>
        <v>0</v>
      </c>
      <c r="AM79" s="483">
        <f>IFERROR(INDEX($G$128:$AU$183,MATCH($E79,$E$128:$E$183,0),MATCH(AM$6,$G$127:$AU$127,0)),0)*$E$195</f>
        <v>0</v>
      </c>
      <c r="AN79" s="483">
        <f>IFERROR(INDEX($G$128:$AU$183,MATCH($E79,$E$128:$E$183,0),MATCH(AN$6,$G$127:$AU$127,0)),0)*$E$195</f>
        <v>0</v>
      </c>
      <c r="AO79" s="483">
        <f>IFERROR(INDEX($G$128:$AU$183,MATCH($E79,$E$128:$E$183,0),MATCH(AO$6,$G$127:$AU$127,0)),0)*$E$195</f>
        <v>0</v>
      </c>
      <c r="AP79" s="483">
        <f>IFERROR(INDEX($G$128:$AU$183,MATCH($E79,$E$128:$E$183,0),MATCH(AP$6,$G$127:$AU$127,0)),0)*$E$195</f>
        <v>0</v>
      </c>
      <c r="AQ79" s="483">
        <f>IFERROR(INDEX($G$128:$AU$183,MATCH($E79,$E$128:$E$183,0),MATCH(AQ$6,$G$127:$AU$127,0)),0)*$E$195</f>
        <v>0</v>
      </c>
      <c r="AR79" s="483">
        <f>IFERROR(INDEX($G$128:$AU$183,MATCH($E79,$E$128:$E$183,0),MATCH(AR$6,$G$127:$AU$127,0)),0)*$E$195</f>
        <v>0</v>
      </c>
      <c r="AS79" s="483">
        <f>IFERROR(INDEX($G$128:$AU$183,MATCH($E79,$E$128:$E$183,0),MATCH(AS$6,$G$127:$AU$127,0)),0)*$E$195</f>
        <v>0</v>
      </c>
      <c r="AT79" s="483">
        <f>IFERROR(INDEX($G$128:$AU$183,MATCH($E79,$E$128:$E$183,0),MATCH(AT$6,$G$127:$AU$127,0)),0)*$E$195</f>
        <v>0</v>
      </c>
      <c r="AU79" s="483">
        <f>IFERROR(INDEX($G$128:$AU$183,MATCH($E79,$E$128:$E$183,0),MATCH(AU$6,$G$127:$AU$127,0)),0)*$E$195</f>
        <v>0</v>
      </c>
      <c r="AV79" s="484">
        <v>5</v>
      </c>
    </row>
    <row r="80" spans="2:119" ht="14.5">
      <c r="B80" s="8" t="str">
        <f>Processes!D95</f>
        <v>MINWAV</v>
      </c>
      <c r="C80" s="8" t="str">
        <f>Processes!E95</f>
        <v>Mining technology - Wave</v>
      </c>
      <c r="D80" s="216"/>
      <c r="E80" s="216" t="str">
        <f t="shared" si="8"/>
        <v>WAV</v>
      </c>
      <c r="F80" s="1116" t="str">
        <f t="shared" si="9"/>
        <v>MKr19</v>
      </c>
      <c r="G80" s="483">
        <f>IFERROR(INDEX($G$128:$AU$183,MATCH($E80,$E$128:$E$183,0),MATCH(G$6,$G$127:$AU$127,0)),0)*$E$195</f>
        <v>0</v>
      </c>
      <c r="H80" s="483">
        <f>IFERROR(INDEX($G$128:$AU$183,MATCH($E80,$E$128:$E$183,0),MATCH(H$6,$G$127:$AU$127,0)),0)*$E$195</f>
        <v>0</v>
      </c>
      <c r="I80" s="483">
        <f>IFERROR(INDEX($G$128:$AU$183,MATCH($E80,$E$128:$E$183,0),MATCH(I$6,$G$127:$AU$127,0)),0)*$E$195</f>
        <v>0</v>
      </c>
      <c r="J80" s="483">
        <f>IFERROR(INDEX($G$128:$AU$183,MATCH($E80,$E$128:$E$183,0),MATCH(J$6,$G$127:$AU$127,0)),0)*$E$195</f>
        <v>0</v>
      </c>
      <c r="K80" s="483">
        <f>IFERROR(INDEX($G$128:$AU$183,MATCH($E80,$E$128:$E$183,0),MATCH(K$6,$G$127:$AU$127,0)),0)*$E$195</f>
        <v>0</v>
      </c>
      <c r="L80" s="483">
        <f>IFERROR(INDEX($G$128:$AU$183,MATCH($E80,$E$128:$E$183,0),MATCH(L$6,$G$127:$AU$127,0)),0)*$E$195</f>
        <v>0</v>
      </c>
      <c r="M80" s="483">
        <f>IFERROR(INDEX($G$128:$AU$183,MATCH($E80,$E$128:$E$183,0),MATCH(M$6,$G$127:$AU$127,0)),0)*$E$195</f>
        <v>0</v>
      </c>
      <c r="N80" s="483">
        <f>IFERROR(INDEX($G$128:$AU$183,MATCH($E80,$E$128:$E$183,0),MATCH(N$6,$G$127:$AU$127,0)),0)*$E$195</f>
        <v>0</v>
      </c>
      <c r="O80" s="483">
        <f>IFERROR(INDEX($G$128:$AU$183,MATCH($E80,$E$128:$E$183,0),MATCH(O$6,$G$127:$AU$127,0)),0)*$E$195</f>
        <v>0</v>
      </c>
      <c r="P80" s="483">
        <f>IFERROR(INDEX($G$128:$AU$183,MATCH($E80,$E$128:$E$183,0),MATCH(P$6,$G$127:$AU$127,0)),0)*$E$195</f>
        <v>0</v>
      </c>
      <c r="Q80" s="483">
        <f>IFERROR(INDEX($G$128:$AU$183,MATCH($E80,$E$128:$E$183,0),MATCH(Q$6,$G$127:$AU$127,0)),0)*$E$195</f>
        <v>0</v>
      </c>
      <c r="R80" s="483">
        <f>IFERROR(INDEX($G$128:$AU$183,MATCH($E80,$E$128:$E$183,0),MATCH(R$6,$G$127:$AU$127,0)),0)*$E$195</f>
        <v>0</v>
      </c>
      <c r="S80" s="483">
        <f>IFERROR(INDEX($G$128:$AU$183,MATCH($E80,$E$128:$E$183,0),MATCH(S$6,$G$127:$AU$127,0)),0)*$E$195</f>
        <v>0</v>
      </c>
      <c r="T80" s="483">
        <f>IFERROR(INDEX($G$128:$AU$183,MATCH($E80,$E$128:$E$183,0),MATCH(T$6,$G$127:$AU$127,0)),0)*$E$195</f>
        <v>0</v>
      </c>
      <c r="U80" s="483">
        <f>IFERROR(INDEX($G$128:$AU$183,MATCH($E80,$E$128:$E$183,0),MATCH(U$6,$G$127:$AU$127,0)),0)*$E$195</f>
        <v>0</v>
      </c>
      <c r="V80" s="483">
        <f>IFERROR(INDEX($G$128:$AU$183,MATCH($E80,$E$128:$E$183,0),MATCH(V$6,$G$127:$AU$127,0)),0)*$E$195</f>
        <v>0</v>
      </c>
      <c r="W80" s="483">
        <f>IFERROR(INDEX($G$128:$AU$183,MATCH($E80,$E$128:$E$183,0),MATCH(W$6,$G$127:$AU$127,0)),0)*$E$195</f>
        <v>0</v>
      </c>
      <c r="X80" s="483">
        <f>IFERROR(INDEX($G$128:$AU$183,MATCH($E80,$E$128:$E$183,0),MATCH(X$6,$G$127:$AU$127,0)),0)*$E$195</f>
        <v>0</v>
      </c>
      <c r="Y80" s="483">
        <f>IFERROR(INDEX($G$128:$AU$183,MATCH($E80,$E$128:$E$183,0),MATCH(Y$6,$G$127:$AU$127,0)),0)*$E$195</f>
        <v>0</v>
      </c>
      <c r="Z80" s="483">
        <f>IFERROR(INDEX($G$128:$AU$183,MATCH($E80,$E$128:$E$183,0),MATCH(Z$6,$G$127:$AU$127,0)),0)*$E$195</f>
        <v>0</v>
      </c>
      <c r="AA80" s="483">
        <f>IFERROR(INDEX($G$128:$AU$183,MATCH($E80,$E$128:$E$183,0),MATCH(AA$6,$G$127:$AU$127,0)),0)*$E$195</f>
        <v>0</v>
      </c>
      <c r="AB80" s="483">
        <f>IFERROR(INDEX($G$128:$AU$183,MATCH($E80,$E$128:$E$183,0),MATCH(AB$6,$G$127:$AU$127,0)),0)*$E$195</f>
        <v>0</v>
      </c>
      <c r="AC80" s="483">
        <f>IFERROR(INDEX($G$128:$AU$183,MATCH($E80,$E$128:$E$183,0),MATCH(AC$6,$G$127:$AU$127,0)),0)*$E$195</f>
        <v>0</v>
      </c>
      <c r="AD80" s="483">
        <f>IFERROR(INDEX($G$128:$AU$183,MATCH($E80,$E$128:$E$183,0),MATCH(AD$6,$G$127:$AU$127,0)),0)*$E$195</f>
        <v>0</v>
      </c>
      <c r="AE80" s="483">
        <f>IFERROR(INDEX($G$128:$AU$183,MATCH($E80,$E$128:$E$183,0),MATCH(AE$6,$G$127:$AU$127,0)),0)*$E$195</f>
        <v>0</v>
      </c>
      <c r="AF80" s="483">
        <f>IFERROR(INDEX($G$128:$AU$183,MATCH($E80,$E$128:$E$183,0),MATCH(AF$6,$G$127:$AU$127,0)),0)*$E$195</f>
        <v>0</v>
      </c>
      <c r="AG80" s="483">
        <f>IFERROR(INDEX($G$128:$AU$183,MATCH($E80,$E$128:$E$183,0),MATCH(AG$6,$G$127:$AU$127,0)),0)*$E$195</f>
        <v>0</v>
      </c>
      <c r="AH80" s="483">
        <f>IFERROR(INDEX($G$128:$AU$183,MATCH($E80,$E$128:$E$183,0),MATCH(AH$6,$G$127:$AU$127,0)),0)*$E$195</f>
        <v>0</v>
      </c>
      <c r="AI80" s="483">
        <f>IFERROR(INDEX($G$128:$AU$183,MATCH($E80,$E$128:$E$183,0),MATCH(AI$6,$G$127:$AU$127,0)),0)*$E$195</f>
        <v>0</v>
      </c>
      <c r="AJ80" s="483">
        <f>IFERROR(INDEX($G$128:$AU$183,MATCH($E80,$E$128:$E$183,0),MATCH(AJ$6,$G$127:$AU$127,0)),0)*$E$195</f>
        <v>0</v>
      </c>
      <c r="AK80" s="483">
        <f>IFERROR(INDEX($G$128:$AU$183,MATCH($E80,$E$128:$E$183,0),MATCH(AK$6,$G$127:$AU$127,0)),0)*$E$195</f>
        <v>0</v>
      </c>
      <c r="AL80" s="483">
        <f>IFERROR(INDEX($G$128:$AU$183,MATCH($E80,$E$128:$E$183,0),MATCH(AL$6,$G$127:$AU$127,0)),0)*$E$195</f>
        <v>0</v>
      </c>
      <c r="AM80" s="483">
        <f>IFERROR(INDEX($G$128:$AU$183,MATCH($E80,$E$128:$E$183,0),MATCH(AM$6,$G$127:$AU$127,0)),0)*$E$195</f>
        <v>0</v>
      </c>
      <c r="AN80" s="483">
        <f>IFERROR(INDEX($G$128:$AU$183,MATCH($E80,$E$128:$E$183,0),MATCH(AN$6,$G$127:$AU$127,0)),0)*$E$195</f>
        <v>0</v>
      </c>
      <c r="AO80" s="483">
        <f>IFERROR(INDEX($G$128:$AU$183,MATCH($E80,$E$128:$E$183,0),MATCH(AO$6,$G$127:$AU$127,0)),0)*$E$195</f>
        <v>0</v>
      </c>
      <c r="AP80" s="483">
        <f>IFERROR(INDEX($G$128:$AU$183,MATCH($E80,$E$128:$E$183,0),MATCH(AP$6,$G$127:$AU$127,0)),0)*$E$195</f>
        <v>0</v>
      </c>
      <c r="AQ80" s="483">
        <f>IFERROR(INDEX($G$128:$AU$183,MATCH($E80,$E$128:$E$183,0),MATCH(AQ$6,$G$127:$AU$127,0)),0)*$E$195</f>
        <v>0</v>
      </c>
      <c r="AR80" s="483">
        <f>IFERROR(INDEX($G$128:$AU$183,MATCH($E80,$E$128:$E$183,0),MATCH(AR$6,$G$127:$AU$127,0)),0)*$E$195</f>
        <v>0</v>
      </c>
      <c r="AS80" s="483">
        <f>IFERROR(INDEX($G$128:$AU$183,MATCH($E80,$E$128:$E$183,0),MATCH(AS$6,$G$127:$AU$127,0)),0)*$E$195</f>
        <v>0</v>
      </c>
      <c r="AT80" s="483">
        <f>IFERROR(INDEX($G$128:$AU$183,MATCH($E80,$E$128:$E$183,0),MATCH(AT$6,$G$127:$AU$127,0)),0)*$E$195</f>
        <v>0</v>
      </c>
      <c r="AU80" s="483">
        <f>IFERROR(INDEX($G$128:$AU$183,MATCH($E80,$E$128:$E$183,0),MATCH(AU$6,$G$127:$AU$127,0)),0)*$E$195</f>
        <v>0</v>
      </c>
      <c r="AV80" s="484">
        <v>5</v>
      </c>
    </row>
    <row r="81" spans="2:84" ht="14.5">
      <c r="B81" s="560" t="str">
        <f>Processes!D96</f>
        <v>MINMOV</v>
      </c>
      <c r="C81" s="560" t="str">
        <f>Processes!E96</f>
        <v>Mining technology - Movement - Dummy commodity for bike and walk</v>
      </c>
      <c r="D81" s="561"/>
      <c r="E81" s="561" t="str">
        <f t="shared" si="8"/>
        <v>MOV</v>
      </c>
      <c r="F81" s="1116" t="str">
        <f t="shared" si="9"/>
        <v>MKr19</v>
      </c>
      <c r="G81" s="562">
        <f>IFERROR(INDEX($G$128:$AU$183,MATCH($E81,$E$128:$E$183,0),MATCH(G$6,$G$127:$AU$127,0)),0)*$E$195</f>
        <v>0</v>
      </c>
      <c r="H81" s="562">
        <f>IFERROR(INDEX($G$128:$AU$183,MATCH($E81,$E$128:$E$183,0),MATCH(H$6,$G$127:$AU$127,0)),0)*$E$195</f>
        <v>0</v>
      </c>
      <c r="I81" s="562">
        <f>IFERROR(INDEX($G$128:$AU$183,MATCH($E81,$E$128:$E$183,0),MATCH(I$6,$G$127:$AU$127,0)),0)*$E$195</f>
        <v>0</v>
      </c>
      <c r="J81" s="562">
        <f>IFERROR(INDEX($G$128:$AU$183,MATCH($E81,$E$128:$E$183,0),MATCH(J$6,$G$127:$AU$127,0)),0)*$E$195</f>
        <v>0</v>
      </c>
      <c r="K81" s="562">
        <f>IFERROR(INDEX($G$128:$AU$183,MATCH($E81,$E$128:$E$183,0),MATCH(K$6,$G$127:$AU$127,0)),0)*$E$195</f>
        <v>0</v>
      </c>
      <c r="L81" s="562">
        <f>IFERROR(INDEX($G$128:$AU$183,MATCH($E81,$E$128:$E$183,0),MATCH(L$6,$G$127:$AU$127,0)),0)*$E$195</f>
        <v>0</v>
      </c>
      <c r="M81" s="562">
        <f>IFERROR(INDEX($G$128:$AU$183,MATCH($E81,$E$128:$E$183,0),MATCH(M$6,$G$127:$AU$127,0)),0)*$E$195</f>
        <v>0</v>
      </c>
      <c r="N81" s="562">
        <f>IFERROR(INDEX($G$128:$AU$183,MATCH($E81,$E$128:$E$183,0),MATCH(N$6,$G$127:$AU$127,0)),0)*$E$195</f>
        <v>0</v>
      </c>
      <c r="O81" s="562">
        <f>IFERROR(INDEX($G$128:$AU$183,MATCH($E81,$E$128:$E$183,0),MATCH(O$6,$G$127:$AU$127,0)),0)*$E$195</f>
        <v>0</v>
      </c>
      <c r="P81" s="562">
        <f>IFERROR(INDEX($G$128:$AU$183,MATCH($E81,$E$128:$E$183,0),MATCH(P$6,$G$127:$AU$127,0)),0)*$E$195</f>
        <v>0</v>
      </c>
      <c r="Q81" s="562">
        <f>IFERROR(INDEX($G$128:$AU$183,MATCH($E81,$E$128:$E$183,0),MATCH(Q$6,$G$127:$AU$127,0)),0)*$E$195</f>
        <v>0</v>
      </c>
      <c r="R81" s="562">
        <f>IFERROR(INDEX($G$128:$AU$183,MATCH($E81,$E$128:$E$183,0),MATCH(R$6,$G$127:$AU$127,0)),0)*$E$195</f>
        <v>0</v>
      </c>
      <c r="S81" s="562">
        <f>IFERROR(INDEX($G$128:$AU$183,MATCH($E81,$E$128:$E$183,0),MATCH(S$6,$G$127:$AU$127,0)),0)*$E$195</f>
        <v>0</v>
      </c>
      <c r="T81" s="562">
        <f>IFERROR(INDEX($G$128:$AU$183,MATCH($E81,$E$128:$E$183,0),MATCH(T$6,$G$127:$AU$127,0)),0)*$E$195</f>
        <v>0</v>
      </c>
      <c r="U81" s="562">
        <f>IFERROR(INDEX($G$128:$AU$183,MATCH($E81,$E$128:$E$183,0),MATCH(U$6,$G$127:$AU$127,0)),0)*$E$195</f>
        <v>0</v>
      </c>
      <c r="V81" s="562">
        <f>IFERROR(INDEX($G$128:$AU$183,MATCH($E81,$E$128:$E$183,0),MATCH(V$6,$G$127:$AU$127,0)),0)*$E$195</f>
        <v>0</v>
      </c>
      <c r="W81" s="562">
        <f>IFERROR(INDEX($G$128:$AU$183,MATCH($E81,$E$128:$E$183,0),MATCH(W$6,$G$127:$AU$127,0)),0)*$E$195</f>
        <v>0</v>
      </c>
      <c r="X81" s="562">
        <f>IFERROR(INDEX($G$128:$AU$183,MATCH($E81,$E$128:$E$183,0),MATCH(X$6,$G$127:$AU$127,0)),0)*$E$195</f>
        <v>0</v>
      </c>
      <c r="Y81" s="562">
        <f>IFERROR(INDEX($G$128:$AU$183,MATCH($E81,$E$128:$E$183,0),MATCH(Y$6,$G$127:$AU$127,0)),0)*$E$195</f>
        <v>0</v>
      </c>
      <c r="Z81" s="562">
        <f>IFERROR(INDEX($G$128:$AU$183,MATCH($E81,$E$128:$E$183,0),MATCH(Z$6,$G$127:$AU$127,0)),0)*$E$195</f>
        <v>0</v>
      </c>
      <c r="AA81" s="562">
        <f>IFERROR(INDEX($G$128:$AU$183,MATCH($E81,$E$128:$E$183,0),MATCH(AA$6,$G$127:$AU$127,0)),0)*$E$195</f>
        <v>0</v>
      </c>
      <c r="AB81" s="562">
        <f>IFERROR(INDEX($G$128:$AU$183,MATCH($E81,$E$128:$E$183,0),MATCH(AB$6,$G$127:$AU$127,0)),0)*$E$195</f>
        <v>0</v>
      </c>
      <c r="AC81" s="562">
        <f>IFERROR(INDEX($G$128:$AU$183,MATCH($E81,$E$128:$E$183,0),MATCH(AC$6,$G$127:$AU$127,0)),0)*$E$195</f>
        <v>0</v>
      </c>
      <c r="AD81" s="562">
        <f>IFERROR(INDEX($G$128:$AU$183,MATCH($E81,$E$128:$E$183,0),MATCH(AD$6,$G$127:$AU$127,0)),0)*$E$195</f>
        <v>0</v>
      </c>
      <c r="AE81" s="562">
        <f>IFERROR(INDEX($G$128:$AU$183,MATCH($E81,$E$128:$E$183,0),MATCH(AE$6,$G$127:$AU$127,0)),0)*$E$195</f>
        <v>0</v>
      </c>
      <c r="AF81" s="562">
        <f>IFERROR(INDEX($G$128:$AU$183,MATCH($E81,$E$128:$E$183,0),MATCH(AF$6,$G$127:$AU$127,0)),0)*$E$195</f>
        <v>0</v>
      </c>
      <c r="AG81" s="562">
        <f>IFERROR(INDEX($G$128:$AU$183,MATCH($E81,$E$128:$E$183,0),MATCH(AG$6,$G$127:$AU$127,0)),0)*$E$195</f>
        <v>0</v>
      </c>
      <c r="AH81" s="562">
        <f>IFERROR(INDEX($G$128:$AU$183,MATCH($E81,$E$128:$E$183,0),MATCH(AH$6,$G$127:$AU$127,0)),0)*$E$195</f>
        <v>0</v>
      </c>
      <c r="AI81" s="562">
        <f>IFERROR(INDEX($G$128:$AU$183,MATCH($E81,$E$128:$E$183,0),MATCH(AI$6,$G$127:$AU$127,0)),0)*$E$195</f>
        <v>0</v>
      </c>
      <c r="AJ81" s="562">
        <f>IFERROR(INDEX($G$128:$AU$183,MATCH($E81,$E$128:$E$183,0),MATCH(AJ$6,$G$127:$AU$127,0)),0)*$E$195</f>
        <v>0</v>
      </c>
      <c r="AK81" s="562">
        <f>IFERROR(INDEX($G$128:$AU$183,MATCH($E81,$E$128:$E$183,0),MATCH(AK$6,$G$127:$AU$127,0)),0)*$E$195</f>
        <v>0</v>
      </c>
      <c r="AL81" s="562">
        <f>IFERROR(INDEX($G$128:$AU$183,MATCH($E81,$E$128:$E$183,0),MATCH(AL$6,$G$127:$AU$127,0)),0)*$E$195</f>
        <v>0</v>
      </c>
      <c r="AM81" s="562">
        <f>IFERROR(INDEX($G$128:$AU$183,MATCH($E81,$E$128:$E$183,0),MATCH(AM$6,$G$127:$AU$127,0)),0)*$E$195</f>
        <v>0</v>
      </c>
      <c r="AN81" s="562">
        <f>IFERROR(INDEX($G$128:$AU$183,MATCH($E81,$E$128:$E$183,0),MATCH(AN$6,$G$127:$AU$127,0)),0)*$E$195</f>
        <v>0</v>
      </c>
      <c r="AO81" s="562">
        <f>IFERROR(INDEX($G$128:$AU$183,MATCH($E81,$E$128:$E$183,0),MATCH(AO$6,$G$127:$AU$127,0)),0)*$E$195</f>
        <v>0</v>
      </c>
      <c r="AP81" s="562">
        <f>IFERROR(INDEX($G$128:$AU$183,MATCH($E81,$E$128:$E$183,0),MATCH(AP$6,$G$127:$AU$127,0)),0)*$E$195</f>
        <v>0</v>
      </c>
      <c r="AQ81" s="562">
        <f>IFERROR(INDEX($G$128:$AU$183,MATCH($E81,$E$128:$E$183,0),MATCH(AQ$6,$G$127:$AU$127,0)),0)*$E$195</f>
        <v>0</v>
      </c>
      <c r="AR81" s="562">
        <f>IFERROR(INDEX($G$128:$AU$183,MATCH($E81,$E$128:$E$183,0),MATCH(AR$6,$G$127:$AU$127,0)),0)*$E$195</f>
        <v>0</v>
      </c>
      <c r="AS81" s="562">
        <f>IFERROR(INDEX($G$128:$AU$183,MATCH($E81,$E$128:$E$183,0),MATCH(AS$6,$G$127:$AU$127,0)),0)*$E$195</f>
        <v>0</v>
      </c>
      <c r="AT81" s="562">
        <f>IFERROR(INDEX($G$128:$AU$183,MATCH($E81,$E$128:$E$183,0),MATCH(AT$6,$G$127:$AU$127,0)),0)*$E$195</f>
        <v>0</v>
      </c>
      <c r="AU81" s="562">
        <f>IFERROR(INDEX($G$128:$AU$183,MATCH($E81,$E$128:$E$183,0),MATCH(AU$6,$G$127:$AU$127,0)),0)*$E$195</f>
        <v>0</v>
      </c>
      <c r="AV81" s="484">
        <v>5</v>
      </c>
    </row>
    <row r="82" spans="2:84" ht="14.5">
      <c r="B82" s="8" t="str">
        <f>Processes!D97</f>
        <v>EXPCOA</v>
      </c>
      <c r="C82" s="8" t="str">
        <f>Processes!E97</f>
        <v>Export technology - Coal</v>
      </c>
      <c r="D82" s="216" t="str">
        <f>IF(LEN(B82)=6,RIGHT(B82,3),RIGHT(B82,4))</f>
        <v>COA</v>
      </c>
      <c r="E82" s="484"/>
      <c r="F82" s="1116" t="str">
        <f t="shared" ref="F82:F102" si="10">IFERROR(VLOOKUP(D82,$E$128:$F$180,2,FALSE),"MKr19")</f>
        <v>MKr19</v>
      </c>
      <c r="G82" s="483">
        <f>IFERROR(INDEX($G$128:$AU$183,MATCH($D82,$E$128:$E$183,0),MATCH(G$6,$G$127:$AU$127,0)),0)*$E$200</f>
        <v>21.945</v>
      </c>
      <c r="H82" s="483">
        <f>IFERROR(INDEX($G$128:$AU$183,MATCH($D82,$E$128:$E$183,0),MATCH(H$6,$G$127:$AU$127,0)),0)*$E$200</f>
        <v>26.314999999999998</v>
      </c>
      <c r="I82" s="483">
        <f>IFERROR(INDEX($G$128:$AU$183,MATCH($D82,$E$128:$E$183,0),MATCH(I$6,$G$127:$AU$127,0)),0)*$E$200</f>
        <v>22.704999999999998</v>
      </c>
      <c r="J82" s="483">
        <f>IFERROR(INDEX($G$128:$AU$183,MATCH($D82,$E$128:$E$183,0),MATCH(J$6,$G$127:$AU$127,0)),0)*$E$200</f>
        <v>19.285</v>
      </c>
      <c r="K82" s="483">
        <f>IFERROR(INDEX($G$128:$AU$183,MATCH($D82,$E$128:$E$183,0),MATCH(K$6,$G$127:$AU$127,0)),0)*$E$200</f>
        <v>16.34</v>
      </c>
      <c r="L82" s="483">
        <f>IFERROR(INDEX($G$128:$AU$183,MATCH($D82,$E$128:$E$183,0),MATCH(L$6,$G$127:$AU$127,0)),0)*$E$200</f>
        <v>14.914999999999999</v>
      </c>
      <c r="M82" s="483">
        <f>IFERROR(INDEX($G$128:$AU$183,MATCH($D82,$E$128:$E$183,0),MATCH(M$6,$G$127:$AU$127,0)),0)*$E$200</f>
        <v>11.589999999999998</v>
      </c>
      <c r="N82" s="483">
        <f>IFERROR(INDEX($G$128:$AU$183,MATCH($D82,$E$128:$E$183,0),MATCH(N$6,$G$127:$AU$127,0)),0)*$E$200</f>
        <v>11.114999999999998</v>
      </c>
      <c r="O82" s="483">
        <f>IFERROR(INDEX($G$128:$AU$183,MATCH($D82,$E$128:$E$183,0),MATCH(O$6,$G$127:$AU$127,0)),0)*$E$200</f>
        <v>21.78900632162258</v>
      </c>
      <c r="P82" s="483">
        <f>IFERROR(INDEX($G$128:$AU$183,MATCH($D82,$E$128:$E$183,0),MATCH(P$6,$G$127:$AU$127,0)),0)*$E$200</f>
        <v>14.756127705880644</v>
      </c>
      <c r="Q82" s="483">
        <f>IFERROR(INDEX($G$128:$AU$183,MATCH($D82,$E$128:$E$183,0),MATCH(Q$6,$G$127:$AU$127,0)),0)*$E$200</f>
        <v>14.593032040199645</v>
      </c>
      <c r="R82" s="483">
        <f>IFERROR(INDEX($G$128:$AU$183,MATCH($D82,$E$128:$E$183,0),MATCH(R$6,$G$127:$AU$127,0)),0)*$E$200</f>
        <v>29.743819984899698</v>
      </c>
      <c r="S82" s="483">
        <f>IFERROR(INDEX($G$128:$AU$183,MATCH($D82,$E$128:$E$183,0),MATCH(S$6,$G$127:$AU$127,0)),0)*$E$200</f>
        <v>27.394308288620845</v>
      </c>
      <c r="T82" s="483">
        <f>IFERROR(INDEX($G$128:$AU$183,MATCH($D82,$E$128:$E$183,0),MATCH(T$6,$G$127:$AU$127,0)),0)*$E$200</f>
        <v>24.653856891294268</v>
      </c>
      <c r="U82" s="483">
        <f>IFERROR(INDEX($G$128:$AU$183,MATCH($D82,$E$128:$E$183,0),MATCH(U$6,$G$127:$AU$127,0)),0)*$E$200</f>
        <v>20.315734014293483</v>
      </c>
      <c r="V82" s="483">
        <f>IFERROR(INDEX($G$128:$AU$183,MATCH($D82,$E$128:$E$183,0),MATCH(V$6,$G$127:$AU$127,0)),0)*$E$200</f>
        <v>20.287637064548573</v>
      </c>
      <c r="W82" s="483">
        <f>IFERROR(INDEX($G$128:$AU$183,MATCH($D82,$E$128:$E$183,0),MATCH(W$6,$G$127:$AU$127,0)),0)*$E$200</f>
        <v>20.534054256579211</v>
      </c>
      <c r="X82" s="483">
        <f>IFERROR(INDEX($G$128:$AU$183,MATCH($D82,$E$128:$E$183,0),MATCH(X$6,$G$127:$AU$127,0)),0)*$E$200</f>
        <v>20.779758856142106</v>
      </c>
      <c r="Y82" s="483">
        <f>IFERROR(INDEX($G$128:$AU$183,MATCH($D82,$E$128:$E$183,0),MATCH(Y$6,$G$127:$AU$127,0)),0)*$E$200</f>
        <v>21.015613186733425</v>
      </c>
      <c r="Z82" s="483">
        <f>IFERROR(INDEX($G$128:$AU$183,MATCH($D82,$E$128:$E$183,0),MATCH(Z$6,$G$127:$AU$127,0)),0)*$E$200</f>
        <v>21.240241229954439</v>
      </c>
      <c r="AA82" s="483">
        <f>IFERROR(INDEX($G$128:$AU$183,MATCH($D82,$E$128:$E$183,0),MATCH(AA$6,$G$127:$AU$127,0)),0)*$E$200</f>
        <v>21.455436025689806</v>
      </c>
      <c r="AB82" s="483">
        <f>IFERROR(INDEX($G$128:$AU$183,MATCH($D82,$E$128:$E$183,0),MATCH(AB$6,$G$127:$AU$127,0)),0)*$E$200</f>
        <v>21.494389504369259</v>
      </c>
      <c r="AC82" s="483">
        <f>IFERROR(INDEX($G$128:$AU$183,MATCH($D82,$E$128:$E$183,0),MATCH(AC$6,$G$127:$AU$127,0)),0)*$E$200</f>
        <v>21.531409634082173</v>
      </c>
      <c r="AD82" s="483">
        <f>IFERROR(INDEX($G$128:$AU$183,MATCH($D82,$E$128:$E$183,0),MATCH(AD$6,$G$127:$AU$127,0)),0)*$E$200</f>
        <v>21.553883691528881</v>
      </c>
      <c r="AE82" s="483">
        <f>IFERROR(INDEX($G$128:$AU$183,MATCH($D82,$E$128:$E$183,0),MATCH(AE$6,$G$127:$AU$127,0)),0)*$E$200</f>
        <v>21.575087638726423</v>
      </c>
      <c r="AF82" s="483">
        <f>IFERROR(INDEX($G$128:$AU$183,MATCH($D82,$E$128:$E$183,0),MATCH(AF$6,$G$127:$AU$127,0)),0)*$E$200</f>
        <v>21.585050005608196</v>
      </c>
      <c r="AG82" s="483">
        <f>IFERROR(INDEX($G$128:$AU$183,MATCH($D82,$E$128:$E$183,0),MATCH(AG$6,$G$127:$AU$127,0)),0)*$E$200</f>
        <v>21.585050005608196</v>
      </c>
      <c r="AH82" s="483">
        <f>IFERROR(INDEX($G$128:$AU$183,MATCH($D82,$E$128:$E$183,0),MATCH(AH$6,$G$127:$AU$127,0)),0)*$E$200</f>
        <v>21.585050005608196</v>
      </c>
      <c r="AI82" s="483">
        <f>IFERROR(INDEX($G$128:$AU$183,MATCH($D82,$E$128:$E$183,0),MATCH(AI$6,$G$127:$AU$127,0)),0)*$E$200</f>
        <v>21.585050005608196</v>
      </c>
      <c r="AJ82" s="483">
        <f>IFERROR(INDEX($G$128:$AU$183,MATCH($D82,$E$128:$E$183,0),MATCH(AJ$6,$G$127:$AU$127,0)),0)*$E$200</f>
        <v>21.585050005608196</v>
      </c>
      <c r="AK82" s="483">
        <f>IFERROR(INDEX($G$128:$AU$183,MATCH($D82,$E$128:$E$183,0),MATCH(AK$6,$G$127:$AU$127,0)),0)*$E$200</f>
        <v>21.585050005608196</v>
      </c>
      <c r="AL82" s="483">
        <f>IFERROR(INDEX($G$128:$AU$183,MATCH($D82,$E$128:$E$183,0),MATCH(AL$6,$G$127:$AU$127,0)),0)*$E$200</f>
        <v>21.585050005608196</v>
      </c>
      <c r="AM82" s="483">
        <f>IFERROR(INDEX($G$128:$AU$183,MATCH($D82,$E$128:$E$183,0),MATCH(AM$6,$G$127:$AU$127,0)),0)*$E$200</f>
        <v>21.585050005608196</v>
      </c>
      <c r="AN82" s="483">
        <f>IFERROR(INDEX($G$128:$AU$183,MATCH($D82,$E$128:$E$183,0),MATCH(AN$6,$G$127:$AU$127,0)),0)*$E$200</f>
        <v>21.585050005608196</v>
      </c>
      <c r="AO82" s="483">
        <f>IFERROR(INDEX($G$128:$AU$183,MATCH($D82,$E$128:$E$183,0),MATCH(AO$6,$G$127:$AU$127,0)),0)*$E$200</f>
        <v>21.585050005608196</v>
      </c>
      <c r="AP82" s="483">
        <f>IFERROR(INDEX($G$128:$AU$183,MATCH($D82,$E$128:$E$183,0),MATCH(AP$6,$G$127:$AU$127,0)),0)*$E$200</f>
        <v>21.585050005608196</v>
      </c>
      <c r="AQ82" s="483">
        <f>IFERROR(INDEX($G$128:$AU$183,MATCH($D82,$E$128:$E$183,0),MATCH(AQ$6,$G$127:$AU$127,0)),0)*$E$200</f>
        <v>21.585050005608196</v>
      </c>
      <c r="AR82" s="483">
        <f>IFERROR(INDEX($G$128:$AU$183,MATCH($D82,$E$128:$E$183,0),MATCH(AR$6,$G$127:$AU$127,0)),0)*$E$200</f>
        <v>21.585050005608196</v>
      </c>
      <c r="AS82" s="483">
        <f>IFERROR(INDEX($G$128:$AU$183,MATCH($D82,$E$128:$E$183,0),MATCH(AS$6,$G$127:$AU$127,0)),0)*$E$200</f>
        <v>21.585050005608196</v>
      </c>
      <c r="AT82" s="483">
        <f>IFERROR(INDEX($G$128:$AU$183,MATCH($D82,$E$128:$E$183,0),MATCH(AT$6,$G$127:$AU$127,0)),0)*$E$200</f>
        <v>21.585050005608196</v>
      </c>
      <c r="AU82" s="483">
        <f>IFERROR(INDEX($G$128:$AU$183,MATCH($D82,$E$128:$E$183,0),MATCH(AU$6,$G$127:$AU$127,0)),0)*$E$200</f>
        <v>21.585050005608196</v>
      </c>
      <c r="AV82" s="484">
        <v>5</v>
      </c>
      <c r="AW82" s="483"/>
      <c r="AX82" s="483"/>
      <c r="AY82" s="483"/>
      <c r="AZ82" s="600"/>
      <c r="BA82" s="600"/>
      <c r="BB82" s="600"/>
    </row>
    <row r="83" spans="2:84" ht="14.5">
      <c r="B83" s="8" t="str">
        <f>Processes!D98</f>
        <v>EXPNGA</v>
      </c>
      <c r="C83" s="8" t="str">
        <f>Processes!E98</f>
        <v>Export technology - Natural Gas</v>
      </c>
      <c r="D83" s="216" t="str">
        <f>IF(LEN(B83)=6,RIGHT(B83,3),RIGHT(B83,4))</f>
        <v>NGA</v>
      </c>
      <c r="E83" s="484"/>
      <c r="F83" s="1116" t="str">
        <f t="shared" si="10"/>
        <v>MKr19</v>
      </c>
      <c r="G83" s="483">
        <f>IFERROR(INDEX($G$128:$AU$183,MATCH($D83,$E$128:$E$183,0),MATCH(G$6,$G$127:$AU$127,0)),0)*$E$200</f>
        <v>42.18</v>
      </c>
      <c r="H83" s="483">
        <f>IFERROR(INDEX($G$128:$AU$183,MATCH($D83,$E$128:$E$183,0),MATCH(H$6,$G$127:$AU$127,0)),0)*$E$200</f>
        <v>43.795000000000002</v>
      </c>
      <c r="I83" s="483">
        <f>IFERROR(INDEX($G$128:$AU$183,MATCH($D83,$E$128:$E$183,0),MATCH(I$6,$G$127:$AU$127,0)),0)*$E$200</f>
        <v>52.344999999999999</v>
      </c>
      <c r="J83" s="483">
        <f>IFERROR(INDEX($G$128:$AU$183,MATCH($D83,$E$128:$E$183,0),MATCH(J$6,$G$127:$AU$127,0)),0)*$E$200</f>
        <v>51.49</v>
      </c>
      <c r="K83" s="483">
        <f>IFERROR(INDEX($G$128:$AU$183,MATCH($D83,$E$128:$E$183,0),MATCH(K$6,$G$127:$AU$127,0)),0)*$E$200</f>
        <v>43.414999999999999</v>
      </c>
      <c r="L83" s="483">
        <f>IFERROR(INDEX($G$128:$AU$183,MATCH($D83,$E$128:$E$183,0),MATCH(L$6,$G$127:$AU$127,0)),0)*$E$200</f>
        <v>41.8</v>
      </c>
      <c r="M83" s="483">
        <f>IFERROR(INDEX($G$128:$AU$183,MATCH($D83,$E$128:$E$183,0),MATCH(M$6,$G$127:$AU$127,0)),0)*$E$200</f>
        <v>34.959999999999994</v>
      </c>
      <c r="N83" s="483">
        <f>IFERROR(INDEX($G$128:$AU$183,MATCH($D83,$E$128:$E$183,0),MATCH(N$6,$G$127:$AU$127,0)),0)*$E$200</f>
        <v>35.055</v>
      </c>
      <c r="O83" s="483">
        <f>IFERROR(INDEX($G$128:$AU$183,MATCH($D83,$E$128:$E$183,0),MATCH(O$6,$G$127:$AU$127,0)),0)*$E$200</f>
        <v>50.751074212757736</v>
      </c>
      <c r="P83" s="483">
        <f>IFERROR(INDEX($G$128:$AU$183,MATCH($D83,$E$128:$E$183,0),MATCH(P$6,$G$127:$AU$127,0)),0)*$E$200</f>
        <v>32.54796067858944</v>
      </c>
      <c r="Q83" s="483">
        <f>IFERROR(INDEX($G$128:$AU$183,MATCH($D83,$E$128:$E$183,0),MATCH(Q$6,$G$127:$AU$127,0)),0)*$E$200</f>
        <v>21.68593084248992</v>
      </c>
      <c r="R83" s="483">
        <f>IFERROR(INDEX($G$128:$AU$183,MATCH($D83,$E$128:$E$183,0),MATCH(R$6,$G$127:$AU$127,0)),0)*$E$200</f>
        <v>97.544114763151526</v>
      </c>
      <c r="S83" s="483">
        <f>IFERROR(INDEX($G$128:$AU$183,MATCH($D83,$E$128:$E$183,0),MATCH(S$6,$G$127:$AU$127,0)),0)*$E$200</f>
        <v>123.8432275054263</v>
      </c>
      <c r="T83" s="483">
        <f>IFERROR(INDEX($G$128:$AU$183,MATCH($D83,$E$128:$E$183,0),MATCH(T$6,$G$127:$AU$127,0)),0)*$E$200</f>
        <v>75.331646763858416</v>
      </c>
      <c r="U83" s="483">
        <f>IFERROR(INDEX($G$128:$AU$183,MATCH($D83,$E$128:$E$183,0),MATCH(U$6,$G$127:$AU$127,0)),0)*$E$200</f>
        <v>40.873647494176012</v>
      </c>
      <c r="V83" s="483">
        <f>IFERROR(INDEX($G$128:$AU$183,MATCH($D83,$E$128:$E$183,0),MATCH(V$6,$G$127:$AU$127,0)),0)*$E$200</f>
        <v>37.506551875436749</v>
      </c>
      <c r="W83" s="483">
        <f>IFERROR(INDEX($G$128:$AU$183,MATCH($D83,$E$128:$E$183,0),MATCH(W$6,$G$127:$AU$127,0)),0)*$E$200</f>
        <v>38.962899271288926</v>
      </c>
      <c r="X83" s="483">
        <f>IFERROR(INDEX($G$128:$AU$183,MATCH($D83,$E$128:$E$183,0),MATCH(X$6,$G$127:$AU$127,0)),0)*$E$200</f>
        <v>40.398346501178757</v>
      </c>
      <c r="Y83" s="483">
        <f>IFERROR(INDEX($G$128:$AU$183,MATCH($D83,$E$128:$E$183,0),MATCH(Y$6,$G$127:$AU$127,0)),0)*$E$200</f>
        <v>41.789518557614414</v>
      </c>
      <c r="Z83" s="483">
        <f>IFERROR(INDEX($G$128:$AU$183,MATCH($D83,$E$128:$E$183,0),MATCH(Z$6,$G$127:$AU$127,0)),0)*$E$200</f>
        <v>43.13293266142378</v>
      </c>
      <c r="AA83" s="483">
        <f>IFERROR(INDEX($G$128:$AU$183,MATCH($D83,$E$128:$E$183,0),MATCH(AA$6,$G$127:$AU$127,0)),0)*$E$200</f>
        <v>44.433995787473471</v>
      </c>
      <c r="AB83" s="483">
        <f>IFERROR(INDEX($G$128:$AU$183,MATCH($D83,$E$128:$E$183,0),MATCH(AB$6,$G$127:$AU$127,0)),0)*$E$200</f>
        <v>45.572720875308704</v>
      </c>
      <c r="AC83" s="483">
        <f>IFERROR(INDEX($G$128:$AU$183,MATCH($D83,$E$128:$E$183,0),MATCH(AC$6,$G$127:$AU$127,0)),0)*$E$200</f>
        <v>46.686881120854039</v>
      </c>
      <c r="AD83" s="483">
        <f>IFERROR(INDEX($G$128:$AU$183,MATCH($D83,$E$128:$E$183,0),MATCH(AD$6,$G$127:$AU$127,0)),0)*$E$200</f>
        <v>47.741333597240121</v>
      </c>
      <c r="AE83" s="483">
        <f>IFERROR(INDEX($G$128:$AU$183,MATCH($D83,$E$128:$E$183,0),MATCH(AE$6,$G$127:$AU$127,0)),0)*$E$200</f>
        <v>48.774286962956381</v>
      </c>
      <c r="AF83" s="483">
        <f>IFERROR(INDEX($G$128:$AU$183,MATCH($D83,$E$128:$E$183,0),MATCH(AF$6,$G$127:$AU$127,0)),0)*$E$200</f>
        <v>49.75761633725044</v>
      </c>
      <c r="AG83" s="483">
        <f>IFERROR(INDEX($G$128:$AU$183,MATCH($D83,$E$128:$E$183,0),MATCH(AG$6,$G$127:$AU$127,0)),0)*$E$200</f>
        <v>49.75761633725044</v>
      </c>
      <c r="AH83" s="483">
        <f>IFERROR(INDEX($G$128:$AU$183,MATCH($D83,$E$128:$E$183,0),MATCH(AH$6,$G$127:$AU$127,0)),0)*$E$200</f>
        <v>49.75761633725044</v>
      </c>
      <c r="AI83" s="483">
        <f>IFERROR(INDEX($G$128:$AU$183,MATCH($D83,$E$128:$E$183,0),MATCH(AI$6,$G$127:$AU$127,0)),0)*$E$200</f>
        <v>49.75761633725044</v>
      </c>
      <c r="AJ83" s="483">
        <f>IFERROR(INDEX($G$128:$AU$183,MATCH($D83,$E$128:$E$183,0),MATCH(AJ$6,$G$127:$AU$127,0)),0)*$E$200</f>
        <v>49.75761633725044</v>
      </c>
      <c r="AK83" s="483">
        <f>IFERROR(INDEX($G$128:$AU$183,MATCH($D83,$E$128:$E$183,0),MATCH(AK$6,$G$127:$AU$127,0)),0)*$E$200</f>
        <v>49.75761633725044</v>
      </c>
      <c r="AL83" s="483">
        <f>IFERROR(INDEX($G$128:$AU$183,MATCH($D83,$E$128:$E$183,0),MATCH(AL$6,$G$127:$AU$127,0)),0)*$E$200</f>
        <v>49.75761633725044</v>
      </c>
      <c r="AM83" s="483">
        <f>IFERROR(INDEX($G$128:$AU$183,MATCH($D83,$E$128:$E$183,0),MATCH(AM$6,$G$127:$AU$127,0)),0)*$E$200</f>
        <v>49.75761633725044</v>
      </c>
      <c r="AN83" s="483">
        <f>IFERROR(INDEX($G$128:$AU$183,MATCH($D83,$E$128:$E$183,0),MATCH(AN$6,$G$127:$AU$127,0)),0)*$E$200</f>
        <v>49.75761633725044</v>
      </c>
      <c r="AO83" s="483">
        <f>IFERROR(INDEX($G$128:$AU$183,MATCH($D83,$E$128:$E$183,0),MATCH(AO$6,$G$127:$AU$127,0)),0)*$E$200</f>
        <v>49.75761633725044</v>
      </c>
      <c r="AP83" s="483">
        <f>IFERROR(INDEX($G$128:$AU$183,MATCH($D83,$E$128:$E$183,0),MATCH(AP$6,$G$127:$AU$127,0)),0)*$E$200</f>
        <v>49.75761633725044</v>
      </c>
      <c r="AQ83" s="483">
        <f>IFERROR(INDEX($G$128:$AU$183,MATCH($D83,$E$128:$E$183,0),MATCH(AQ$6,$G$127:$AU$127,0)),0)*$E$200</f>
        <v>49.75761633725044</v>
      </c>
      <c r="AR83" s="483">
        <f>IFERROR(INDEX($G$128:$AU$183,MATCH($D83,$E$128:$E$183,0),MATCH(AR$6,$G$127:$AU$127,0)),0)*$E$200</f>
        <v>49.75761633725044</v>
      </c>
      <c r="AS83" s="483">
        <f>IFERROR(INDEX($G$128:$AU$183,MATCH($D83,$E$128:$E$183,0),MATCH(AS$6,$G$127:$AU$127,0)),0)*$E$200</f>
        <v>49.75761633725044</v>
      </c>
      <c r="AT83" s="483">
        <f>IFERROR(INDEX($G$128:$AU$183,MATCH($D83,$E$128:$E$183,0),MATCH(AT$6,$G$127:$AU$127,0)),0)*$E$200</f>
        <v>49.75761633725044</v>
      </c>
      <c r="AU83" s="483">
        <f>IFERROR(INDEX($G$128:$AU$183,MATCH($D83,$E$128:$E$183,0),MATCH(AU$6,$G$127:$AU$127,0)),0)*$E$200</f>
        <v>49.75761633725044</v>
      </c>
      <c r="AV83" s="484">
        <v>5</v>
      </c>
      <c r="AW83" s="483"/>
      <c r="AX83" s="483"/>
      <c r="AY83" s="483"/>
      <c r="AZ83" s="600"/>
      <c r="BA83" s="600"/>
      <c r="BB83" s="600"/>
      <c r="BC83" s="600"/>
    </row>
    <row r="84" spans="2:84" ht="14.5">
      <c r="B84" s="8" t="str">
        <f>Processes!D99</f>
        <v>EXPCRD</v>
      </c>
      <c r="C84" s="8" t="str">
        <f>Processes!E99</f>
        <v>Export technology - Crude Oil</v>
      </c>
      <c r="D84" s="216" t="str">
        <f t="shared" ref="D84:D118" si="11">IF(LEN(B84)=6,RIGHT(B84,3),RIGHT(B84,4))</f>
        <v>CRD</v>
      </c>
      <c r="E84" s="485"/>
      <c r="F84" s="1116" t="str">
        <f t="shared" si="10"/>
        <v>MKr19</v>
      </c>
      <c r="G84" s="483">
        <f>IFERROR(INDEX($G$128:$AU$183,MATCH($D84,$E$128:$E$183,0),MATCH(G$6,$G$127:$AU$127,0)),0)*$E$200</f>
        <v>72.39</v>
      </c>
      <c r="H84" s="483">
        <f>IFERROR(INDEX($G$128:$AU$183,MATCH($D84,$E$128:$E$183,0),MATCH(H$6,$G$127:$AU$127,0)),0)*$E$200</f>
        <v>100.79499999999999</v>
      </c>
      <c r="I84" s="483">
        <f>IFERROR(INDEX($G$128:$AU$183,MATCH($D84,$E$128:$E$183,0),MATCH(I$6,$G$127:$AU$127,0)),0)*$E$200</f>
        <v>107.255</v>
      </c>
      <c r="J84" s="483">
        <f>IFERROR(INDEX($G$128:$AU$183,MATCH($D84,$E$128:$E$183,0),MATCH(J$6,$G$127:$AU$127,0)),0)*$E$200</f>
        <v>95.284999999999997</v>
      </c>
      <c r="K84" s="483">
        <f>IFERROR(INDEX($G$128:$AU$183,MATCH($D84,$E$128:$E$183,0),MATCH(K$6,$G$127:$AU$127,0)),0)*$E$200</f>
        <v>92.434999999999988</v>
      </c>
      <c r="L84" s="483">
        <f>IFERROR(INDEX($G$128:$AU$183,MATCH($D84,$E$128:$E$183,0),MATCH(L$6,$G$127:$AU$127,0)),0)*$E$200</f>
        <v>59.564999999999998</v>
      </c>
      <c r="M84" s="483">
        <f>IFERROR(INDEX($G$128:$AU$183,MATCH($D84,$E$128:$E$183,0),MATCH(M$6,$G$127:$AU$127,0)),0)*$E$200</f>
        <v>56.904999999999994</v>
      </c>
      <c r="N84" s="483">
        <f>IFERROR(INDEX($G$128:$AU$183,MATCH($D84,$E$128:$E$183,0),MATCH(N$6,$G$127:$AU$127,0)),0)*$E$200</f>
        <v>60.704999999999998</v>
      </c>
      <c r="O84" s="483">
        <f>IFERROR(INDEX($G$128:$AU$183,MATCH($D84,$E$128:$E$183,0),MATCH(O$6,$G$127:$AU$127,0)),0)*$E$200</f>
        <v>74.663266513337106</v>
      </c>
      <c r="P84" s="483">
        <f>IFERROR(INDEX($G$128:$AU$183,MATCH($D84,$E$128:$E$183,0),MATCH(P$6,$G$127:$AU$127,0)),0)*$E$200</f>
        <v>69.03441780821916</v>
      </c>
      <c r="Q84" s="483">
        <f>IFERROR(INDEX($G$128:$AU$183,MATCH($D84,$E$128:$E$183,0),MATCH(Q$6,$G$127:$AU$127,0)),0)*$E$200</f>
        <v>67.631970550230122</v>
      </c>
      <c r="R84" s="483">
        <f>IFERROR(INDEX($G$128:$AU$183,MATCH($D84,$E$128:$E$183,0),MATCH(R$6,$G$127:$AU$127,0)),0)*$E$200</f>
        <v>46.72206120455769</v>
      </c>
      <c r="S84" s="483">
        <f>IFERROR(INDEX($G$128:$AU$183,MATCH($D84,$E$128:$E$183,0),MATCH(S$6,$G$127:$AU$127,0)),0)*$E$200</f>
        <v>49.952257260471079</v>
      </c>
      <c r="T84" s="483">
        <f>IFERROR(INDEX($G$128:$AU$183,MATCH($D84,$E$128:$E$183,0),MATCH(T$6,$G$127:$AU$127,0)),0)*$E$200</f>
        <v>52.145468152516102</v>
      </c>
      <c r="U84" s="483">
        <f>IFERROR(INDEX($G$128:$AU$183,MATCH($D84,$E$128:$E$183,0),MATCH(U$6,$G$127:$AU$127,0)),0)*$E$200</f>
        <v>53.739968659338345</v>
      </c>
      <c r="V84" s="483">
        <f>IFERROR(INDEX($G$128:$AU$183,MATCH($D84,$E$128:$E$183,0),MATCH(V$6,$G$127:$AU$127,0)),0)*$E$200</f>
        <v>54.897107604482805</v>
      </c>
      <c r="W84" s="483">
        <f>IFERROR(INDEX($G$128:$AU$183,MATCH($D84,$E$128:$E$183,0),MATCH(W$6,$G$127:$AU$127,0)),0)*$E$200</f>
        <v>56.188956663113622</v>
      </c>
      <c r="X84" s="483">
        <f>IFERROR(INDEX($G$128:$AU$183,MATCH($D84,$E$128:$E$183,0),MATCH(X$6,$G$127:$AU$127,0)),0)*$E$200</f>
        <v>57.454144637525566</v>
      </c>
      <c r="Y84" s="483">
        <f>IFERROR(INDEX($G$128:$AU$183,MATCH($D84,$E$128:$E$183,0),MATCH(Y$6,$G$127:$AU$127,0)),0)*$E$200</f>
        <v>58.618015544439388</v>
      </c>
      <c r="Z84" s="483">
        <f>IFERROR(INDEX($G$128:$AU$183,MATCH($D84,$E$128:$E$183,0),MATCH(Z$6,$G$127:$AU$127,0)),0)*$E$200</f>
        <v>59.840122211312412</v>
      </c>
      <c r="AA84" s="483">
        <f>IFERROR(INDEX($G$128:$AU$183,MATCH($D84,$E$128:$E$183,0),MATCH(AA$6,$G$127:$AU$127,0)),0)*$E$200</f>
        <v>60.99866547075451</v>
      </c>
      <c r="AB84" s="483">
        <f>IFERROR(INDEX($G$128:$AU$183,MATCH($D84,$E$128:$E$183,0),MATCH(AB$6,$G$127:$AU$127,0)),0)*$E$200</f>
        <v>60.706456294846689</v>
      </c>
      <c r="AC84" s="483">
        <f>IFERROR(INDEX($G$128:$AU$183,MATCH($D84,$E$128:$E$183,0),MATCH(AC$6,$G$127:$AU$127,0)),0)*$E$200</f>
        <v>60.414247118938881</v>
      </c>
      <c r="AD84" s="483">
        <f>IFERROR(INDEX($G$128:$AU$183,MATCH($D84,$E$128:$E$183,0),MATCH(AD$6,$G$127:$AU$127,0)),0)*$E$200</f>
        <v>60.122037943031081</v>
      </c>
      <c r="AE84" s="483">
        <f>IFERROR(INDEX($G$128:$AU$183,MATCH($D84,$E$128:$E$183,0),MATCH(AE$6,$G$127:$AU$127,0)),0)*$E$200</f>
        <v>59.829828767123267</v>
      </c>
      <c r="AF84" s="483">
        <f>IFERROR(INDEX($G$128:$AU$183,MATCH($D84,$E$128:$E$183,0),MATCH(AF$6,$G$127:$AU$127,0)),0)*$E$200</f>
        <v>59.537619591215467</v>
      </c>
      <c r="AG84" s="483">
        <f>IFERROR(INDEX($G$128:$AU$183,MATCH($D84,$E$128:$E$183,0),MATCH(AG$6,$G$127:$AU$127,0)),0)*$E$200</f>
        <v>59.537619591215467</v>
      </c>
      <c r="AH84" s="483">
        <f>IFERROR(INDEX($G$128:$AU$183,MATCH($D84,$E$128:$E$183,0),MATCH(AH$6,$G$127:$AU$127,0)),0)*$E$200</f>
        <v>59.537619591215467</v>
      </c>
      <c r="AI84" s="483">
        <f>IFERROR(INDEX($G$128:$AU$183,MATCH($D84,$E$128:$E$183,0),MATCH(AI$6,$G$127:$AU$127,0)),0)*$E$200</f>
        <v>59.537619591215467</v>
      </c>
      <c r="AJ84" s="483">
        <f>IFERROR(INDEX($G$128:$AU$183,MATCH($D84,$E$128:$E$183,0),MATCH(AJ$6,$G$127:$AU$127,0)),0)*$E$200</f>
        <v>59.537619591215467</v>
      </c>
      <c r="AK84" s="483">
        <f>IFERROR(INDEX($G$128:$AU$183,MATCH($D84,$E$128:$E$183,0),MATCH(AK$6,$G$127:$AU$127,0)),0)*$E$200</f>
        <v>59.537619591215467</v>
      </c>
      <c r="AL84" s="483">
        <f>IFERROR(INDEX($G$128:$AU$183,MATCH($D84,$E$128:$E$183,0),MATCH(AL$6,$G$127:$AU$127,0)),0)*$E$200</f>
        <v>59.537619591215467</v>
      </c>
      <c r="AM84" s="483">
        <f>IFERROR(INDEX($G$128:$AU$183,MATCH($D84,$E$128:$E$183,0),MATCH(AM$6,$G$127:$AU$127,0)),0)*$E$200</f>
        <v>59.537619591215467</v>
      </c>
      <c r="AN84" s="483">
        <f>IFERROR(INDEX($G$128:$AU$183,MATCH($D84,$E$128:$E$183,0),MATCH(AN$6,$G$127:$AU$127,0)),0)*$E$200</f>
        <v>59.537619591215467</v>
      </c>
      <c r="AO84" s="483">
        <f>IFERROR(INDEX($G$128:$AU$183,MATCH($D84,$E$128:$E$183,0),MATCH(AO$6,$G$127:$AU$127,0)),0)*$E$200</f>
        <v>59.537619591215467</v>
      </c>
      <c r="AP84" s="483">
        <f>IFERROR(INDEX($G$128:$AU$183,MATCH($D84,$E$128:$E$183,0),MATCH(AP$6,$G$127:$AU$127,0)),0)*$E$200</f>
        <v>59.537619591215467</v>
      </c>
      <c r="AQ84" s="483">
        <f>IFERROR(INDEX($G$128:$AU$183,MATCH($D84,$E$128:$E$183,0),MATCH(AQ$6,$G$127:$AU$127,0)),0)*$E$200</f>
        <v>59.537619591215467</v>
      </c>
      <c r="AR84" s="483">
        <f>IFERROR(INDEX($G$128:$AU$183,MATCH($D84,$E$128:$E$183,0),MATCH(AR$6,$G$127:$AU$127,0)),0)*$E$200</f>
        <v>59.537619591215467</v>
      </c>
      <c r="AS84" s="483">
        <f>IFERROR(INDEX($G$128:$AU$183,MATCH($D84,$E$128:$E$183,0),MATCH(AS$6,$G$127:$AU$127,0)),0)*$E$200</f>
        <v>59.537619591215467</v>
      </c>
      <c r="AT84" s="483">
        <f>IFERROR(INDEX($G$128:$AU$183,MATCH($D84,$E$128:$E$183,0),MATCH(AT$6,$G$127:$AU$127,0)),0)*$E$200</f>
        <v>59.537619591215467</v>
      </c>
      <c r="AU84" s="483">
        <f>IFERROR(INDEX($G$128:$AU$183,MATCH($D84,$E$128:$E$183,0),MATCH(AU$6,$G$127:$AU$127,0)),0)*$E$200</f>
        <v>59.537619591215467</v>
      </c>
      <c r="AV84" s="484">
        <v>5</v>
      </c>
      <c r="AW84" s="483"/>
      <c r="AX84" s="483"/>
      <c r="AY84" s="483"/>
      <c r="AZ84" s="600"/>
      <c r="BA84" s="600"/>
      <c r="BB84" s="600"/>
      <c r="BC84" s="600"/>
      <c r="CA84" s="601"/>
      <c r="CB84" s="601"/>
      <c r="CC84" s="601"/>
      <c r="CD84" s="601"/>
      <c r="CE84" s="601"/>
      <c r="CF84" s="601"/>
    </row>
    <row r="85" spans="2:84" ht="14.5">
      <c r="B85" s="8" t="str">
        <f>Processes!D100</f>
        <v>EXPLPG</v>
      </c>
      <c r="C85" s="8" t="str">
        <f>Processes!E100</f>
        <v>Export technology - Liquid petrol gas</v>
      </c>
      <c r="D85" s="216" t="str">
        <f t="shared" si="11"/>
        <v>LPG</v>
      </c>
      <c r="E85" s="485"/>
      <c r="F85" s="1116" t="str">
        <f t="shared" si="10"/>
        <v>MKr14</v>
      </c>
      <c r="G85" s="483">
        <f>IFERROR(INDEX($G$128:$AU$183,MATCH($D85,$E$128:$E$183,0),MATCH(G$6,$G$127:$AU$127,0)),0)*$E$200</f>
        <v>84.36</v>
      </c>
      <c r="H85" s="483">
        <f>IFERROR(INDEX($G$128:$AU$183,MATCH($D85,$E$128:$E$183,0),MATCH(H$6,$G$127:$AU$127,0)),0)*$E$200</f>
        <v>87.59</v>
      </c>
      <c r="I85" s="483">
        <f>IFERROR(INDEX($G$128:$AU$183,MATCH($D85,$E$128:$E$183,0),MATCH(I$6,$G$127:$AU$127,0)),0)*$E$200</f>
        <v>104.69</v>
      </c>
      <c r="J85" s="483">
        <f>IFERROR(INDEX($G$128:$AU$183,MATCH($D85,$E$128:$E$183,0),MATCH(J$6,$G$127:$AU$127,0)),0)*$E$200</f>
        <v>102.98</v>
      </c>
      <c r="K85" s="483">
        <f>IFERROR(INDEX($G$128:$AU$183,MATCH($D85,$E$128:$E$183,0),MATCH(K$6,$G$127:$AU$127,0)),0)*$E$200</f>
        <v>86.83</v>
      </c>
      <c r="L85" s="483">
        <f>IFERROR(INDEX($G$128:$AU$183,MATCH($D85,$E$128:$E$183,0),MATCH(L$6,$G$127:$AU$127,0)),0)*$E$200</f>
        <v>83.6</v>
      </c>
      <c r="M85" s="483">
        <f>IFERROR(INDEX($G$128:$AU$183,MATCH($D85,$E$128:$E$183,0),MATCH(M$6,$G$127:$AU$127,0)),0)*$E$200</f>
        <v>69.919999999999987</v>
      </c>
      <c r="N85" s="483">
        <f>IFERROR(INDEX($G$128:$AU$183,MATCH($D85,$E$128:$E$183,0),MATCH(N$6,$G$127:$AU$127,0)),0)*$E$200</f>
        <v>70.11</v>
      </c>
      <c r="O85" s="483">
        <f>IFERROR(INDEX($G$128:$AU$183,MATCH($D85,$E$128:$E$183,0),MATCH(O$6,$G$127:$AU$127,0)),0)*$E$200</f>
        <v>101.50214842551547</v>
      </c>
      <c r="P85" s="483">
        <f>IFERROR(INDEX($G$128:$AU$183,MATCH($D85,$E$128:$E$183,0),MATCH(P$6,$G$127:$AU$127,0)),0)*$E$200</f>
        <v>65.095921357178881</v>
      </c>
      <c r="Q85" s="483">
        <f>IFERROR(INDEX($G$128:$AU$183,MATCH($D85,$E$128:$E$183,0),MATCH(Q$6,$G$127:$AU$127,0)),0)*$E$200</f>
        <v>43.371861684979841</v>
      </c>
      <c r="R85" s="483">
        <f>IFERROR(INDEX($G$128:$AU$183,MATCH($D85,$E$128:$E$183,0),MATCH(R$6,$G$127:$AU$127,0)),0)*$E$200</f>
        <v>195.08822952630305</v>
      </c>
      <c r="S85" s="483">
        <f>IFERROR(INDEX($G$128:$AU$183,MATCH($D85,$E$128:$E$183,0),MATCH(S$6,$G$127:$AU$127,0)),0)*$E$200</f>
        <v>247.6864550108526</v>
      </c>
      <c r="T85" s="483">
        <f>IFERROR(INDEX($G$128:$AU$183,MATCH($D85,$E$128:$E$183,0),MATCH(T$6,$G$127:$AU$127,0)),0)*$E$200</f>
        <v>150.66329352771683</v>
      </c>
      <c r="U85" s="483">
        <f>IFERROR(INDEX($G$128:$AU$183,MATCH($D85,$E$128:$E$183,0),MATCH(U$6,$G$127:$AU$127,0)),0)*$E$200</f>
        <v>81.747294988352024</v>
      </c>
      <c r="V85" s="483">
        <f>IFERROR(INDEX($G$128:$AU$183,MATCH($D85,$E$128:$E$183,0),MATCH(V$6,$G$127:$AU$127,0)),0)*$E$200</f>
        <v>75.013103750873498</v>
      </c>
      <c r="W85" s="483">
        <f>IFERROR(INDEX($G$128:$AU$183,MATCH($D85,$E$128:$E$183,0),MATCH(W$6,$G$127:$AU$127,0)),0)*$E$200</f>
        <v>77.925798542577851</v>
      </c>
      <c r="X85" s="483">
        <f>IFERROR(INDEX($G$128:$AU$183,MATCH($D85,$E$128:$E$183,0),MATCH(X$6,$G$127:$AU$127,0)),0)*$E$200</f>
        <v>80.796693002357515</v>
      </c>
      <c r="Y85" s="483">
        <f>IFERROR(INDEX($G$128:$AU$183,MATCH($D85,$E$128:$E$183,0),MATCH(Y$6,$G$127:$AU$127,0)),0)*$E$200</f>
        <v>83.579037115228829</v>
      </c>
      <c r="Z85" s="483">
        <f>IFERROR(INDEX($G$128:$AU$183,MATCH($D85,$E$128:$E$183,0),MATCH(Z$6,$G$127:$AU$127,0)),0)*$E$200</f>
        <v>86.26586532284756</v>
      </c>
      <c r="AA85" s="483">
        <f>IFERROR(INDEX($G$128:$AU$183,MATCH($D85,$E$128:$E$183,0),MATCH(AA$6,$G$127:$AU$127,0)),0)*$E$200</f>
        <v>88.867991574946942</v>
      </c>
      <c r="AB85" s="483">
        <f>IFERROR(INDEX($G$128:$AU$183,MATCH($D85,$E$128:$E$183,0),MATCH(AB$6,$G$127:$AU$127,0)),0)*$E$200</f>
        <v>91.145441750617408</v>
      </c>
      <c r="AC85" s="483">
        <f>IFERROR(INDEX($G$128:$AU$183,MATCH($D85,$E$128:$E$183,0),MATCH(AC$6,$G$127:$AU$127,0)),0)*$E$200</f>
        <v>93.373762241708079</v>
      </c>
      <c r="AD85" s="483">
        <f>IFERROR(INDEX($G$128:$AU$183,MATCH($D85,$E$128:$E$183,0),MATCH(AD$6,$G$127:$AU$127,0)),0)*$E$200</f>
        <v>95.482667194480243</v>
      </c>
      <c r="AE85" s="483">
        <f>IFERROR(INDEX($G$128:$AU$183,MATCH($D85,$E$128:$E$183,0),MATCH(AE$6,$G$127:$AU$127,0)),0)*$E$200</f>
        <v>97.548573925912763</v>
      </c>
      <c r="AF85" s="483">
        <f>IFERROR(INDEX($G$128:$AU$183,MATCH($D85,$E$128:$E$183,0),MATCH(AF$6,$G$127:$AU$127,0)),0)*$E$200</f>
        <v>99.515232674500879</v>
      </c>
      <c r="AG85" s="483">
        <f>IFERROR(INDEX($G$128:$AU$183,MATCH($D85,$E$128:$E$183,0),MATCH(AG$6,$G$127:$AU$127,0)),0)*$E$200</f>
        <v>99.515232674500879</v>
      </c>
      <c r="AH85" s="483">
        <f>IFERROR(INDEX($G$128:$AU$183,MATCH($D85,$E$128:$E$183,0),MATCH(AH$6,$G$127:$AU$127,0)),0)*$E$200</f>
        <v>99.515232674500879</v>
      </c>
      <c r="AI85" s="483">
        <f>IFERROR(INDEX($G$128:$AU$183,MATCH($D85,$E$128:$E$183,0),MATCH(AI$6,$G$127:$AU$127,0)),0)*$E$200</f>
        <v>99.515232674500879</v>
      </c>
      <c r="AJ85" s="483">
        <f>IFERROR(INDEX($G$128:$AU$183,MATCH($D85,$E$128:$E$183,0),MATCH(AJ$6,$G$127:$AU$127,0)),0)*$E$200</f>
        <v>99.515232674500879</v>
      </c>
      <c r="AK85" s="483">
        <f>IFERROR(INDEX($G$128:$AU$183,MATCH($D85,$E$128:$E$183,0),MATCH(AK$6,$G$127:$AU$127,0)),0)*$E$200</f>
        <v>99.515232674500879</v>
      </c>
      <c r="AL85" s="483">
        <f>IFERROR(INDEX($G$128:$AU$183,MATCH($D85,$E$128:$E$183,0),MATCH(AL$6,$G$127:$AU$127,0)),0)*$E$200</f>
        <v>99.515232674500879</v>
      </c>
      <c r="AM85" s="483">
        <f>IFERROR(INDEX($G$128:$AU$183,MATCH($D85,$E$128:$E$183,0),MATCH(AM$6,$G$127:$AU$127,0)),0)*$E$200</f>
        <v>99.515232674500879</v>
      </c>
      <c r="AN85" s="483">
        <f>IFERROR(INDEX($G$128:$AU$183,MATCH($D85,$E$128:$E$183,0),MATCH(AN$6,$G$127:$AU$127,0)),0)*$E$200</f>
        <v>99.515232674500879</v>
      </c>
      <c r="AO85" s="483">
        <f>IFERROR(INDEX($G$128:$AU$183,MATCH($D85,$E$128:$E$183,0),MATCH(AO$6,$G$127:$AU$127,0)),0)*$E$200</f>
        <v>99.515232674500879</v>
      </c>
      <c r="AP85" s="483">
        <f>IFERROR(INDEX($G$128:$AU$183,MATCH($D85,$E$128:$E$183,0),MATCH(AP$6,$G$127:$AU$127,0)),0)*$E$200</f>
        <v>99.515232674500879</v>
      </c>
      <c r="AQ85" s="483">
        <f>IFERROR(INDEX($G$128:$AU$183,MATCH($D85,$E$128:$E$183,0),MATCH(AQ$6,$G$127:$AU$127,0)),0)*$E$200</f>
        <v>99.515232674500879</v>
      </c>
      <c r="AR85" s="483">
        <f>IFERROR(INDEX($G$128:$AU$183,MATCH($D85,$E$128:$E$183,0),MATCH(AR$6,$G$127:$AU$127,0)),0)*$E$200</f>
        <v>99.515232674500879</v>
      </c>
      <c r="AS85" s="483">
        <f>IFERROR(INDEX($G$128:$AU$183,MATCH($D85,$E$128:$E$183,0),MATCH(AS$6,$G$127:$AU$127,0)),0)*$E$200</f>
        <v>99.515232674500879</v>
      </c>
      <c r="AT85" s="483">
        <f>IFERROR(INDEX($G$128:$AU$183,MATCH($D85,$E$128:$E$183,0),MATCH(AT$6,$G$127:$AU$127,0)),0)*$E$200</f>
        <v>99.515232674500879</v>
      </c>
      <c r="AU85" s="483">
        <f>IFERROR(INDEX($G$128:$AU$183,MATCH($D85,$E$128:$E$183,0),MATCH(AU$6,$G$127:$AU$127,0)),0)*$E$200</f>
        <v>99.515232674500879</v>
      </c>
      <c r="AV85" s="484">
        <v>5</v>
      </c>
      <c r="AW85" s="600"/>
      <c r="AX85" s="600"/>
      <c r="AY85" s="600"/>
      <c r="AZ85" s="600"/>
      <c r="BA85" s="600"/>
      <c r="BB85" s="600"/>
      <c r="BC85" s="600"/>
      <c r="CA85" s="601"/>
      <c r="CB85" s="601"/>
      <c r="CC85" s="601"/>
      <c r="CD85" s="601"/>
      <c r="CE85" s="601"/>
      <c r="CF85" s="601"/>
    </row>
    <row r="86" spans="2:84" ht="14.5">
      <c r="B86" s="8" t="str">
        <f>Processes!D101</f>
        <v>EXPLVN</v>
      </c>
      <c r="C86" s="8" t="str">
        <f>Processes!E101</f>
        <v>Export technology - Naphtha (Petroleoum)</v>
      </c>
      <c r="D86" s="216" t="str">
        <f t="shared" si="11"/>
        <v>LVN</v>
      </c>
      <c r="E86" s="485"/>
      <c r="F86" s="1116" t="str">
        <f t="shared" si="10"/>
        <v>MKr14</v>
      </c>
      <c r="G86" s="483">
        <f>IFERROR(INDEX($G$128:$AU$183,MATCH($D86,$E$128:$E$183,0),MATCH(G$6,$G$127:$AU$127,0)),0)*$E$200</f>
        <v>84.36</v>
      </c>
      <c r="H86" s="483">
        <f>IFERROR(INDEX($G$128:$AU$183,MATCH($D86,$E$128:$E$183,0),MATCH(H$6,$G$127:$AU$127,0)),0)*$E$200</f>
        <v>87.59</v>
      </c>
      <c r="I86" s="483">
        <f>IFERROR(INDEX($G$128:$AU$183,MATCH($D86,$E$128:$E$183,0),MATCH(I$6,$G$127:$AU$127,0)),0)*$E$200</f>
        <v>104.69</v>
      </c>
      <c r="J86" s="483">
        <f>IFERROR(INDEX($G$128:$AU$183,MATCH($D86,$E$128:$E$183,0),MATCH(J$6,$G$127:$AU$127,0)),0)*$E$200</f>
        <v>102.98</v>
      </c>
      <c r="K86" s="483">
        <f>IFERROR(INDEX($G$128:$AU$183,MATCH($D86,$E$128:$E$183,0),MATCH(K$6,$G$127:$AU$127,0)),0)*$E$200</f>
        <v>86.83</v>
      </c>
      <c r="L86" s="483">
        <f>IFERROR(INDEX($G$128:$AU$183,MATCH($D86,$E$128:$E$183,0),MATCH(L$6,$G$127:$AU$127,0)),0)*$E$200</f>
        <v>83.6</v>
      </c>
      <c r="M86" s="483">
        <f>IFERROR(INDEX($G$128:$AU$183,MATCH($D86,$E$128:$E$183,0),MATCH(M$6,$G$127:$AU$127,0)),0)*$E$200</f>
        <v>69.919999999999987</v>
      </c>
      <c r="N86" s="483">
        <f>IFERROR(INDEX($G$128:$AU$183,MATCH($D86,$E$128:$E$183,0),MATCH(N$6,$G$127:$AU$127,0)),0)*$E$200</f>
        <v>70.11</v>
      </c>
      <c r="O86" s="483">
        <f>IFERROR(INDEX($G$128:$AU$183,MATCH($D86,$E$128:$E$183,0),MATCH(O$6,$G$127:$AU$127,0)),0)*$E$200</f>
        <v>101.50214842551547</v>
      </c>
      <c r="P86" s="483">
        <f>IFERROR(INDEX($G$128:$AU$183,MATCH($D86,$E$128:$E$183,0),MATCH(P$6,$G$127:$AU$127,0)),0)*$E$200</f>
        <v>65.095921357178881</v>
      </c>
      <c r="Q86" s="483">
        <f>IFERROR(INDEX($G$128:$AU$183,MATCH($D86,$E$128:$E$183,0),MATCH(Q$6,$G$127:$AU$127,0)),0)*$E$200</f>
        <v>43.371861684979841</v>
      </c>
      <c r="R86" s="483">
        <f>IFERROR(INDEX($G$128:$AU$183,MATCH($D86,$E$128:$E$183,0),MATCH(R$6,$G$127:$AU$127,0)),0)*$E$200</f>
        <v>195.08822952630305</v>
      </c>
      <c r="S86" s="483">
        <f>IFERROR(INDEX($G$128:$AU$183,MATCH($D86,$E$128:$E$183,0),MATCH(S$6,$G$127:$AU$127,0)),0)*$E$200</f>
        <v>247.6864550108526</v>
      </c>
      <c r="T86" s="483">
        <f>IFERROR(INDEX($G$128:$AU$183,MATCH($D86,$E$128:$E$183,0),MATCH(T$6,$G$127:$AU$127,0)),0)*$E$200</f>
        <v>150.66329352771683</v>
      </c>
      <c r="U86" s="483">
        <f>IFERROR(INDEX($G$128:$AU$183,MATCH($D86,$E$128:$E$183,0),MATCH(U$6,$G$127:$AU$127,0)),0)*$E$200</f>
        <v>81.747294988352024</v>
      </c>
      <c r="V86" s="483">
        <f>IFERROR(INDEX($G$128:$AU$183,MATCH($D86,$E$128:$E$183,0),MATCH(V$6,$G$127:$AU$127,0)),0)*$E$200</f>
        <v>75.013103750873498</v>
      </c>
      <c r="W86" s="483">
        <f>IFERROR(INDEX($G$128:$AU$183,MATCH($D86,$E$128:$E$183,0),MATCH(W$6,$G$127:$AU$127,0)),0)*$E$200</f>
        <v>77.925798542577851</v>
      </c>
      <c r="X86" s="483">
        <f>IFERROR(INDEX($G$128:$AU$183,MATCH($D86,$E$128:$E$183,0),MATCH(X$6,$G$127:$AU$127,0)),0)*$E$200</f>
        <v>80.796693002357515</v>
      </c>
      <c r="Y86" s="483">
        <f>IFERROR(INDEX($G$128:$AU$183,MATCH($D86,$E$128:$E$183,0),MATCH(Y$6,$G$127:$AU$127,0)),0)*$E$200</f>
        <v>83.579037115228829</v>
      </c>
      <c r="Z86" s="483">
        <f>IFERROR(INDEX($G$128:$AU$183,MATCH($D86,$E$128:$E$183,0),MATCH(Z$6,$G$127:$AU$127,0)),0)*$E$200</f>
        <v>86.26586532284756</v>
      </c>
      <c r="AA86" s="483">
        <f>IFERROR(INDEX($G$128:$AU$183,MATCH($D86,$E$128:$E$183,0),MATCH(AA$6,$G$127:$AU$127,0)),0)*$E$200</f>
        <v>88.867991574946942</v>
      </c>
      <c r="AB86" s="483">
        <f>IFERROR(INDEX($G$128:$AU$183,MATCH($D86,$E$128:$E$183,0),MATCH(AB$6,$G$127:$AU$127,0)),0)*$E$200</f>
        <v>91.145441750617408</v>
      </c>
      <c r="AC86" s="483">
        <f>IFERROR(INDEX($G$128:$AU$183,MATCH($D86,$E$128:$E$183,0),MATCH(AC$6,$G$127:$AU$127,0)),0)*$E$200</f>
        <v>93.373762241708079</v>
      </c>
      <c r="AD86" s="483">
        <f>IFERROR(INDEX($G$128:$AU$183,MATCH($D86,$E$128:$E$183,0),MATCH(AD$6,$G$127:$AU$127,0)),0)*$E$200</f>
        <v>95.482667194480243</v>
      </c>
      <c r="AE86" s="483">
        <f>IFERROR(INDEX($G$128:$AU$183,MATCH($D86,$E$128:$E$183,0),MATCH(AE$6,$G$127:$AU$127,0)),0)*$E$200</f>
        <v>97.548573925912763</v>
      </c>
      <c r="AF86" s="483">
        <f>IFERROR(INDEX($G$128:$AU$183,MATCH($D86,$E$128:$E$183,0),MATCH(AF$6,$G$127:$AU$127,0)),0)*$E$200</f>
        <v>99.515232674500879</v>
      </c>
      <c r="AG86" s="483">
        <f>IFERROR(INDEX($G$128:$AU$183,MATCH($D86,$E$128:$E$183,0),MATCH(AG$6,$G$127:$AU$127,0)),0)*$E$200</f>
        <v>99.515232674500879</v>
      </c>
      <c r="AH86" s="483">
        <f>IFERROR(INDEX($G$128:$AU$183,MATCH($D86,$E$128:$E$183,0),MATCH(AH$6,$G$127:$AU$127,0)),0)*$E$200</f>
        <v>99.515232674500879</v>
      </c>
      <c r="AI86" s="483">
        <f>IFERROR(INDEX($G$128:$AU$183,MATCH($D86,$E$128:$E$183,0),MATCH(AI$6,$G$127:$AU$127,0)),0)*$E$200</f>
        <v>99.515232674500879</v>
      </c>
      <c r="AJ86" s="483">
        <f>IFERROR(INDEX($G$128:$AU$183,MATCH($D86,$E$128:$E$183,0),MATCH(AJ$6,$G$127:$AU$127,0)),0)*$E$200</f>
        <v>99.515232674500879</v>
      </c>
      <c r="AK86" s="483">
        <f>IFERROR(INDEX($G$128:$AU$183,MATCH($D86,$E$128:$E$183,0),MATCH(AK$6,$G$127:$AU$127,0)),0)*$E$200</f>
        <v>99.515232674500879</v>
      </c>
      <c r="AL86" s="483">
        <f>IFERROR(INDEX($G$128:$AU$183,MATCH($D86,$E$128:$E$183,0),MATCH(AL$6,$G$127:$AU$127,0)),0)*$E$200</f>
        <v>99.515232674500879</v>
      </c>
      <c r="AM86" s="483">
        <f>IFERROR(INDEX($G$128:$AU$183,MATCH($D86,$E$128:$E$183,0),MATCH(AM$6,$G$127:$AU$127,0)),0)*$E$200</f>
        <v>99.515232674500879</v>
      </c>
      <c r="AN86" s="483">
        <f>IFERROR(INDEX($G$128:$AU$183,MATCH($D86,$E$128:$E$183,0),MATCH(AN$6,$G$127:$AU$127,0)),0)*$E$200</f>
        <v>99.515232674500879</v>
      </c>
      <c r="AO86" s="483">
        <f>IFERROR(INDEX($G$128:$AU$183,MATCH($D86,$E$128:$E$183,0),MATCH(AO$6,$G$127:$AU$127,0)),0)*$E$200</f>
        <v>99.515232674500879</v>
      </c>
      <c r="AP86" s="483">
        <f>IFERROR(INDEX($G$128:$AU$183,MATCH($D86,$E$128:$E$183,0),MATCH(AP$6,$G$127:$AU$127,0)),0)*$E$200</f>
        <v>99.515232674500879</v>
      </c>
      <c r="AQ86" s="483">
        <f>IFERROR(INDEX($G$128:$AU$183,MATCH($D86,$E$128:$E$183,0),MATCH(AQ$6,$G$127:$AU$127,0)),0)*$E$200</f>
        <v>99.515232674500879</v>
      </c>
      <c r="AR86" s="483">
        <f>IFERROR(INDEX($G$128:$AU$183,MATCH($D86,$E$128:$E$183,0),MATCH(AR$6,$G$127:$AU$127,0)),0)*$E$200</f>
        <v>99.515232674500879</v>
      </c>
      <c r="AS86" s="483">
        <f>IFERROR(INDEX($G$128:$AU$183,MATCH($D86,$E$128:$E$183,0),MATCH(AS$6,$G$127:$AU$127,0)),0)*$E$200</f>
        <v>99.515232674500879</v>
      </c>
      <c r="AT86" s="483">
        <f>IFERROR(INDEX($G$128:$AU$183,MATCH($D86,$E$128:$E$183,0),MATCH(AT$6,$G$127:$AU$127,0)),0)*$E$200</f>
        <v>99.515232674500879</v>
      </c>
      <c r="AU86" s="483">
        <f>IFERROR(INDEX($G$128:$AU$183,MATCH($D86,$E$128:$E$183,0),MATCH(AU$6,$G$127:$AU$127,0)),0)*$E$200</f>
        <v>99.515232674500879</v>
      </c>
      <c r="AV86" s="484">
        <v>5</v>
      </c>
      <c r="AW86" s="600"/>
      <c r="AX86" s="600"/>
      <c r="AY86" s="600"/>
      <c r="AZ86" s="600"/>
      <c r="BA86" s="600"/>
      <c r="BB86" s="600"/>
      <c r="BC86" s="600"/>
      <c r="CA86" s="601"/>
      <c r="CB86" s="601"/>
      <c r="CC86" s="601"/>
      <c r="CD86" s="601"/>
      <c r="CE86" s="601"/>
      <c r="CF86" s="601"/>
    </row>
    <row r="87" spans="2:84" ht="14.5">
      <c r="B87" s="8" t="str">
        <f>Processes!D102</f>
        <v>EXPGSL</v>
      </c>
      <c r="C87" s="8" t="str">
        <f>Processes!E102</f>
        <v>Export technology - Gasoline</v>
      </c>
      <c r="D87" s="216" t="str">
        <f t="shared" si="11"/>
        <v>GSL</v>
      </c>
      <c r="E87" s="485"/>
      <c r="F87" s="1116" t="str">
        <f t="shared" si="10"/>
        <v>MKr19</v>
      </c>
      <c r="G87" s="483">
        <f>IFERROR(INDEX($G$128:$AU$183,MATCH($D87,$E$128:$E$183,0),MATCH(G$6,$G$127:$AU$127,0)),0)*$E$200</f>
        <v>88.16</v>
      </c>
      <c r="H87" s="483">
        <f>IFERROR(INDEX($G$128:$AU$183,MATCH($D87,$E$128:$E$183,0),MATCH(H$6,$G$127:$AU$127,0)),0)*$E$200</f>
        <v>116.755</v>
      </c>
      <c r="I87" s="483">
        <f>IFERROR(INDEX($G$128:$AU$183,MATCH($D87,$E$128:$E$183,0),MATCH(I$6,$G$127:$AU$127,0)),0)*$E$200</f>
        <v>129.86499999999998</v>
      </c>
      <c r="J87" s="483">
        <f>IFERROR(INDEX($G$128:$AU$183,MATCH($D87,$E$128:$E$183,0),MATCH(J$6,$G$127:$AU$127,0)),0)*$E$200</f>
        <v>115.89999999999999</v>
      </c>
      <c r="K87" s="483">
        <f>IFERROR(INDEX($G$128:$AU$183,MATCH($D87,$E$128:$E$183,0),MATCH(K$6,$G$127:$AU$127,0)),0)*$E$200</f>
        <v>109.05999999999999</v>
      </c>
      <c r="L87" s="483">
        <f>IFERROR(INDEX($G$128:$AU$183,MATCH($D87,$E$128:$E$183,0),MATCH(L$6,$G$127:$AU$127,0)),0)*$E$200</f>
        <v>74.290000000000006</v>
      </c>
      <c r="M87" s="483">
        <f>IFERROR(INDEX($G$128:$AU$183,MATCH($D87,$E$128:$E$183,0),MATCH(M$6,$G$127:$AU$127,0)),0)*$E$200</f>
        <v>71.534999999999997</v>
      </c>
      <c r="N87" s="483">
        <f>IFERROR(INDEX($G$128:$AU$183,MATCH($D87,$E$128:$E$183,0),MATCH(N$6,$G$127:$AU$127,0)),0)*$E$200</f>
        <v>75.430000000000007</v>
      </c>
      <c r="O87" s="483">
        <f>IFERROR(INDEX($G$128:$AU$183,MATCH($D87,$E$128:$E$183,0),MATCH(O$6,$G$127:$AU$127,0)),0)*$E$200</f>
        <v>97.281022004987349</v>
      </c>
      <c r="P87" s="483">
        <f>IFERROR(INDEX($G$128:$AU$183,MATCH($D87,$E$128:$E$183,0),MATCH(P$6,$G$127:$AU$127,0)),0)*$E$200</f>
        <v>92.859615434698739</v>
      </c>
      <c r="Q87" s="483">
        <f>IFERROR(INDEX($G$128:$AU$183,MATCH($D87,$E$128:$E$183,0),MATCH(Q$6,$G$127:$AU$127,0)),0)*$E$200</f>
        <v>58.69199929215943</v>
      </c>
      <c r="R87" s="483">
        <f>IFERROR(INDEX($G$128:$AU$183,MATCH($D87,$E$128:$E$183,0),MATCH(R$6,$G$127:$AU$127,0)),0)*$E$200</f>
        <v>93.67965435219547</v>
      </c>
      <c r="S87" s="483">
        <f>IFERROR(INDEX($G$128:$AU$183,MATCH($D87,$E$128:$E$183,0),MATCH(S$6,$G$127:$AU$127,0)),0)*$E$200</f>
        <v>102.17198669796494</v>
      </c>
      <c r="T87" s="483">
        <f>IFERROR(INDEX($G$128:$AU$183,MATCH($D87,$E$128:$E$183,0),MATCH(T$6,$G$127:$AU$127,0)),0)*$E$200</f>
        <v>99.107694682103997</v>
      </c>
      <c r="U87" s="483">
        <f>IFERROR(INDEX($G$128:$AU$183,MATCH($D87,$E$128:$E$183,0),MATCH(U$6,$G$127:$AU$127,0)),0)*$E$200</f>
        <v>94.935287902322017</v>
      </c>
      <c r="V87" s="483">
        <f>IFERROR(INDEX($G$128:$AU$183,MATCH($D87,$E$128:$E$183,0),MATCH(V$6,$G$127:$AU$127,0)),0)*$E$200</f>
        <v>91.162661480539825</v>
      </c>
      <c r="W87" s="483">
        <f>IFERROR(INDEX($G$128:$AU$183,MATCH($D87,$E$128:$E$183,0),MATCH(W$6,$G$127:$AU$127,0)),0)*$E$200</f>
        <v>90.234645287718322</v>
      </c>
      <c r="X87" s="483">
        <f>IFERROR(INDEX($G$128:$AU$183,MATCH($D87,$E$128:$E$183,0),MATCH(X$6,$G$127:$AU$127,0)),0)*$E$200</f>
        <v>89.909578204724568</v>
      </c>
      <c r="Y87" s="483">
        <f>IFERROR(INDEX($G$128:$AU$183,MATCH($D87,$E$128:$E$183,0),MATCH(Y$6,$G$127:$AU$127,0)),0)*$E$200</f>
        <v>89.786535003656581</v>
      </c>
      <c r="Z87" s="483">
        <f>IFERROR(INDEX($G$128:$AU$183,MATCH($D87,$E$128:$E$183,0),MATCH(Z$6,$G$127:$AU$127,0)),0)*$E$200</f>
        <v>89.712758051630985</v>
      </c>
      <c r="AA87" s="483">
        <f>IFERROR(INDEX($G$128:$AU$183,MATCH($D87,$E$128:$E$183,0),MATCH(AA$6,$G$127:$AU$127,0)),0)*$E$200</f>
        <v>89.589598435483765</v>
      </c>
      <c r="AB87" s="483">
        <f>IFERROR(INDEX($G$128:$AU$183,MATCH($D87,$E$128:$E$183,0),MATCH(AB$6,$G$127:$AU$127,0)),0)*$E$200</f>
        <v>90.339161072213855</v>
      </c>
      <c r="AC87" s="483">
        <f>IFERROR(INDEX($G$128:$AU$183,MATCH($D87,$E$128:$E$183,0),MATCH(AC$6,$G$127:$AU$127,0)),0)*$E$200</f>
        <v>91.056976460000456</v>
      </c>
      <c r="AD87" s="483">
        <f>IFERROR(INDEX($G$128:$AU$183,MATCH($D87,$E$128:$E$183,0),MATCH(AD$6,$G$127:$AU$127,0)),0)*$E$200</f>
        <v>91.69779434673481</v>
      </c>
      <c r="AE87" s="483">
        <f>IFERROR(INDEX($G$128:$AU$183,MATCH($D87,$E$128:$E$183,0),MATCH(AE$6,$G$127:$AU$127,0)),0)*$E$200</f>
        <v>92.328690916944041</v>
      </c>
      <c r="AF87" s="483">
        <f>IFERROR(INDEX($G$128:$AU$183,MATCH($D87,$E$128:$E$183,0),MATCH(AF$6,$G$127:$AU$127,0)),0)*$E$200</f>
        <v>92.894494467335818</v>
      </c>
      <c r="AG87" s="483">
        <f>IFERROR(INDEX($G$128:$AU$183,MATCH($D87,$E$128:$E$183,0),MATCH(AG$6,$G$127:$AU$127,0)),0)*$E$200</f>
        <v>92.894494467335818</v>
      </c>
      <c r="AH87" s="483">
        <f>IFERROR(INDEX($G$128:$AU$183,MATCH($D87,$E$128:$E$183,0),MATCH(AH$6,$G$127:$AU$127,0)),0)*$E$200</f>
        <v>92.894494467335818</v>
      </c>
      <c r="AI87" s="483">
        <f>IFERROR(INDEX($G$128:$AU$183,MATCH($D87,$E$128:$E$183,0),MATCH(AI$6,$G$127:$AU$127,0)),0)*$E$200</f>
        <v>92.894494467335818</v>
      </c>
      <c r="AJ87" s="483">
        <f>IFERROR(INDEX($G$128:$AU$183,MATCH($D87,$E$128:$E$183,0),MATCH(AJ$6,$G$127:$AU$127,0)),0)*$E$200</f>
        <v>92.894494467335818</v>
      </c>
      <c r="AK87" s="483">
        <f>IFERROR(INDEX($G$128:$AU$183,MATCH($D87,$E$128:$E$183,0),MATCH(AK$6,$G$127:$AU$127,0)),0)*$E$200</f>
        <v>92.894494467335818</v>
      </c>
      <c r="AL87" s="483">
        <f>IFERROR(INDEX($G$128:$AU$183,MATCH($D87,$E$128:$E$183,0),MATCH(AL$6,$G$127:$AU$127,0)),0)*$E$200</f>
        <v>92.894494467335818</v>
      </c>
      <c r="AM87" s="483">
        <f>IFERROR(INDEX($G$128:$AU$183,MATCH($D87,$E$128:$E$183,0),MATCH(AM$6,$G$127:$AU$127,0)),0)*$E$200</f>
        <v>92.894494467335818</v>
      </c>
      <c r="AN87" s="483">
        <f>IFERROR(INDEX($G$128:$AU$183,MATCH($D87,$E$128:$E$183,0),MATCH(AN$6,$G$127:$AU$127,0)),0)*$E$200</f>
        <v>92.894494467335818</v>
      </c>
      <c r="AO87" s="483">
        <f>IFERROR(INDEX($G$128:$AU$183,MATCH($D87,$E$128:$E$183,0),MATCH(AO$6,$G$127:$AU$127,0)),0)*$E$200</f>
        <v>92.894494467335818</v>
      </c>
      <c r="AP87" s="483">
        <f>IFERROR(INDEX($G$128:$AU$183,MATCH($D87,$E$128:$E$183,0),MATCH(AP$6,$G$127:$AU$127,0)),0)*$E$200</f>
        <v>92.894494467335818</v>
      </c>
      <c r="AQ87" s="483">
        <f>IFERROR(INDEX($G$128:$AU$183,MATCH($D87,$E$128:$E$183,0),MATCH(AQ$6,$G$127:$AU$127,0)),0)*$E$200</f>
        <v>92.894494467335818</v>
      </c>
      <c r="AR87" s="483">
        <f>IFERROR(INDEX($G$128:$AU$183,MATCH($D87,$E$128:$E$183,0),MATCH(AR$6,$G$127:$AU$127,0)),0)*$E$200</f>
        <v>92.894494467335818</v>
      </c>
      <c r="AS87" s="483">
        <f>IFERROR(INDEX($G$128:$AU$183,MATCH($D87,$E$128:$E$183,0),MATCH(AS$6,$G$127:$AU$127,0)),0)*$E$200</f>
        <v>92.894494467335818</v>
      </c>
      <c r="AT87" s="483">
        <f>IFERROR(INDEX($G$128:$AU$183,MATCH($D87,$E$128:$E$183,0),MATCH(AT$6,$G$127:$AU$127,0)),0)*$E$200</f>
        <v>92.894494467335818</v>
      </c>
      <c r="AU87" s="483">
        <f>IFERROR(INDEX($G$128:$AU$183,MATCH($D87,$E$128:$E$183,0),MATCH(AU$6,$G$127:$AU$127,0)),0)*$E$200</f>
        <v>92.894494467335818</v>
      </c>
      <c r="AV87" s="484">
        <v>5</v>
      </c>
      <c r="AW87" s="483"/>
      <c r="AX87" s="483"/>
      <c r="AY87" s="483"/>
      <c r="AZ87" s="600"/>
      <c r="BA87" s="600"/>
      <c r="BB87" s="600"/>
      <c r="BC87" s="600"/>
      <c r="CA87" s="601"/>
      <c r="CB87" s="601"/>
      <c r="CC87" s="601"/>
      <c r="CD87" s="601"/>
      <c r="CE87" s="601"/>
      <c r="CF87" s="601"/>
    </row>
    <row r="88" spans="2:84" ht="14.5">
      <c r="B88" s="8" t="str">
        <f>Processes!D103</f>
        <v>EXPKER</v>
      </c>
      <c r="C88" s="8" t="str">
        <f>Processes!E103</f>
        <v>Export technology - Kerosene</v>
      </c>
      <c r="D88" s="216" t="str">
        <f t="shared" si="11"/>
        <v>KER</v>
      </c>
      <c r="E88" s="485"/>
      <c r="F88" s="1116" t="str">
        <f t="shared" si="10"/>
        <v>MKr19</v>
      </c>
      <c r="G88" s="483">
        <f>IFERROR(INDEX($G$128:$AU$183,MATCH($D88,$E$128:$E$183,0),MATCH(G$6,$G$127:$AU$127,0)),0)*$E$200</f>
        <v>72.674999999999997</v>
      </c>
      <c r="H88" s="483">
        <f>IFERROR(INDEX($G$128:$AU$183,MATCH($D88,$E$128:$E$183,0),MATCH(H$6,$G$127:$AU$127,0)),0)*$E$200</f>
        <v>106.78</v>
      </c>
      <c r="I88" s="483">
        <f>IFERROR(INDEX($G$128:$AU$183,MATCH($D88,$E$128:$E$183,0),MATCH(I$6,$G$127:$AU$127,0)),0)*$E$200</f>
        <v>110.48499999999999</v>
      </c>
      <c r="J88" s="483">
        <f>IFERROR(INDEX($G$128:$AU$183,MATCH($D88,$E$128:$E$183,0),MATCH(J$6,$G$127:$AU$127,0)),0)*$E$200</f>
        <v>112.66999999999999</v>
      </c>
      <c r="K88" s="483">
        <f>IFERROR(INDEX($G$128:$AU$183,MATCH($D88,$E$128:$E$183,0),MATCH(K$6,$G$127:$AU$127,0)),0)*$E$200</f>
        <v>104.59499999999998</v>
      </c>
      <c r="L88" s="483">
        <f>IFERROR(INDEX($G$128:$AU$183,MATCH($D88,$E$128:$E$183,0),MATCH(L$6,$G$127:$AU$127,0)),0)*$E$200</f>
        <v>69.825000000000003</v>
      </c>
      <c r="M88" s="483">
        <f>IFERROR(INDEX($G$128:$AU$183,MATCH($D88,$E$128:$E$183,0),MATCH(M$6,$G$127:$AU$127,0)),0)*$E$200</f>
        <v>67.069999999999993</v>
      </c>
      <c r="N88" s="483">
        <f>IFERROR(INDEX($G$128:$AU$183,MATCH($D88,$E$128:$E$183,0),MATCH(N$6,$G$127:$AU$127,0)),0)*$E$200</f>
        <v>70.965000000000003</v>
      </c>
      <c r="O88" s="483">
        <f>IFERROR(INDEX($G$128:$AU$183,MATCH($D88,$E$128:$E$183,0),MATCH(O$6,$G$127:$AU$127,0)),0)*$E$200</f>
        <v>94.52602200498734</v>
      </c>
      <c r="P88" s="483">
        <f>IFERROR(INDEX($G$128:$AU$183,MATCH($D88,$E$128:$E$183,0),MATCH(P$6,$G$127:$AU$127,0)),0)*$E$200</f>
        <v>88.34711543469875</v>
      </c>
      <c r="Q88" s="483">
        <f>IFERROR(INDEX($G$128:$AU$183,MATCH($D88,$E$128:$E$183,0),MATCH(Q$6,$G$127:$AU$127,0)),0)*$E$200</f>
        <v>55.835541948220651</v>
      </c>
      <c r="R88" s="483">
        <f>IFERROR(INDEX($G$128:$AU$183,MATCH($D88,$E$128:$E$183,0),MATCH(R$6,$G$127:$AU$127,0)),0)*$E$200</f>
        <v>89.201574718784485</v>
      </c>
      <c r="S88" s="483">
        <f>IFERROR(INDEX($G$128:$AU$183,MATCH($D88,$E$128:$E$183,0),MATCH(S$6,$G$127:$AU$127,0)),0)*$E$200</f>
        <v>97.36473616491449</v>
      </c>
      <c r="T88" s="483">
        <f>IFERROR(INDEX($G$128:$AU$183,MATCH($D88,$E$128:$E$183,0),MATCH(T$6,$G$127:$AU$127,0)),0)*$E$200</f>
        <v>94.523360268410286</v>
      </c>
      <c r="U88" s="483">
        <f>IFERROR(INDEX($G$128:$AU$183,MATCH($D88,$E$128:$E$183,0),MATCH(U$6,$G$127:$AU$127,0)),0)*$E$200</f>
        <v>90.614996654230012</v>
      </c>
      <c r="V88" s="483">
        <f>IFERROR(INDEX($G$128:$AU$183,MATCH($D88,$E$128:$E$183,0),MATCH(V$6,$G$127:$AU$127,0)),0)*$E$200</f>
        <v>87.06662714036085</v>
      </c>
      <c r="W88" s="483">
        <f>IFERROR(INDEX($G$128:$AU$183,MATCH($D88,$E$128:$E$183,0),MATCH(W$6,$G$127:$AU$127,0)),0)*$E$200</f>
        <v>86.278447876490731</v>
      </c>
      <c r="X88" s="483">
        <f>IFERROR(INDEX($G$128:$AU$183,MATCH($D88,$E$128:$E$183,0),MATCH(X$6,$G$127:$AU$127,0)),0)*$E$200</f>
        <v>86.021781585336811</v>
      </c>
      <c r="Y88" s="483">
        <f>IFERROR(INDEX($G$128:$AU$183,MATCH($D88,$E$128:$E$183,0),MATCH(Y$6,$G$127:$AU$127,0)),0)*$E$200</f>
        <v>85.952909605700953</v>
      </c>
      <c r="Z88" s="483">
        <f>IFERROR(INDEX($G$128:$AU$183,MATCH($D88,$E$128:$E$183,0),MATCH(Z$6,$G$127:$AU$127,0)),0)*$E$200</f>
        <v>85.927911915681577</v>
      </c>
      <c r="AA88" s="483">
        <f>IFERROR(INDEX($G$128:$AU$183,MATCH($D88,$E$128:$E$183,0),MATCH(AA$6,$G$127:$AU$127,0)),0)*$E$200</f>
        <v>85.850231541772288</v>
      </c>
      <c r="AB88" s="483">
        <f>IFERROR(INDEX($G$128:$AU$183,MATCH($D88,$E$128:$E$183,0),MATCH(AB$6,$G$127:$AU$127,0)),0)*$E$200</f>
        <v>86.619200291626143</v>
      </c>
      <c r="AC88" s="483">
        <f>IFERROR(INDEX($G$128:$AU$183,MATCH($D88,$E$128:$E$183,0),MATCH(AC$6,$G$127:$AU$127,0)),0)*$E$200</f>
        <v>87.367110823133999</v>
      </c>
      <c r="AD88" s="483">
        <f>IFERROR(INDEX($G$128:$AU$183,MATCH($D88,$E$128:$E$183,0),MATCH(AD$6,$G$127:$AU$127,0)),0)*$E$200</f>
        <v>88.037606675517097</v>
      </c>
      <c r="AE88" s="483">
        <f>IFERROR(INDEX($G$128:$AU$183,MATCH($D88,$E$128:$E$183,0),MATCH(AE$6,$G$127:$AU$127,0)),0)*$E$200</f>
        <v>88.694053572005615</v>
      </c>
      <c r="AF88" s="483">
        <f>IFERROR(INDEX($G$128:$AU$183,MATCH($D88,$E$128:$E$183,0),MATCH(AF$6,$G$127:$AU$127,0)),0)*$E$200</f>
        <v>89.285284409095567</v>
      </c>
      <c r="AG88" s="483">
        <f>IFERROR(INDEX($G$128:$AU$183,MATCH($D88,$E$128:$E$183,0),MATCH(AG$6,$G$127:$AU$127,0)),0)*$E$200</f>
        <v>89.285284409095567</v>
      </c>
      <c r="AH88" s="483">
        <f>IFERROR(INDEX($G$128:$AU$183,MATCH($D88,$E$128:$E$183,0),MATCH(AH$6,$G$127:$AU$127,0)),0)*$E$200</f>
        <v>89.285284409095567</v>
      </c>
      <c r="AI88" s="483">
        <f>IFERROR(INDEX($G$128:$AU$183,MATCH($D88,$E$128:$E$183,0),MATCH(AI$6,$G$127:$AU$127,0)),0)*$E$200</f>
        <v>89.285284409095567</v>
      </c>
      <c r="AJ88" s="483">
        <f>IFERROR(INDEX($G$128:$AU$183,MATCH($D88,$E$128:$E$183,0),MATCH(AJ$6,$G$127:$AU$127,0)),0)*$E$200</f>
        <v>89.285284409095567</v>
      </c>
      <c r="AK88" s="483">
        <f>IFERROR(INDEX($G$128:$AU$183,MATCH($D88,$E$128:$E$183,0),MATCH(AK$6,$G$127:$AU$127,0)),0)*$E$200</f>
        <v>89.285284409095567</v>
      </c>
      <c r="AL88" s="483">
        <f>IFERROR(INDEX($G$128:$AU$183,MATCH($D88,$E$128:$E$183,0),MATCH(AL$6,$G$127:$AU$127,0)),0)*$E$200</f>
        <v>89.285284409095567</v>
      </c>
      <c r="AM88" s="483">
        <f>IFERROR(INDEX($G$128:$AU$183,MATCH($D88,$E$128:$E$183,0),MATCH(AM$6,$G$127:$AU$127,0)),0)*$E$200</f>
        <v>89.285284409095567</v>
      </c>
      <c r="AN88" s="483">
        <f>IFERROR(INDEX($G$128:$AU$183,MATCH($D88,$E$128:$E$183,0),MATCH(AN$6,$G$127:$AU$127,0)),0)*$E$200</f>
        <v>89.285284409095567</v>
      </c>
      <c r="AO88" s="483">
        <f>IFERROR(INDEX($G$128:$AU$183,MATCH($D88,$E$128:$E$183,0),MATCH(AO$6,$G$127:$AU$127,0)),0)*$E$200</f>
        <v>89.285284409095567</v>
      </c>
      <c r="AP88" s="483">
        <f>IFERROR(INDEX($G$128:$AU$183,MATCH($D88,$E$128:$E$183,0),MATCH(AP$6,$G$127:$AU$127,0)),0)*$E$200</f>
        <v>89.285284409095567</v>
      </c>
      <c r="AQ88" s="483">
        <f>IFERROR(INDEX($G$128:$AU$183,MATCH($D88,$E$128:$E$183,0),MATCH(AQ$6,$G$127:$AU$127,0)),0)*$E$200</f>
        <v>89.285284409095567</v>
      </c>
      <c r="AR88" s="483">
        <f>IFERROR(INDEX($G$128:$AU$183,MATCH($D88,$E$128:$E$183,0),MATCH(AR$6,$G$127:$AU$127,0)),0)*$E$200</f>
        <v>89.285284409095567</v>
      </c>
      <c r="AS88" s="483">
        <f>IFERROR(INDEX($G$128:$AU$183,MATCH($D88,$E$128:$E$183,0),MATCH(AS$6,$G$127:$AU$127,0)),0)*$E$200</f>
        <v>89.285284409095567</v>
      </c>
      <c r="AT88" s="483">
        <f>IFERROR(INDEX($G$128:$AU$183,MATCH($D88,$E$128:$E$183,0),MATCH(AT$6,$G$127:$AU$127,0)),0)*$E$200</f>
        <v>89.285284409095567</v>
      </c>
      <c r="AU88" s="483">
        <f>IFERROR(INDEX($G$128:$AU$183,MATCH($D88,$E$128:$E$183,0),MATCH(AU$6,$G$127:$AU$127,0)),0)*$E$200</f>
        <v>89.285284409095567</v>
      </c>
      <c r="AV88" s="484">
        <v>5</v>
      </c>
      <c r="AW88" s="483"/>
      <c r="AX88" s="483"/>
      <c r="AY88" s="483"/>
      <c r="AZ88" s="600"/>
      <c r="BA88" s="600"/>
      <c r="BB88" s="600"/>
      <c r="BC88" s="600"/>
      <c r="CA88" s="601"/>
      <c r="CB88" s="601"/>
      <c r="CC88" s="601"/>
      <c r="CD88" s="601"/>
      <c r="CE88" s="601"/>
      <c r="CF88" s="601"/>
    </row>
    <row r="89" spans="2:84" ht="14.5">
      <c r="B89" s="8" t="str">
        <f>Processes!D104</f>
        <v>EXPDSL</v>
      </c>
      <c r="C89" s="8" t="str">
        <f>Processes!E104</f>
        <v>Export technology - Diesel</v>
      </c>
      <c r="D89" s="216" t="str">
        <f t="shared" si="11"/>
        <v>DSL</v>
      </c>
      <c r="E89" s="485"/>
      <c r="F89" s="1116" t="str">
        <f t="shared" si="10"/>
        <v>MKr19</v>
      </c>
      <c r="G89" s="483">
        <f>IFERROR(INDEX($G$128:$AU$183,MATCH($D89,$E$128:$E$183,0),MATCH(G$6,$G$127:$AU$127,0)),0)*$E$200</f>
        <v>100.13</v>
      </c>
      <c r="H89" s="483">
        <f>IFERROR(INDEX($G$128:$AU$183,MATCH($D89,$E$128:$E$183,0),MATCH(H$6,$G$127:$AU$127,0)),0)*$E$200</f>
        <v>111.53</v>
      </c>
      <c r="I89" s="483">
        <f>IFERROR(INDEX($G$128:$AU$183,MATCH($D89,$E$128:$E$183,0),MATCH(I$6,$G$127:$AU$127,0)),0)*$E$200</f>
        <v>127.48999999999998</v>
      </c>
      <c r="J89" s="483">
        <f>IFERROR(INDEX($G$128:$AU$183,MATCH($D89,$E$128:$E$183,0),MATCH(J$6,$G$127:$AU$127,0)),0)*$E$200</f>
        <v>117.03999999999999</v>
      </c>
      <c r="K89" s="483">
        <f>IFERROR(INDEX($G$128:$AU$183,MATCH($D89,$E$128:$E$183,0),MATCH(K$6,$G$127:$AU$127,0)),0)*$E$200</f>
        <v>107.82499999999999</v>
      </c>
      <c r="L89" s="483">
        <f>IFERROR(INDEX($G$128:$AU$183,MATCH($D89,$E$128:$E$183,0),MATCH(L$6,$G$127:$AU$127,0)),0)*$E$200</f>
        <v>73.149999999999991</v>
      </c>
      <c r="M89" s="483">
        <f>IFERROR(INDEX($G$128:$AU$183,MATCH($D89,$E$128:$E$183,0),MATCH(M$6,$G$127:$AU$127,0)),0)*$E$200</f>
        <v>70.3</v>
      </c>
      <c r="N89" s="483">
        <f>IFERROR(INDEX($G$128:$AU$183,MATCH($D89,$E$128:$E$183,0),MATCH(N$6,$G$127:$AU$127,0)),0)*$E$200</f>
        <v>74.290000000000006</v>
      </c>
      <c r="O89" s="483">
        <f>IFERROR(INDEX($G$128:$AU$183,MATCH($D89,$E$128:$E$183,0),MATCH(O$6,$G$127:$AU$127,0)),0)*$E$200</f>
        <v>96.426022004987345</v>
      </c>
      <c r="P89" s="483">
        <f>IFERROR(INDEX($G$128:$AU$183,MATCH($D89,$E$128:$E$183,0),MATCH(P$6,$G$127:$AU$127,0)),0)*$E$200</f>
        <v>90.807615434698747</v>
      </c>
      <c r="Q89" s="483">
        <f>IFERROR(INDEX($G$128:$AU$183,MATCH($D89,$E$128:$E$183,0),MATCH(Q$6,$G$127:$AU$127,0)),0)*$E$200</f>
        <v>57.391488112261982</v>
      </c>
      <c r="R89" s="483">
        <f>IFERROR(INDEX($G$128:$AU$183,MATCH($D89,$E$128:$E$183,0),MATCH(R$6,$G$127:$AU$127,0)),0)*$E$200</f>
        <v>91.640837759999627</v>
      </c>
      <c r="S89" s="483">
        <f>IFERROR(INDEX($G$128:$AU$183,MATCH($D89,$E$128:$E$183,0),MATCH(S$6,$G$127:$AU$127,0)),0)*$E$200</f>
        <v>99.983302495812865</v>
      </c>
      <c r="T89" s="483">
        <f>IFERROR(INDEX($G$128:$AU$183,MATCH($D89,$E$128:$E$183,0),MATCH(T$6,$G$127:$AU$127,0)),0)*$E$200</f>
        <v>97.020501547556321</v>
      </c>
      <c r="U89" s="483">
        <f>IFERROR(INDEX($G$128:$AU$183,MATCH($D89,$E$128:$E$183,0),MATCH(U$6,$G$127:$AU$127,0)),0)*$E$200</f>
        <v>92.968310492181772</v>
      </c>
      <c r="V89" s="483">
        <f>IFERROR(INDEX($G$128:$AU$183,MATCH($D89,$E$128:$E$183,0),MATCH(V$6,$G$127:$AU$127,0)),0)*$E$200</f>
        <v>89.297785583145426</v>
      </c>
      <c r="W89" s="483">
        <f>IFERROR(INDEX($G$128:$AU$183,MATCH($D89,$E$128:$E$183,0),MATCH(W$6,$G$127:$AU$127,0)),0)*$E$200</f>
        <v>88.433435487018741</v>
      </c>
      <c r="X89" s="483">
        <f>IFERROR(INDEX($G$128:$AU$183,MATCH($D89,$E$128:$E$183,0),MATCH(X$6,$G$127:$AU$127,0)),0)*$E$200</f>
        <v>88.13951047400559</v>
      </c>
      <c r="Y89" s="483">
        <f>IFERROR(INDEX($G$128:$AU$183,MATCH($D89,$E$128:$E$183,0),MATCH(Y$6,$G$127:$AU$127,0)),0)*$E$200</f>
        <v>88.041130788130872</v>
      </c>
      <c r="Z89" s="483">
        <f>IFERROR(INDEX($G$128:$AU$183,MATCH($D89,$E$128:$E$183,0),MATCH(Z$6,$G$127:$AU$127,0)),0)*$E$200</f>
        <v>87.989562456066238</v>
      </c>
      <c r="AA89" s="483">
        <f>IFERROR(INDEX($G$128:$AU$183,MATCH($D89,$E$128:$E$183,0),MATCH(AA$6,$G$127:$AU$127,0)),0)*$E$200</f>
        <v>87.887108999984449</v>
      </c>
      <c r="AB89" s="483">
        <f>IFERROR(INDEX($G$128:$AU$183,MATCH($D89,$E$128:$E$183,0),MATCH(AB$6,$G$127:$AU$127,0)),0)*$E$200</f>
        <v>88.645507010058878</v>
      </c>
      <c r="AC89" s="483">
        <f>IFERROR(INDEX($G$128:$AU$183,MATCH($D89,$E$128:$E$183,0),MATCH(AC$6,$G$127:$AU$127,0)),0)*$E$200</f>
        <v>89.377024360156639</v>
      </c>
      <c r="AD89" s="483">
        <f>IFERROR(INDEX($G$128:$AU$183,MATCH($D89,$E$128:$E$183,0),MATCH(AD$6,$G$127:$AU$127,0)),0)*$E$200</f>
        <v>90.031354272969281</v>
      </c>
      <c r="AE89" s="483">
        <f>IFERROR(INDEX($G$128:$AU$183,MATCH($D89,$E$128:$E$183,0),MATCH(AE$6,$G$127:$AU$127,0)),0)*$E$200</f>
        <v>90.673883603964086</v>
      </c>
      <c r="AF89" s="483">
        <f>IFERROR(INDEX($G$128:$AU$183,MATCH($D89,$E$128:$E$183,0),MATCH(AF$6,$G$127:$AU$127,0)),0)*$E$200</f>
        <v>91.251263896678168</v>
      </c>
      <c r="AG89" s="483">
        <f>IFERROR(INDEX($G$128:$AU$183,MATCH($D89,$E$128:$E$183,0),MATCH(AG$6,$G$127:$AU$127,0)),0)*$E$200</f>
        <v>91.251263896678168</v>
      </c>
      <c r="AH89" s="483">
        <f>IFERROR(INDEX($G$128:$AU$183,MATCH($D89,$E$128:$E$183,0),MATCH(AH$6,$G$127:$AU$127,0)),0)*$E$200</f>
        <v>91.251263896678168</v>
      </c>
      <c r="AI89" s="483">
        <f>IFERROR(INDEX($G$128:$AU$183,MATCH($D89,$E$128:$E$183,0),MATCH(AI$6,$G$127:$AU$127,0)),0)*$E$200</f>
        <v>91.251263896678168</v>
      </c>
      <c r="AJ89" s="483">
        <f>IFERROR(INDEX($G$128:$AU$183,MATCH($D89,$E$128:$E$183,0),MATCH(AJ$6,$G$127:$AU$127,0)),0)*$E$200</f>
        <v>91.251263896678168</v>
      </c>
      <c r="AK89" s="483">
        <f>IFERROR(INDEX($G$128:$AU$183,MATCH($D89,$E$128:$E$183,0),MATCH(AK$6,$G$127:$AU$127,0)),0)*$E$200</f>
        <v>91.251263896678168</v>
      </c>
      <c r="AL89" s="483">
        <f>IFERROR(INDEX($G$128:$AU$183,MATCH($D89,$E$128:$E$183,0),MATCH(AL$6,$G$127:$AU$127,0)),0)*$E$200</f>
        <v>91.251263896678168</v>
      </c>
      <c r="AM89" s="483">
        <f>IFERROR(INDEX($G$128:$AU$183,MATCH($D89,$E$128:$E$183,0),MATCH(AM$6,$G$127:$AU$127,0)),0)*$E$200</f>
        <v>91.251263896678168</v>
      </c>
      <c r="AN89" s="483">
        <f>IFERROR(INDEX($G$128:$AU$183,MATCH($D89,$E$128:$E$183,0),MATCH(AN$6,$G$127:$AU$127,0)),0)*$E$200</f>
        <v>91.251263896678168</v>
      </c>
      <c r="AO89" s="483">
        <f>IFERROR(INDEX($G$128:$AU$183,MATCH($D89,$E$128:$E$183,0),MATCH(AO$6,$G$127:$AU$127,0)),0)*$E$200</f>
        <v>91.251263896678168</v>
      </c>
      <c r="AP89" s="483">
        <f>IFERROR(INDEX($G$128:$AU$183,MATCH($D89,$E$128:$E$183,0),MATCH(AP$6,$G$127:$AU$127,0)),0)*$E$200</f>
        <v>91.251263896678168</v>
      </c>
      <c r="AQ89" s="483">
        <f>IFERROR(INDEX($G$128:$AU$183,MATCH($D89,$E$128:$E$183,0),MATCH(AQ$6,$G$127:$AU$127,0)),0)*$E$200</f>
        <v>91.251263896678168</v>
      </c>
      <c r="AR89" s="483">
        <f>IFERROR(INDEX($G$128:$AU$183,MATCH($D89,$E$128:$E$183,0),MATCH(AR$6,$G$127:$AU$127,0)),0)*$E$200</f>
        <v>91.251263896678168</v>
      </c>
      <c r="AS89" s="483">
        <f>IFERROR(INDEX($G$128:$AU$183,MATCH($D89,$E$128:$E$183,0),MATCH(AS$6,$G$127:$AU$127,0)),0)*$E$200</f>
        <v>91.251263896678168</v>
      </c>
      <c r="AT89" s="483">
        <f>IFERROR(INDEX($G$128:$AU$183,MATCH($D89,$E$128:$E$183,0),MATCH(AT$6,$G$127:$AU$127,0)),0)*$E$200</f>
        <v>91.251263896678168</v>
      </c>
      <c r="AU89" s="483">
        <f>IFERROR(INDEX($G$128:$AU$183,MATCH($D89,$E$128:$E$183,0),MATCH(AU$6,$G$127:$AU$127,0)),0)*$E$200</f>
        <v>91.251263896678168</v>
      </c>
      <c r="AV89" s="484">
        <v>5</v>
      </c>
      <c r="AW89" s="483"/>
      <c r="AX89" s="483"/>
      <c r="AY89" s="483"/>
      <c r="AZ89" s="600"/>
      <c r="BA89" s="600"/>
      <c r="BB89" s="600"/>
      <c r="BC89" s="600"/>
      <c r="CA89" s="601"/>
      <c r="CB89" s="601"/>
      <c r="CC89" s="601"/>
      <c r="CD89" s="601"/>
      <c r="CE89" s="601"/>
      <c r="CF89" s="601"/>
    </row>
    <row r="90" spans="2:84" ht="14.5">
      <c r="B90" s="8" t="str">
        <f>Processes!D105</f>
        <v>EXPHFO</v>
      </c>
      <c r="C90" s="8" t="str">
        <f>Processes!E105</f>
        <v>Export technology - Heavy Fuel Oil</v>
      </c>
      <c r="D90" s="216" t="str">
        <f t="shared" si="11"/>
        <v>HFO</v>
      </c>
      <c r="E90" s="485"/>
      <c r="F90" s="1116" t="str">
        <f t="shared" si="10"/>
        <v>MKr19</v>
      </c>
      <c r="G90" s="483">
        <f>IFERROR(INDEX($G$128:$AU$183,MATCH($D90,$E$128:$E$183,0),MATCH(G$6,$G$127:$AU$127,0)),0)*$E$200</f>
        <v>64.790000000000006</v>
      </c>
      <c r="H90" s="483">
        <f>IFERROR(INDEX($G$128:$AU$183,MATCH($D90,$E$128:$E$183,0),MATCH(H$6,$G$127:$AU$127,0)),0)*$E$200</f>
        <v>96.899999999999991</v>
      </c>
      <c r="I90" s="483">
        <f>IFERROR(INDEX($G$128:$AU$183,MATCH($D90,$E$128:$E$183,0),MATCH(I$6,$G$127:$AU$127,0)),0)*$E$200</f>
        <v>91.39</v>
      </c>
      <c r="J90" s="483">
        <f>IFERROR(INDEX($G$128:$AU$183,MATCH($D90,$E$128:$E$183,0),MATCH(J$6,$G$127:$AU$127,0)),0)*$E$200</f>
        <v>87.114999999999995</v>
      </c>
      <c r="K90" s="483">
        <f>IFERROR(INDEX($G$128:$AU$183,MATCH($D90,$E$128:$E$183,0),MATCH(K$6,$G$127:$AU$127,0)),0)*$E$200</f>
        <v>79.8</v>
      </c>
      <c r="L90" s="483">
        <f>IFERROR(INDEX($G$128:$AU$183,MATCH($D90,$E$128:$E$183,0),MATCH(L$6,$G$127:$AU$127,0)),0)*$E$200</f>
        <v>45.125</v>
      </c>
      <c r="M90" s="483">
        <f>IFERROR(INDEX($G$128:$AU$183,MATCH($D90,$E$128:$E$183,0),MATCH(M$6,$G$127:$AU$127,0)),0)*$E$200</f>
        <v>42.274999999999999</v>
      </c>
      <c r="N90" s="483">
        <f>IFERROR(INDEX($G$128:$AU$183,MATCH($D90,$E$128:$E$183,0),MATCH(N$6,$G$127:$AU$127,0)),0)*$E$200</f>
        <v>46.265000000000001</v>
      </c>
      <c r="O90" s="483">
        <f>IFERROR(INDEX($G$128:$AU$183,MATCH($D90,$E$128:$E$183,0),MATCH(O$6,$G$127:$AU$127,0)),0)*$E$200</f>
        <v>34.387001930889227</v>
      </c>
      <c r="P90" s="483">
        <f>IFERROR(INDEX($G$128:$AU$183,MATCH($D90,$E$128:$E$183,0),MATCH(P$6,$G$127:$AU$127,0)),0)*$E$200</f>
        <v>61.968019383348803</v>
      </c>
      <c r="Q90" s="483">
        <f>IFERROR(INDEX($G$128:$AU$183,MATCH($D90,$E$128:$E$183,0),MATCH(Q$6,$G$127:$AU$127,0)),0)*$E$200</f>
        <v>68.956888450142898</v>
      </c>
      <c r="R90" s="483">
        <f>IFERROR(INDEX($G$128:$AU$183,MATCH($D90,$E$128:$E$183,0),MATCH(R$6,$G$127:$AU$127,0)),0)*$E$200</f>
        <v>66.910749011291756</v>
      </c>
      <c r="S90" s="483">
        <f>IFERROR(INDEX($G$128:$AU$183,MATCH($D90,$E$128:$E$183,0),MATCH(S$6,$G$127:$AU$127,0)),0)*$E$200</f>
        <v>63.94433949305806</v>
      </c>
      <c r="T90" s="483">
        <f>IFERROR(INDEX($G$128:$AU$183,MATCH($D90,$E$128:$E$183,0),MATCH(T$6,$G$127:$AU$127,0)),0)*$E$200</f>
        <v>61.19598959897948</v>
      </c>
      <c r="U90" s="483">
        <f>IFERROR(INDEX($G$128:$AU$183,MATCH($D90,$E$128:$E$183,0),MATCH(U$6,$G$127:$AU$127,0)),0)*$E$200</f>
        <v>60.906668041538531</v>
      </c>
      <c r="V90" s="483">
        <f>IFERROR(INDEX($G$128:$AU$183,MATCH($D90,$E$128:$E$183,0),MATCH(V$6,$G$127:$AU$127,0)),0)*$E$200</f>
        <v>60.894016420837055</v>
      </c>
      <c r="W90" s="483">
        <f>IFERROR(INDEX($G$128:$AU$183,MATCH($D90,$E$128:$E$183,0),MATCH(W$6,$G$127:$AU$127,0)),0)*$E$200</f>
        <v>61.018396191513126</v>
      </c>
      <c r="X90" s="483">
        <f>IFERROR(INDEX($G$128:$AU$183,MATCH($D90,$E$128:$E$183,0),MATCH(X$6,$G$127:$AU$127,0)),0)*$E$200</f>
        <v>61.167414842872226</v>
      </c>
      <c r="Y90" s="483">
        <f>IFERROR(INDEX($G$128:$AU$183,MATCH($D90,$E$128:$E$183,0),MATCH(Y$6,$G$127:$AU$127,0)),0)*$E$200</f>
        <v>61.251978238495546</v>
      </c>
      <c r="Z90" s="483">
        <f>IFERROR(INDEX($G$128:$AU$183,MATCH($D90,$E$128:$E$183,0),MATCH(Z$6,$G$127:$AU$127,0)),0)*$E$200</f>
        <v>62.090176834544003</v>
      </c>
      <c r="AA90" s="483">
        <f>IFERROR(INDEX($G$128:$AU$183,MATCH($D90,$E$128:$E$183,0),MATCH(AA$6,$G$127:$AU$127,0)),0)*$E$200</f>
        <v>62.945449523416336</v>
      </c>
      <c r="AB90" s="483">
        <f>IFERROR(INDEX($G$128:$AU$183,MATCH($D90,$E$128:$E$183,0),MATCH(AB$6,$G$127:$AU$127,0)),0)*$E$200</f>
        <v>63.721819281827287</v>
      </c>
      <c r="AC90" s="483">
        <f>IFERROR(INDEX($G$128:$AU$183,MATCH($D90,$E$128:$E$183,0),MATCH(AC$6,$G$127:$AU$127,0)),0)*$E$200</f>
        <v>64.46941504193687</v>
      </c>
      <c r="AD90" s="483">
        <f>IFERROR(INDEX($G$128:$AU$183,MATCH($D90,$E$128:$E$183,0),MATCH(AD$6,$G$127:$AU$127,0)),0)*$E$200</f>
        <v>65.151355808214248</v>
      </c>
      <c r="AE90" s="483">
        <f>IFERROR(INDEX($G$128:$AU$183,MATCH($D90,$E$128:$E$183,0),MATCH(AE$6,$G$127:$AU$127,0)),0)*$E$200</f>
        <v>65.151355808214248</v>
      </c>
      <c r="AF90" s="483">
        <f>IFERROR(INDEX($G$128:$AU$183,MATCH($D90,$E$128:$E$183,0),MATCH(AF$6,$G$127:$AU$127,0)),0)*$E$200</f>
        <v>65.151355808214248</v>
      </c>
      <c r="AG90" s="483">
        <f>IFERROR(INDEX($G$128:$AU$183,MATCH($D90,$E$128:$E$183,0),MATCH(AG$6,$G$127:$AU$127,0)),0)*$E$200</f>
        <v>65.151355808214248</v>
      </c>
      <c r="AH90" s="483">
        <f>IFERROR(INDEX($G$128:$AU$183,MATCH($D90,$E$128:$E$183,0),MATCH(AH$6,$G$127:$AU$127,0)),0)*$E$200</f>
        <v>65.151355808214248</v>
      </c>
      <c r="AI90" s="483">
        <f>IFERROR(INDEX($G$128:$AU$183,MATCH($D90,$E$128:$E$183,0),MATCH(AI$6,$G$127:$AU$127,0)),0)*$E$200</f>
        <v>65.151355808214248</v>
      </c>
      <c r="AJ90" s="483">
        <f>IFERROR(INDEX($G$128:$AU$183,MATCH($D90,$E$128:$E$183,0),MATCH(AJ$6,$G$127:$AU$127,0)),0)*$E$200</f>
        <v>65.151355808214248</v>
      </c>
      <c r="AK90" s="483">
        <f>IFERROR(INDEX($G$128:$AU$183,MATCH($D90,$E$128:$E$183,0),MATCH(AK$6,$G$127:$AU$127,0)),0)*$E$200</f>
        <v>65.151355808214248</v>
      </c>
      <c r="AL90" s="483">
        <f>IFERROR(INDEX($G$128:$AU$183,MATCH($D90,$E$128:$E$183,0),MATCH(AL$6,$G$127:$AU$127,0)),0)*$E$200</f>
        <v>65.151355808214248</v>
      </c>
      <c r="AM90" s="483">
        <f>IFERROR(INDEX($G$128:$AU$183,MATCH($D90,$E$128:$E$183,0),MATCH(AM$6,$G$127:$AU$127,0)),0)*$E$200</f>
        <v>65.151355808214248</v>
      </c>
      <c r="AN90" s="483">
        <f>IFERROR(INDEX($G$128:$AU$183,MATCH($D90,$E$128:$E$183,0),MATCH(AN$6,$G$127:$AU$127,0)),0)*$E$200</f>
        <v>65.151355808214248</v>
      </c>
      <c r="AO90" s="483">
        <f>IFERROR(INDEX($G$128:$AU$183,MATCH($D90,$E$128:$E$183,0),MATCH(AO$6,$G$127:$AU$127,0)),0)*$E$200</f>
        <v>65.151355808214248</v>
      </c>
      <c r="AP90" s="483">
        <f>IFERROR(INDEX($G$128:$AU$183,MATCH($D90,$E$128:$E$183,0),MATCH(AP$6,$G$127:$AU$127,0)),0)*$E$200</f>
        <v>65.151355808214248</v>
      </c>
      <c r="AQ90" s="483">
        <f>IFERROR(INDEX($G$128:$AU$183,MATCH($D90,$E$128:$E$183,0),MATCH(AQ$6,$G$127:$AU$127,0)),0)*$E$200</f>
        <v>65.151355808214248</v>
      </c>
      <c r="AR90" s="483">
        <f>IFERROR(INDEX($G$128:$AU$183,MATCH($D90,$E$128:$E$183,0),MATCH(AR$6,$G$127:$AU$127,0)),0)*$E$200</f>
        <v>65.151355808214248</v>
      </c>
      <c r="AS90" s="483">
        <f>IFERROR(INDEX($G$128:$AU$183,MATCH($D90,$E$128:$E$183,0),MATCH(AS$6,$G$127:$AU$127,0)),0)*$E$200</f>
        <v>65.151355808214248</v>
      </c>
      <c r="AT90" s="483">
        <f>IFERROR(INDEX($G$128:$AU$183,MATCH($D90,$E$128:$E$183,0),MATCH(AT$6,$G$127:$AU$127,0)),0)*$E$200</f>
        <v>65.151355808214248</v>
      </c>
      <c r="AU90" s="483">
        <f>IFERROR(INDEX($G$128:$AU$183,MATCH($D90,$E$128:$E$183,0),MATCH(AU$6,$G$127:$AU$127,0)),0)*$E$200</f>
        <v>65.151355808214248</v>
      </c>
      <c r="AV90" s="484">
        <v>5</v>
      </c>
      <c r="AW90" s="483"/>
      <c r="AX90" s="483"/>
      <c r="AY90" s="483"/>
      <c r="AZ90" s="600"/>
      <c r="BA90" s="600"/>
      <c r="BB90" s="600"/>
      <c r="BC90" s="600"/>
      <c r="CA90" s="601"/>
      <c r="CB90" s="601"/>
      <c r="CC90" s="601"/>
      <c r="CD90" s="601"/>
      <c r="CE90" s="601"/>
      <c r="CF90" s="601"/>
    </row>
    <row r="91" spans="2:84" ht="14.5">
      <c r="B91" s="8" t="str">
        <f>Processes!D106</f>
        <v>EXPMGO</v>
      </c>
      <c r="C91" s="8" t="str">
        <f>Processes!E106</f>
        <v>Export technology - Marine Gas Oil</v>
      </c>
      <c r="D91" s="216" t="str">
        <f t="shared" si="11"/>
        <v>MGO</v>
      </c>
      <c r="E91" s="485"/>
      <c r="F91" s="1116" t="str">
        <f t="shared" si="10"/>
        <v>MKr19</v>
      </c>
      <c r="G91" s="483">
        <f>IFERROR(INDEX($G$128:$AU$183,MATCH($D91,$E$128:$E$183,0),MATCH(G$6,$G$127:$AU$127,0)),0)*$E$200</f>
        <v>64.790000000000006</v>
      </c>
      <c r="H91" s="483">
        <f>IFERROR(INDEX($G$128:$AU$183,MATCH($D91,$E$128:$E$183,0),MATCH(H$6,$G$127:$AU$127,0)),0)*$E$200</f>
        <v>96.899999999999991</v>
      </c>
      <c r="I91" s="483">
        <f>IFERROR(INDEX($G$128:$AU$183,MATCH($D91,$E$128:$E$183,0),MATCH(I$6,$G$127:$AU$127,0)),0)*$E$200</f>
        <v>91.39</v>
      </c>
      <c r="J91" s="483">
        <f>IFERROR(INDEX($G$128:$AU$183,MATCH($D91,$E$128:$E$183,0),MATCH(J$6,$G$127:$AU$127,0)),0)*$E$200</f>
        <v>87.114999999999995</v>
      </c>
      <c r="K91" s="483">
        <f>IFERROR(INDEX($G$128:$AU$183,MATCH($D91,$E$128:$E$183,0),MATCH(K$6,$G$127:$AU$127,0)),0)*$E$200</f>
        <v>79.8</v>
      </c>
      <c r="L91" s="483">
        <f>IFERROR(INDEX($G$128:$AU$183,MATCH($D91,$E$128:$E$183,0),MATCH(L$6,$G$127:$AU$127,0)),0)*$E$200</f>
        <v>45.125</v>
      </c>
      <c r="M91" s="483">
        <f>IFERROR(INDEX($G$128:$AU$183,MATCH($D91,$E$128:$E$183,0),MATCH(M$6,$G$127:$AU$127,0)),0)*$E$200</f>
        <v>42.274999999999999</v>
      </c>
      <c r="N91" s="483">
        <f>IFERROR(INDEX($G$128:$AU$183,MATCH($D91,$E$128:$E$183,0),MATCH(N$6,$G$127:$AU$127,0)),0)*$E$200</f>
        <v>46.265000000000001</v>
      </c>
      <c r="O91" s="483">
        <f>IFERROR(INDEX($G$128:$AU$183,MATCH($D91,$E$128:$E$183,0),MATCH(O$6,$G$127:$AU$127,0)),0)*$E$200</f>
        <v>34.387001930889227</v>
      </c>
      <c r="P91" s="483">
        <f>IFERROR(INDEX($G$128:$AU$183,MATCH($D91,$E$128:$E$183,0),MATCH(P$6,$G$127:$AU$127,0)),0)*$E$200</f>
        <v>61.968019383348803</v>
      </c>
      <c r="Q91" s="483">
        <f>IFERROR(INDEX($G$128:$AU$183,MATCH($D91,$E$128:$E$183,0),MATCH(Q$6,$G$127:$AU$127,0)),0)*$E$200</f>
        <v>68.956888450142898</v>
      </c>
      <c r="R91" s="483">
        <f>IFERROR(INDEX($G$128:$AU$183,MATCH($D91,$E$128:$E$183,0),MATCH(R$6,$G$127:$AU$127,0)),0)*$E$200</f>
        <v>66.910749011291756</v>
      </c>
      <c r="S91" s="483">
        <f>IFERROR(INDEX($G$128:$AU$183,MATCH($D91,$E$128:$E$183,0),MATCH(S$6,$G$127:$AU$127,0)),0)*$E$200</f>
        <v>63.94433949305806</v>
      </c>
      <c r="T91" s="483">
        <f>IFERROR(INDEX($G$128:$AU$183,MATCH($D91,$E$128:$E$183,0),MATCH(T$6,$G$127:$AU$127,0)),0)*$E$200</f>
        <v>61.19598959897948</v>
      </c>
      <c r="U91" s="483">
        <f>IFERROR(INDEX($G$128:$AU$183,MATCH($D91,$E$128:$E$183,0),MATCH(U$6,$G$127:$AU$127,0)),0)*$E$200</f>
        <v>60.906668041538531</v>
      </c>
      <c r="V91" s="483">
        <f>IFERROR(INDEX($G$128:$AU$183,MATCH($D91,$E$128:$E$183,0),MATCH(V$6,$G$127:$AU$127,0)),0)*$E$200</f>
        <v>60.894016420837055</v>
      </c>
      <c r="W91" s="483">
        <f>IFERROR(INDEX($G$128:$AU$183,MATCH($D91,$E$128:$E$183,0),MATCH(W$6,$G$127:$AU$127,0)),0)*$E$200</f>
        <v>61.018396191513126</v>
      </c>
      <c r="X91" s="483">
        <f>IFERROR(INDEX($G$128:$AU$183,MATCH($D91,$E$128:$E$183,0),MATCH(X$6,$G$127:$AU$127,0)),0)*$E$200</f>
        <v>61.167414842872226</v>
      </c>
      <c r="Y91" s="483">
        <f>IFERROR(INDEX($G$128:$AU$183,MATCH($D91,$E$128:$E$183,0),MATCH(Y$6,$G$127:$AU$127,0)),0)*$E$200</f>
        <v>61.251978238495546</v>
      </c>
      <c r="Z91" s="483">
        <f>IFERROR(INDEX($G$128:$AU$183,MATCH($D91,$E$128:$E$183,0),MATCH(Z$6,$G$127:$AU$127,0)),0)*$E$200</f>
        <v>62.090176834544003</v>
      </c>
      <c r="AA91" s="483">
        <f>IFERROR(INDEX($G$128:$AU$183,MATCH($D91,$E$128:$E$183,0),MATCH(AA$6,$G$127:$AU$127,0)),0)*$E$200</f>
        <v>62.945449523416336</v>
      </c>
      <c r="AB91" s="483">
        <f>IFERROR(INDEX($G$128:$AU$183,MATCH($D91,$E$128:$E$183,0),MATCH(AB$6,$G$127:$AU$127,0)),0)*$E$200</f>
        <v>63.721819281827287</v>
      </c>
      <c r="AC91" s="483">
        <f>IFERROR(INDEX($G$128:$AU$183,MATCH($D91,$E$128:$E$183,0),MATCH(AC$6,$G$127:$AU$127,0)),0)*$E$200</f>
        <v>64.46941504193687</v>
      </c>
      <c r="AD91" s="483">
        <f>IFERROR(INDEX($G$128:$AU$183,MATCH($D91,$E$128:$E$183,0),MATCH(AD$6,$G$127:$AU$127,0)),0)*$E$200</f>
        <v>65.151355808214248</v>
      </c>
      <c r="AE91" s="483">
        <f>IFERROR(INDEX($G$128:$AU$183,MATCH($D91,$E$128:$E$183,0),MATCH(AE$6,$G$127:$AU$127,0)),0)*$E$200</f>
        <v>65.151355808214248</v>
      </c>
      <c r="AF91" s="483">
        <f>IFERROR(INDEX($G$128:$AU$183,MATCH($D91,$E$128:$E$183,0),MATCH(AF$6,$G$127:$AU$127,0)),0)*$E$200</f>
        <v>65.151355808214248</v>
      </c>
      <c r="AG91" s="483">
        <f>IFERROR(INDEX($G$128:$AU$183,MATCH($D91,$E$128:$E$183,0),MATCH(AG$6,$G$127:$AU$127,0)),0)*$E$200</f>
        <v>65.151355808214248</v>
      </c>
      <c r="AH91" s="483">
        <f>IFERROR(INDEX($G$128:$AU$183,MATCH($D91,$E$128:$E$183,0),MATCH(AH$6,$G$127:$AU$127,0)),0)*$E$200</f>
        <v>65.151355808214248</v>
      </c>
      <c r="AI91" s="483">
        <f>IFERROR(INDEX($G$128:$AU$183,MATCH($D91,$E$128:$E$183,0),MATCH(AI$6,$G$127:$AU$127,0)),0)*$E$200</f>
        <v>65.151355808214248</v>
      </c>
      <c r="AJ91" s="483">
        <f>IFERROR(INDEX($G$128:$AU$183,MATCH($D91,$E$128:$E$183,0),MATCH(AJ$6,$G$127:$AU$127,0)),0)*$E$200</f>
        <v>65.151355808214248</v>
      </c>
      <c r="AK91" s="483">
        <f>IFERROR(INDEX($G$128:$AU$183,MATCH($D91,$E$128:$E$183,0),MATCH(AK$6,$G$127:$AU$127,0)),0)*$E$200</f>
        <v>65.151355808214248</v>
      </c>
      <c r="AL91" s="483">
        <f>IFERROR(INDEX($G$128:$AU$183,MATCH($D91,$E$128:$E$183,0),MATCH(AL$6,$G$127:$AU$127,0)),0)*$E$200</f>
        <v>65.151355808214248</v>
      </c>
      <c r="AM91" s="483">
        <f>IFERROR(INDEX($G$128:$AU$183,MATCH($D91,$E$128:$E$183,0),MATCH(AM$6,$G$127:$AU$127,0)),0)*$E$200</f>
        <v>65.151355808214248</v>
      </c>
      <c r="AN91" s="483">
        <f>IFERROR(INDEX($G$128:$AU$183,MATCH($D91,$E$128:$E$183,0),MATCH(AN$6,$G$127:$AU$127,0)),0)*$E$200</f>
        <v>65.151355808214248</v>
      </c>
      <c r="AO91" s="483">
        <f>IFERROR(INDEX($G$128:$AU$183,MATCH($D91,$E$128:$E$183,0),MATCH(AO$6,$G$127:$AU$127,0)),0)*$E$200</f>
        <v>65.151355808214248</v>
      </c>
      <c r="AP91" s="483">
        <f>IFERROR(INDEX($G$128:$AU$183,MATCH($D91,$E$128:$E$183,0),MATCH(AP$6,$G$127:$AU$127,0)),0)*$E$200</f>
        <v>65.151355808214248</v>
      </c>
      <c r="AQ91" s="483">
        <f>IFERROR(INDEX($G$128:$AU$183,MATCH($D91,$E$128:$E$183,0),MATCH(AQ$6,$G$127:$AU$127,0)),0)*$E$200</f>
        <v>65.151355808214248</v>
      </c>
      <c r="AR91" s="483">
        <f>IFERROR(INDEX($G$128:$AU$183,MATCH($D91,$E$128:$E$183,0),MATCH(AR$6,$G$127:$AU$127,0)),0)*$E$200</f>
        <v>65.151355808214248</v>
      </c>
      <c r="AS91" s="483">
        <f>IFERROR(INDEX($G$128:$AU$183,MATCH($D91,$E$128:$E$183,0),MATCH(AS$6,$G$127:$AU$127,0)),0)*$E$200</f>
        <v>65.151355808214248</v>
      </c>
      <c r="AT91" s="483">
        <f>IFERROR(INDEX($G$128:$AU$183,MATCH($D91,$E$128:$E$183,0),MATCH(AT$6,$G$127:$AU$127,0)),0)*$E$200</f>
        <v>65.151355808214248</v>
      </c>
      <c r="AU91" s="483">
        <f>IFERROR(INDEX($G$128:$AU$183,MATCH($D91,$E$128:$E$183,0),MATCH(AU$6,$G$127:$AU$127,0)),0)*$E$200</f>
        <v>65.151355808214248</v>
      </c>
      <c r="AV91" s="484">
        <v>5</v>
      </c>
      <c r="AW91" s="483"/>
      <c r="AX91" s="483"/>
      <c r="AY91" s="483"/>
      <c r="AZ91" s="600"/>
      <c r="BA91" s="600"/>
      <c r="BB91" s="600"/>
      <c r="BC91" s="600"/>
    </row>
    <row r="92" spans="2:84" ht="14.5">
      <c r="B92" s="8" t="str">
        <f>Processes!D107</f>
        <v>EXPAGSL</v>
      </c>
      <c r="C92" s="8" t="str">
        <f>Processes!E107</f>
        <v>Export technology - Aviation gasoline</v>
      </c>
      <c r="D92" s="216" t="str">
        <f t="shared" si="11"/>
        <v>AGSL</v>
      </c>
      <c r="E92" s="485"/>
      <c r="F92" s="1116" t="str">
        <f t="shared" si="10"/>
        <v>MKr19</v>
      </c>
      <c r="G92" s="483">
        <f>G88</f>
        <v>72.674999999999997</v>
      </c>
      <c r="H92" s="483">
        <f t="shared" ref="H92:AU92" si="12">H88</f>
        <v>106.78</v>
      </c>
      <c r="I92" s="483">
        <f t="shared" si="12"/>
        <v>110.48499999999999</v>
      </c>
      <c r="J92" s="483">
        <f t="shared" si="12"/>
        <v>112.66999999999999</v>
      </c>
      <c r="K92" s="483">
        <f t="shared" si="12"/>
        <v>104.59499999999998</v>
      </c>
      <c r="L92" s="483">
        <f t="shared" si="12"/>
        <v>69.825000000000003</v>
      </c>
      <c r="M92" s="483">
        <f t="shared" si="12"/>
        <v>67.069999999999993</v>
      </c>
      <c r="N92" s="483">
        <f t="shared" si="12"/>
        <v>70.965000000000003</v>
      </c>
      <c r="O92" s="483">
        <f t="shared" si="12"/>
        <v>94.52602200498734</v>
      </c>
      <c r="P92" s="483">
        <f t="shared" si="12"/>
        <v>88.34711543469875</v>
      </c>
      <c r="Q92" s="483">
        <f t="shared" si="12"/>
        <v>55.835541948220651</v>
      </c>
      <c r="R92" s="483">
        <f t="shared" si="12"/>
        <v>89.201574718784485</v>
      </c>
      <c r="S92" s="483">
        <f t="shared" si="12"/>
        <v>97.36473616491449</v>
      </c>
      <c r="T92" s="483">
        <f t="shared" si="12"/>
        <v>94.523360268410286</v>
      </c>
      <c r="U92" s="483">
        <f t="shared" si="12"/>
        <v>90.614996654230012</v>
      </c>
      <c r="V92" s="483">
        <f t="shared" si="12"/>
        <v>87.06662714036085</v>
      </c>
      <c r="W92" s="483">
        <f t="shared" si="12"/>
        <v>86.278447876490731</v>
      </c>
      <c r="X92" s="483">
        <f t="shared" si="12"/>
        <v>86.021781585336811</v>
      </c>
      <c r="Y92" s="483">
        <f t="shared" si="12"/>
        <v>85.952909605700953</v>
      </c>
      <c r="Z92" s="483">
        <f t="shared" si="12"/>
        <v>85.927911915681577</v>
      </c>
      <c r="AA92" s="483">
        <f t="shared" si="12"/>
        <v>85.850231541772288</v>
      </c>
      <c r="AB92" s="483">
        <f t="shared" si="12"/>
        <v>86.619200291626143</v>
      </c>
      <c r="AC92" s="483">
        <f t="shared" si="12"/>
        <v>87.367110823133999</v>
      </c>
      <c r="AD92" s="483">
        <f t="shared" si="12"/>
        <v>88.037606675517097</v>
      </c>
      <c r="AE92" s="483">
        <f t="shared" si="12"/>
        <v>88.694053572005615</v>
      </c>
      <c r="AF92" s="483">
        <f t="shared" si="12"/>
        <v>89.285284409095567</v>
      </c>
      <c r="AG92" s="483">
        <f t="shared" si="12"/>
        <v>89.285284409095567</v>
      </c>
      <c r="AH92" s="483">
        <f t="shared" si="12"/>
        <v>89.285284409095567</v>
      </c>
      <c r="AI92" s="483">
        <f t="shared" si="12"/>
        <v>89.285284409095567</v>
      </c>
      <c r="AJ92" s="483">
        <f t="shared" si="12"/>
        <v>89.285284409095567</v>
      </c>
      <c r="AK92" s="483">
        <f t="shared" si="12"/>
        <v>89.285284409095567</v>
      </c>
      <c r="AL92" s="483">
        <f t="shared" si="12"/>
        <v>89.285284409095567</v>
      </c>
      <c r="AM92" s="483">
        <f t="shared" si="12"/>
        <v>89.285284409095567</v>
      </c>
      <c r="AN92" s="483">
        <f t="shared" si="12"/>
        <v>89.285284409095567</v>
      </c>
      <c r="AO92" s="483">
        <f t="shared" si="12"/>
        <v>89.285284409095567</v>
      </c>
      <c r="AP92" s="483">
        <f t="shared" si="12"/>
        <v>89.285284409095567</v>
      </c>
      <c r="AQ92" s="483">
        <f t="shared" si="12"/>
        <v>89.285284409095567</v>
      </c>
      <c r="AR92" s="483">
        <f t="shared" si="12"/>
        <v>89.285284409095567</v>
      </c>
      <c r="AS92" s="483">
        <f t="shared" si="12"/>
        <v>89.285284409095567</v>
      </c>
      <c r="AT92" s="483">
        <f t="shared" si="12"/>
        <v>89.285284409095567</v>
      </c>
      <c r="AU92" s="483">
        <f t="shared" si="12"/>
        <v>89.285284409095567</v>
      </c>
      <c r="AV92" s="484">
        <v>5</v>
      </c>
      <c r="AW92" s="600"/>
      <c r="AX92" s="600"/>
      <c r="AY92" s="600"/>
      <c r="AZ92" s="600"/>
      <c r="BA92" s="600"/>
      <c r="BB92" s="600"/>
      <c r="BC92" s="600"/>
    </row>
    <row r="93" spans="2:84" ht="14.5">
      <c r="B93" s="8" t="str">
        <f>Processes!D108</f>
        <v>EXPBGA</v>
      </c>
      <c r="C93" s="8" t="str">
        <f>Processes!E108</f>
        <v>Export technology - Biogas</v>
      </c>
      <c r="D93" s="216" t="str">
        <f t="shared" si="11"/>
        <v>BGA</v>
      </c>
      <c r="E93" s="485"/>
      <c r="F93" s="1116" t="str">
        <f t="shared" si="10"/>
        <v>MKr19</v>
      </c>
      <c r="G93" s="483">
        <f>G83</f>
        <v>42.18</v>
      </c>
      <c r="H93" s="483">
        <f t="shared" ref="H93:AU93" si="13">H83</f>
        <v>43.795000000000002</v>
      </c>
      <c r="I93" s="483">
        <f t="shared" si="13"/>
        <v>52.344999999999999</v>
      </c>
      <c r="J93" s="483">
        <f t="shared" si="13"/>
        <v>51.49</v>
      </c>
      <c r="K93" s="483">
        <f t="shared" si="13"/>
        <v>43.414999999999999</v>
      </c>
      <c r="L93" s="483">
        <f t="shared" si="13"/>
        <v>41.8</v>
      </c>
      <c r="M93" s="483">
        <f t="shared" si="13"/>
        <v>34.959999999999994</v>
      </c>
      <c r="N93" s="483">
        <f t="shared" si="13"/>
        <v>35.055</v>
      </c>
      <c r="O93" s="483">
        <f t="shared" si="13"/>
        <v>50.751074212757736</v>
      </c>
      <c r="P93" s="483">
        <f t="shared" si="13"/>
        <v>32.54796067858944</v>
      </c>
      <c r="Q93" s="483">
        <f t="shared" si="13"/>
        <v>21.68593084248992</v>
      </c>
      <c r="R93" s="483">
        <f t="shared" si="13"/>
        <v>97.544114763151526</v>
      </c>
      <c r="S93" s="483">
        <f t="shared" si="13"/>
        <v>123.8432275054263</v>
      </c>
      <c r="T93" s="483">
        <f t="shared" si="13"/>
        <v>75.331646763858416</v>
      </c>
      <c r="U93" s="483">
        <f t="shared" si="13"/>
        <v>40.873647494176012</v>
      </c>
      <c r="V93" s="483">
        <f t="shared" si="13"/>
        <v>37.506551875436749</v>
      </c>
      <c r="W93" s="483">
        <f t="shared" si="13"/>
        <v>38.962899271288926</v>
      </c>
      <c r="X93" s="483">
        <f t="shared" si="13"/>
        <v>40.398346501178757</v>
      </c>
      <c r="Y93" s="483">
        <f t="shared" si="13"/>
        <v>41.789518557614414</v>
      </c>
      <c r="Z93" s="483">
        <f t="shared" si="13"/>
        <v>43.13293266142378</v>
      </c>
      <c r="AA93" s="483">
        <f t="shared" si="13"/>
        <v>44.433995787473471</v>
      </c>
      <c r="AB93" s="483">
        <f t="shared" si="13"/>
        <v>45.572720875308704</v>
      </c>
      <c r="AC93" s="483">
        <f t="shared" si="13"/>
        <v>46.686881120854039</v>
      </c>
      <c r="AD93" s="483">
        <f t="shared" si="13"/>
        <v>47.741333597240121</v>
      </c>
      <c r="AE93" s="483">
        <f t="shared" si="13"/>
        <v>48.774286962956381</v>
      </c>
      <c r="AF93" s="483">
        <f t="shared" si="13"/>
        <v>49.75761633725044</v>
      </c>
      <c r="AG93" s="483">
        <f t="shared" si="13"/>
        <v>49.75761633725044</v>
      </c>
      <c r="AH93" s="483">
        <f t="shared" si="13"/>
        <v>49.75761633725044</v>
      </c>
      <c r="AI93" s="483">
        <f t="shared" si="13"/>
        <v>49.75761633725044</v>
      </c>
      <c r="AJ93" s="483">
        <f t="shared" si="13"/>
        <v>49.75761633725044</v>
      </c>
      <c r="AK93" s="483">
        <f t="shared" si="13"/>
        <v>49.75761633725044</v>
      </c>
      <c r="AL93" s="483">
        <f t="shared" si="13"/>
        <v>49.75761633725044</v>
      </c>
      <c r="AM93" s="483">
        <f t="shared" si="13"/>
        <v>49.75761633725044</v>
      </c>
      <c r="AN93" s="483">
        <f t="shared" si="13"/>
        <v>49.75761633725044</v>
      </c>
      <c r="AO93" s="483">
        <f t="shared" si="13"/>
        <v>49.75761633725044</v>
      </c>
      <c r="AP93" s="483">
        <f t="shared" si="13"/>
        <v>49.75761633725044</v>
      </c>
      <c r="AQ93" s="483">
        <f t="shared" si="13"/>
        <v>49.75761633725044</v>
      </c>
      <c r="AR93" s="483">
        <f t="shared" si="13"/>
        <v>49.75761633725044</v>
      </c>
      <c r="AS93" s="483">
        <f t="shared" si="13"/>
        <v>49.75761633725044</v>
      </c>
      <c r="AT93" s="483">
        <f t="shared" si="13"/>
        <v>49.75761633725044</v>
      </c>
      <c r="AU93" s="483">
        <f t="shared" si="13"/>
        <v>49.75761633725044</v>
      </c>
      <c r="AV93" s="484">
        <v>5</v>
      </c>
      <c r="AW93" s="600"/>
      <c r="AX93" s="600"/>
      <c r="AY93" s="600"/>
      <c r="AZ93" s="600"/>
      <c r="BA93" s="600"/>
      <c r="BB93" s="600"/>
      <c r="BC93" s="600"/>
    </row>
    <row r="94" spans="2:84" ht="14.5">
      <c r="B94" s="8" t="str">
        <f>Processes!D109</f>
        <v>EXPHFB</v>
      </c>
      <c r="C94" s="8" t="str">
        <f>Processes!E109</f>
        <v>Export technology - Heavy Fuel Bio Oil</v>
      </c>
      <c r="D94" s="216" t="str">
        <f t="shared" si="11"/>
        <v>HFB</v>
      </c>
      <c r="E94" s="485"/>
      <c r="F94" s="1116" t="str">
        <f t="shared" si="10"/>
        <v>MKr19</v>
      </c>
      <c r="G94" s="483">
        <f>G90</f>
        <v>64.790000000000006</v>
      </c>
      <c r="H94" s="483">
        <f t="shared" ref="H94:AU94" si="14">H90</f>
        <v>96.899999999999991</v>
      </c>
      <c r="I94" s="483">
        <f t="shared" si="14"/>
        <v>91.39</v>
      </c>
      <c r="J94" s="483">
        <f t="shared" si="14"/>
        <v>87.114999999999995</v>
      </c>
      <c r="K94" s="483">
        <f t="shared" si="14"/>
        <v>79.8</v>
      </c>
      <c r="L94" s="483">
        <f t="shared" si="14"/>
        <v>45.125</v>
      </c>
      <c r="M94" s="483">
        <f t="shared" si="14"/>
        <v>42.274999999999999</v>
      </c>
      <c r="N94" s="483">
        <f t="shared" si="14"/>
        <v>46.265000000000001</v>
      </c>
      <c r="O94" s="483">
        <f t="shared" si="14"/>
        <v>34.387001930889227</v>
      </c>
      <c r="P94" s="483">
        <f t="shared" si="14"/>
        <v>61.968019383348803</v>
      </c>
      <c r="Q94" s="483">
        <f t="shared" si="14"/>
        <v>68.956888450142898</v>
      </c>
      <c r="R94" s="483">
        <f t="shared" si="14"/>
        <v>66.910749011291756</v>
      </c>
      <c r="S94" s="483">
        <f t="shared" si="14"/>
        <v>63.94433949305806</v>
      </c>
      <c r="T94" s="483">
        <f t="shared" si="14"/>
        <v>61.19598959897948</v>
      </c>
      <c r="U94" s="483">
        <f t="shared" si="14"/>
        <v>60.906668041538531</v>
      </c>
      <c r="V94" s="483">
        <f t="shared" si="14"/>
        <v>60.894016420837055</v>
      </c>
      <c r="W94" s="483">
        <f t="shared" si="14"/>
        <v>61.018396191513126</v>
      </c>
      <c r="X94" s="483">
        <f t="shared" si="14"/>
        <v>61.167414842872226</v>
      </c>
      <c r="Y94" s="483">
        <f t="shared" si="14"/>
        <v>61.251978238495546</v>
      </c>
      <c r="Z94" s="483">
        <f t="shared" si="14"/>
        <v>62.090176834544003</v>
      </c>
      <c r="AA94" s="483">
        <f t="shared" si="14"/>
        <v>62.945449523416336</v>
      </c>
      <c r="AB94" s="483">
        <f t="shared" si="14"/>
        <v>63.721819281827287</v>
      </c>
      <c r="AC94" s="483">
        <f t="shared" si="14"/>
        <v>64.46941504193687</v>
      </c>
      <c r="AD94" s="483">
        <f t="shared" si="14"/>
        <v>65.151355808214248</v>
      </c>
      <c r="AE94" s="483">
        <f t="shared" si="14"/>
        <v>65.151355808214248</v>
      </c>
      <c r="AF94" s="483">
        <f t="shared" si="14"/>
        <v>65.151355808214248</v>
      </c>
      <c r="AG94" s="483">
        <f t="shared" si="14"/>
        <v>65.151355808214248</v>
      </c>
      <c r="AH94" s="483">
        <f t="shared" si="14"/>
        <v>65.151355808214248</v>
      </c>
      <c r="AI94" s="483">
        <f t="shared" si="14"/>
        <v>65.151355808214248</v>
      </c>
      <c r="AJ94" s="483">
        <f t="shared" si="14"/>
        <v>65.151355808214248</v>
      </c>
      <c r="AK94" s="483">
        <f t="shared" si="14"/>
        <v>65.151355808214248</v>
      </c>
      <c r="AL94" s="483">
        <f t="shared" si="14"/>
        <v>65.151355808214248</v>
      </c>
      <c r="AM94" s="483">
        <f t="shared" si="14"/>
        <v>65.151355808214248</v>
      </c>
      <c r="AN94" s="483">
        <f t="shared" si="14"/>
        <v>65.151355808214248</v>
      </c>
      <c r="AO94" s="483">
        <f t="shared" si="14"/>
        <v>65.151355808214248</v>
      </c>
      <c r="AP94" s="483">
        <f t="shared" si="14"/>
        <v>65.151355808214248</v>
      </c>
      <c r="AQ94" s="483">
        <f t="shared" si="14"/>
        <v>65.151355808214248</v>
      </c>
      <c r="AR94" s="483">
        <f t="shared" si="14"/>
        <v>65.151355808214248</v>
      </c>
      <c r="AS94" s="483">
        <f t="shared" si="14"/>
        <v>65.151355808214248</v>
      </c>
      <c r="AT94" s="483">
        <f t="shared" si="14"/>
        <v>65.151355808214248</v>
      </c>
      <c r="AU94" s="483">
        <f t="shared" si="14"/>
        <v>65.151355808214248</v>
      </c>
      <c r="AV94" s="484">
        <v>5</v>
      </c>
      <c r="AW94" s="600"/>
      <c r="AX94" s="600"/>
      <c r="AY94" s="600"/>
      <c r="AZ94" s="600"/>
      <c r="BA94" s="600"/>
      <c r="BB94" s="600"/>
      <c r="BC94" s="600"/>
    </row>
    <row r="95" spans="2:84" ht="14.5">
      <c r="B95" s="8" t="str">
        <f>Processes!D110</f>
        <v>EXPDDGS</v>
      </c>
      <c r="C95" s="8" t="str">
        <f>Processes!E110</f>
        <v>Export technology - Ethanol</v>
      </c>
      <c r="D95" s="216" t="str">
        <f t="shared" si="11"/>
        <v>DDGS</v>
      </c>
      <c r="E95" s="485"/>
      <c r="F95" s="1116" t="str">
        <f t="shared" si="10"/>
        <v>MKr14</v>
      </c>
      <c r="G95" s="483">
        <f t="shared" ref="G95:AU95" si="15">IFERROR(INDEX($G$128:$AU$183,MATCH($D95,$E$128:$E$183,0),MATCH(G$6,$G$127:$AU$127,0)),0)*$E$200</f>
        <v>9.5</v>
      </c>
      <c r="H95" s="483">
        <f t="shared" si="15"/>
        <v>9.5</v>
      </c>
      <c r="I95" s="483">
        <f t="shared" si="15"/>
        <v>9.5</v>
      </c>
      <c r="J95" s="483">
        <f t="shared" si="15"/>
        <v>9.5</v>
      </c>
      <c r="K95" s="483">
        <f t="shared" si="15"/>
        <v>9.5</v>
      </c>
      <c r="L95" s="483">
        <f t="shared" si="15"/>
        <v>9.5</v>
      </c>
      <c r="M95" s="483">
        <f t="shared" si="15"/>
        <v>9.5</v>
      </c>
      <c r="N95" s="483">
        <f t="shared" si="15"/>
        <v>9.5</v>
      </c>
      <c r="O95" s="483">
        <f t="shared" si="15"/>
        <v>9.5</v>
      </c>
      <c r="P95" s="483">
        <f t="shared" si="15"/>
        <v>9.5</v>
      </c>
      <c r="Q95" s="483">
        <f t="shared" si="15"/>
        <v>9.5</v>
      </c>
      <c r="R95" s="483">
        <f t="shared" si="15"/>
        <v>9.5</v>
      </c>
      <c r="S95" s="483">
        <f t="shared" si="15"/>
        <v>9.5</v>
      </c>
      <c r="T95" s="483">
        <f t="shared" si="15"/>
        <v>9.5</v>
      </c>
      <c r="U95" s="483">
        <f t="shared" si="15"/>
        <v>9.5</v>
      </c>
      <c r="V95" s="483">
        <f t="shared" si="15"/>
        <v>9.5</v>
      </c>
      <c r="W95" s="483">
        <f t="shared" si="15"/>
        <v>9.5</v>
      </c>
      <c r="X95" s="483">
        <f t="shared" si="15"/>
        <v>9.5</v>
      </c>
      <c r="Y95" s="483">
        <f t="shared" si="15"/>
        <v>9.5</v>
      </c>
      <c r="Z95" s="483">
        <f t="shared" si="15"/>
        <v>9.5</v>
      </c>
      <c r="AA95" s="483">
        <f t="shared" si="15"/>
        <v>9.5</v>
      </c>
      <c r="AB95" s="483">
        <f t="shared" si="15"/>
        <v>9.5</v>
      </c>
      <c r="AC95" s="483">
        <f t="shared" si="15"/>
        <v>9.5</v>
      </c>
      <c r="AD95" s="483">
        <f t="shared" si="15"/>
        <v>9.5</v>
      </c>
      <c r="AE95" s="483">
        <f t="shared" si="15"/>
        <v>9.5</v>
      </c>
      <c r="AF95" s="483">
        <f t="shared" si="15"/>
        <v>9.5</v>
      </c>
      <c r="AG95" s="483">
        <f t="shared" si="15"/>
        <v>9.5</v>
      </c>
      <c r="AH95" s="483">
        <f t="shared" si="15"/>
        <v>9.5</v>
      </c>
      <c r="AI95" s="483">
        <f t="shared" si="15"/>
        <v>9.5</v>
      </c>
      <c r="AJ95" s="483">
        <f t="shared" si="15"/>
        <v>9.5</v>
      </c>
      <c r="AK95" s="483">
        <f t="shared" si="15"/>
        <v>9.5</v>
      </c>
      <c r="AL95" s="483">
        <f t="shared" si="15"/>
        <v>9.5</v>
      </c>
      <c r="AM95" s="483">
        <f t="shared" si="15"/>
        <v>9.5</v>
      </c>
      <c r="AN95" s="483">
        <f t="shared" si="15"/>
        <v>9.5</v>
      </c>
      <c r="AO95" s="483">
        <f t="shared" si="15"/>
        <v>9.5</v>
      </c>
      <c r="AP95" s="483">
        <f t="shared" si="15"/>
        <v>9.5</v>
      </c>
      <c r="AQ95" s="483">
        <f t="shared" si="15"/>
        <v>9.5</v>
      </c>
      <c r="AR95" s="483">
        <f t="shared" si="15"/>
        <v>9.5</v>
      </c>
      <c r="AS95" s="483">
        <f t="shared" si="15"/>
        <v>9.5</v>
      </c>
      <c r="AT95" s="483">
        <f t="shared" si="15"/>
        <v>9.5</v>
      </c>
      <c r="AU95" s="483">
        <f t="shared" si="15"/>
        <v>9.5</v>
      </c>
      <c r="AV95" s="484">
        <v>5</v>
      </c>
      <c r="AW95" s="600"/>
      <c r="AX95" s="600"/>
      <c r="AY95" s="600"/>
      <c r="AZ95" s="600"/>
      <c r="BA95" s="600"/>
      <c r="BB95" s="600"/>
      <c r="BC95" s="600"/>
    </row>
    <row r="96" spans="2:84" ht="14.5">
      <c r="B96" s="8" t="str">
        <f>Processes!D111</f>
        <v>EXPH2</v>
      </c>
      <c r="C96" s="8" t="str">
        <f>Processes!E111</f>
        <v>Export technology - Hydrogen</v>
      </c>
      <c r="D96" s="216" t="str">
        <f>IF(LEN(B96)=6,RIGHT(B96,2),RIGHT(B96,2))</f>
        <v>H2</v>
      </c>
      <c r="E96" s="485"/>
      <c r="F96" s="1116" t="str">
        <f t="shared" si="10"/>
        <v>MKr14</v>
      </c>
      <c r="G96" s="483">
        <f>G83</f>
        <v>42.18</v>
      </c>
      <c r="H96" s="483">
        <f t="shared" ref="H96:AU96" si="16">H83</f>
        <v>43.795000000000002</v>
      </c>
      <c r="I96" s="483">
        <f t="shared" si="16"/>
        <v>52.344999999999999</v>
      </c>
      <c r="J96" s="483">
        <f t="shared" si="16"/>
        <v>51.49</v>
      </c>
      <c r="K96" s="483">
        <f t="shared" si="16"/>
        <v>43.414999999999999</v>
      </c>
      <c r="L96" s="483">
        <f t="shared" si="16"/>
        <v>41.8</v>
      </c>
      <c r="M96" s="483">
        <f t="shared" si="16"/>
        <v>34.959999999999994</v>
      </c>
      <c r="N96" s="483">
        <f t="shared" si="16"/>
        <v>35.055</v>
      </c>
      <c r="O96" s="483">
        <f t="shared" si="16"/>
        <v>50.751074212757736</v>
      </c>
      <c r="P96" s="483">
        <f t="shared" si="16"/>
        <v>32.54796067858944</v>
      </c>
      <c r="Q96" s="483">
        <f t="shared" si="16"/>
        <v>21.68593084248992</v>
      </c>
      <c r="R96" s="483">
        <f t="shared" si="16"/>
        <v>97.544114763151526</v>
      </c>
      <c r="S96" s="483">
        <f t="shared" si="16"/>
        <v>123.8432275054263</v>
      </c>
      <c r="T96" s="483">
        <f t="shared" si="16"/>
        <v>75.331646763858416</v>
      </c>
      <c r="U96" s="483">
        <f t="shared" si="16"/>
        <v>40.873647494176012</v>
      </c>
      <c r="V96" s="483">
        <f t="shared" si="16"/>
        <v>37.506551875436749</v>
      </c>
      <c r="W96" s="483">
        <f t="shared" si="16"/>
        <v>38.962899271288926</v>
      </c>
      <c r="X96" s="483">
        <f t="shared" si="16"/>
        <v>40.398346501178757</v>
      </c>
      <c r="Y96" s="483">
        <f t="shared" si="16"/>
        <v>41.789518557614414</v>
      </c>
      <c r="Z96" s="483">
        <f t="shared" si="16"/>
        <v>43.13293266142378</v>
      </c>
      <c r="AA96" s="483">
        <f t="shared" si="16"/>
        <v>44.433995787473471</v>
      </c>
      <c r="AB96" s="483">
        <f t="shared" si="16"/>
        <v>45.572720875308704</v>
      </c>
      <c r="AC96" s="483">
        <f t="shared" si="16"/>
        <v>46.686881120854039</v>
      </c>
      <c r="AD96" s="483">
        <f t="shared" si="16"/>
        <v>47.741333597240121</v>
      </c>
      <c r="AE96" s="483">
        <f t="shared" si="16"/>
        <v>48.774286962956381</v>
      </c>
      <c r="AF96" s="483">
        <f t="shared" si="16"/>
        <v>49.75761633725044</v>
      </c>
      <c r="AG96" s="483">
        <f t="shared" si="16"/>
        <v>49.75761633725044</v>
      </c>
      <c r="AH96" s="483">
        <f t="shared" si="16"/>
        <v>49.75761633725044</v>
      </c>
      <c r="AI96" s="483">
        <f t="shared" si="16"/>
        <v>49.75761633725044</v>
      </c>
      <c r="AJ96" s="483">
        <f t="shared" si="16"/>
        <v>49.75761633725044</v>
      </c>
      <c r="AK96" s="483">
        <f t="shared" si="16"/>
        <v>49.75761633725044</v>
      </c>
      <c r="AL96" s="483">
        <f t="shared" si="16"/>
        <v>49.75761633725044</v>
      </c>
      <c r="AM96" s="483">
        <f t="shared" si="16"/>
        <v>49.75761633725044</v>
      </c>
      <c r="AN96" s="483">
        <f t="shared" si="16"/>
        <v>49.75761633725044</v>
      </c>
      <c r="AO96" s="483">
        <f t="shared" si="16"/>
        <v>49.75761633725044</v>
      </c>
      <c r="AP96" s="483">
        <f t="shared" si="16"/>
        <v>49.75761633725044</v>
      </c>
      <c r="AQ96" s="483">
        <f t="shared" si="16"/>
        <v>49.75761633725044</v>
      </c>
      <c r="AR96" s="483">
        <f t="shared" si="16"/>
        <v>49.75761633725044</v>
      </c>
      <c r="AS96" s="483">
        <f t="shared" si="16"/>
        <v>49.75761633725044</v>
      </c>
      <c r="AT96" s="483">
        <f t="shared" si="16"/>
        <v>49.75761633725044</v>
      </c>
      <c r="AU96" s="483">
        <f t="shared" si="16"/>
        <v>49.75761633725044</v>
      </c>
      <c r="AV96" s="484">
        <v>5</v>
      </c>
      <c r="AW96" s="600">
        <v>0</v>
      </c>
      <c r="AX96" s="600">
        <v>0</v>
      </c>
      <c r="AY96" s="600">
        <v>0</v>
      </c>
      <c r="AZ96" s="600">
        <v>4</v>
      </c>
      <c r="BA96" s="600">
        <v>0</v>
      </c>
      <c r="BB96" s="600">
        <v>0</v>
      </c>
      <c r="BC96" s="600">
        <v>0</v>
      </c>
      <c r="BD96" s="600">
        <v>4</v>
      </c>
      <c r="BE96" s="600">
        <v>0</v>
      </c>
      <c r="BF96" s="600">
        <v>0</v>
      </c>
      <c r="BG96" s="600">
        <v>0</v>
      </c>
      <c r="BH96" s="600">
        <v>4</v>
      </c>
      <c r="BI96" s="600">
        <v>0</v>
      </c>
      <c r="BJ96" s="600">
        <v>0</v>
      </c>
      <c r="BK96" s="600">
        <v>0</v>
      </c>
      <c r="BL96" s="600">
        <v>4</v>
      </c>
      <c r="BM96" s="600">
        <v>0</v>
      </c>
      <c r="BN96" s="600">
        <v>0</v>
      </c>
      <c r="BO96" s="600">
        <v>0</v>
      </c>
      <c r="BP96" s="600">
        <v>4</v>
      </c>
    </row>
    <row r="97" spans="2:68" ht="14.5">
      <c r="B97" s="8" t="str">
        <f>Processes!D112</f>
        <v>EXPH2G</v>
      </c>
      <c r="C97" s="8" t="str">
        <f>Processes!E112</f>
        <v>Export technology - Hydrogen Gas</v>
      </c>
      <c r="D97" s="216" t="str">
        <f t="shared" si="11"/>
        <v>H2G</v>
      </c>
      <c r="E97" s="485"/>
      <c r="F97" s="1116" t="str">
        <f t="shared" si="10"/>
        <v>MKr14</v>
      </c>
      <c r="G97" s="483">
        <f>G83</f>
        <v>42.18</v>
      </c>
      <c r="H97" s="483">
        <f t="shared" ref="H97:AU97" si="17">H83</f>
        <v>43.795000000000002</v>
      </c>
      <c r="I97" s="483">
        <f t="shared" si="17"/>
        <v>52.344999999999999</v>
      </c>
      <c r="J97" s="483">
        <f t="shared" si="17"/>
        <v>51.49</v>
      </c>
      <c r="K97" s="483">
        <f t="shared" si="17"/>
        <v>43.414999999999999</v>
      </c>
      <c r="L97" s="483">
        <f t="shared" si="17"/>
        <v>41.8</v>
      </c>
      <c r="M97" s="483">
        <f t="shared" si="17"/>
        <v>34.959999999999994</v>
      </c>
      <c r="N97" s="483">
        <f t="shared" si="17"/>
        <v>35.055</v>
      </c>
      <c r="O97" s="483">
        <f t="shared" si="17"/>
        <v>50.751074212757736</v>
      </c>
      <c r="P97" s="483">
        <f t="shared" si="17"/>
        <v>32.54796067858944</v>
      </c>
      <c r="Q97" s="483">
        <f t="shared" si="17"/>
        <v>21.68593084248992</v>
      </c>
      <c r="R97" s="483">
        <f t="shared" si="17"/>
        <v>97.544114763151526</v>
      </c>
      <c r="S97" s="483">
        <f t="shared" si="17"/>
        <v>123.8432275054263</v>
      </c>
      <c r="T97" s="483">
        <f t="shared" si="17"/>
        <v>75.331646763858416</v>
      </c>
      <c r="U97" s="483">
        <f t="shared" si="17"/>
        <v>40.873647494176012</v>
      </c>
      <c r="V97" s="483">
        <f t="shared" si="17"/>
        <v>37.506551875436749</v>
      </c>
      <c r="W97" s="483">
        <f t="shared" si="17"/>
        <v>38.962899271288926</v>
      </c>
      <c r="X97" s="483">
        <f t="shared" si="17"/>
        <v>40.398346501178757</v>
      </c>
      <c r="Y97" s="483">
        <f t="shared" si="17"/>
        <v>41.789518557614414</v>
      </c>
      <c r="Z97" s="483">
        <f t="shared" si="17"/>
        <v>43.13293266142378</v>
      </c>
      <c r="AA97" s="483">
        <f t="shared" si="17"/>
        <v>44.433995787473471</v>
      </c>
      <c r="AB97" s="483">
        <f t="shared" si="17"/>
        <v>45.572720875308704</v>
      </c>
      <c r="AC97" s="483">
        <f t="shared" si="17"/>
        <v>46.686881120854039</v>
      </c>
      <c r="AD97" s="483">
        <f t="shared" si="17"/>
        <v>47.741333597240121</v>
      </c>
      <c r="AE97" s="483">
        <f t="shared" si="17"/>
        <v>48.774286962956381</v>
      </c>
      <c r="AF97" s="483">
        <f t="shared" si="17"/>
        <v>49.75761633725044</v>
      </c>
      <c r="AG97" s="483">
        <f t="shared" si="17"/>
        <v>49.75761633725044</v>
      </c>
      <c r="AH97" s="483">
        <f t="shared" si="17"/>
        <v>49.75761633725044</v>
      </c>
      <c r="AI97" s="483">
        <f t="shared" si="17"/>
        <v>49.75761633725044</v>
      </c>
      <c r="AJ97" s="483">
        <f t="shared" si="17"/>
        <v>49.75761633725044</v>
      </c>
      <c r="AK97" s="483">
        <f t="shared" si="17"/>
        <v>49.75761633725044</v>
      </c>
      <c r="AL97" s="483">
        <f t="shared" si="17"/>
        <v>49.75761633725044</v>
      </c>
      <c r="AM97" s="483">
        <f t="shared" si="17"/>
        <v>49.75761633725044</v>
      </c>
      <c r="AN97" s="483">
        <f t="shared" si="17"/>
        <v>49.75761633725044</v>
      </c>
      <c r="AO97" s="483">
        <f t="shared" si="17"/>
        <v>49.75761633725044</v>
      </c>
      <c r="AP97" s="483">
        <f t="shared" si="17"/>
        <v>49.75761633725044</v>
      </c>
      <c r="AQ97" s="483">
        <f t="shared" si="17"/>
        <v>49.75761633725044</v>
      </c>
      <c r="AR97" s="483">
        <f t="shared" si="17"/>
        <v>49.75761633725044</v>
      </c>
      <c r="AS97" s="483">
        <f t="shared" si="17"/>
        <v>49.75761633725044</v>
      </c>
      <c r="AT97" s="483">
        <f t="shared" si="17"/>
        <v>49.75761633725044</v>
      </c>
      <c r="AU97" s="483">
        <f t="shared" si="17"/>
        <v>49.75761633725044</v>
      </c>
      <c r="AV97" s="484">
        <v>5</v>
      </c>
      <c r="AW97" s="600">
        <v>0</v>
      </c>
      <c r="AX97" s="600">
        <v>0</v>
      </c>
      <c r="AY97" s="600">
        <v>0</v>
      </c>
      <c r="AZ97" s="600">
        <v>4</v>
      </c>
      <c r="BA97" s="600">
        <v>0</v>
      </c>
      <c r="BB97" s="600">
        <v>0</v>
      </c>
      <c r="BC97" s="600">
        <v>0</v>
      </c>
      <c r="BD97" s="600">
        <v>4</v>
      </c>
      <c r="BE97" s="600">
        <v>0</v>
      </c>
      <c r="BF97" s="600">
        <v>0</v>
      </c>
      <c r="BG97" s="600">
        <v>0</v>
      </c>
      <c r="BH97" s="600">
        <v>4</v>
      </c>
      <c r="BI97" s="600">
        <v>0</v>
      </c>
      <c r="BJ97" s="600">
        <v>0</v>
      </c>
      <c r="BK97" s="600">
        <v>0</v>
      </c>
      <c r="BL97" s="600">
        <v>4</v>
      </c>
      <c r="BM97" s="600">
        <v>0</v>
      </c>
      <c r="BN97" s="600">
        <v>0</v>
      </c>
      <c r="BO97" s="600">
        <v>0</v>
      </c>
      <c r="BP97" s="600">
        <v>4</v>
      </c>
    </row>
    <row r="98" spans="2:68" ht="14.5">
      <c r="B98" s="8" t="str">
        <f>Processes!D113</f>
        <v>EXPAMM</v>
      </c>
      <c r="C98" s="8" t="str">
        <f>Processes!E113</f>
        <v>Export technology - Ammonia (Liquid)</v>
      </c>
      <c r="D98" s="216" t="str">
        <f t="shared" si="11"/>
        <v>AMM</v>
      </c>
      <c r="E98" s="485"/>
      <c r="F98" s="1116" t="str">
        <f t="shared" si="10"/>
        <v>MKr19</v>
      </c>
      <c r="G98" s="483">
        <f>G89</f>
        <v>100.13</v>
      </c>
      <c r="H98" s="483">
        <f t="shared" ref="H98:AU98" si="18">H89</f>
        <v>111.53</v>
      </c>
      <c r="I98" s="483">
        <f t="shared" si="18"/>
        <v>127.48999999999998</v>
      </c>
      <c r="J98" s="483">
        <f t="shared" si="18"/>
        <v>117.03999999999999</v>
      </c>
      <c r="K98" s="483">
        <f t="shared" si="18"/>
        <v>107.82499999999999</v>
      </c>
      <c r="L98" s="483">
        <f t="shared" si="18"/>
        <v>73.149999999999991</v>
      </c>
      <c r="M98" s="483">
        <f t="shared" si="18"/>
        <v>70.3</v>
      </c>
      <c r="N98" s="483">
        <f t="shared" si="18"/>
        <v>74.290000000000006</v>
      </c>
      <c r="O98" s="483">
        <f t="shared" si="18"/>
        <v>96.426022004987345</v>
      </c>
      <c r="P98" s="483">
        <f t="shared" si="18"/>
        <v>90.807615434698747</v>
      </c>
      <c r="Q98" s="483">
        <f t="shared" si="18"/>
        <v>57.391488112261982</v>
      </c>
      <c r="R98" s="483">
        <f t="shared" si="18"/>
        <v>91.640837759999627</v>
      </c>
      <c r="S98" s="483">
        <f t="shared" si="18"/>
        <v>99.983302495812865</v>
      </c>
      <c r="T98" s="483">
        <f t="shared" si="18"/>
        <v>97.020501547556321</v>
      </c>
      <c r="U98" s="483">
        <f t="shared" si="18"/>
        <v>92.968310492181772</v>
      </c>
      <c r="V98" s="483">
        <f t="shared" si="18"/>
        <v>89.297785583145426</v>
      </c>
      <c r="W98" s="483">
        <f t="shared" si="18"/>
        <v>88.433435487018741</v>
      </c>
      <c r="X98" s="483">
        <f t="shared" si="18"/>
        <v>88.13951047400559</v>
      </c>
      <c r="Y98" s="483">
        <f t="shared" si="18"/>
        <v>88.041130788130872</v>
      </c>
      <c r="Z98" s="483">
        <f t="shared" si="18"/>
        <v>87.989562456066238</v>
      </c>
      <c r="AA98" s="483">
        <f t="shared" si="18"/>
        <v>87.887108999984449</v>
      </c>
      <c r="AB98" s="483">
        <f t="shared" si="18"/>
        <v>88.645507010058878</v>
      </c>
      <c r="AC98" s="483">
        <f t="shared" si="18"/>
        <v>89.377024360156639</v>
      </c>
      <c r="AD98" s="483">
        <f t="shared" si="18"/>
        <v>90.031354272969281</v>
      </c>
      <c r="AE98" s="483">
        <f t="shared" si="18"/>
        <v>90.673883603964086</v>
      </c>
      <c r="AF98" s="483">
        <f t="shared" si="18"/>
        <v>91.251263896678168</v>
      </c>
      <c r="AG98" s="483">
        <f t="shared" si="18"/>
        <v>91.251263896678168</v>
      </c>
      <c r="AH98" s="483">
        <f t="shared" si="18"/>
        <v>91.251263896678168</v>
      </c>
      <c r="AI98" s="483">
        <f t="shared" si="18"/>
        <v>91.251263896678168</v>
      </c>
      <c r="AJ98" s="483">
        <f t="shared" si="18"/>
        <v>91.251263896678168</v>
      </c>
      <c r="AK98" s="483">
        <f t="shared" si="18"/>
        <v>91.251263896678168</v>
      </c>
      <c r="AL98" s="483">
        <f t="shared" si="18"/>
        <v>91.251263896678168</v>
      </c>
      <c r="AM98" s="483">
        <f t="shared" si="18"/>
        <v>91.251263896678168</v>
      </c>
      <c r="AN98" s="483">
        <f t="shared" si="18"/>
        <v>91.251263896678168</v>
      </c>
      <c r="AO98" s="483">
        <f t="shared" si="18"/>
        <v>91.251263896678168</v>
      </c>
      <c r="AP98" s="483">
        <f t="shared" si="18"/>
        <v>91.251263896678168</v>
      </c>
      <c r="AQ98" s="483">
        <f t="shared" si="18"/>
        <v>91.251263896678168</v>
      </c>
      <c r="AR98" s="483">
        <f t="shared" si="18"/>
        <v>91.251263896678168</v>
      </c>
      <c r="AS98" s="483">
        <f t="shared" si="18"/>
        <v>91.251263896678168</v>
      </c>
      <c r="AT98" s="483">
        <f t="shared" si="18"/>
        <v>91.251263896678168</v>
      </c>
      <c r="AU98" s="483">
        <f t="shared" si="18"/>
        <v>91.251263896678168</v>
      </c>
      <c r="AV98" s="484">
        <v>5</v>
      </c>
      <c r="AW98" s="600">
        <v>0</v>
      </c>
      <c r="AX98" s="600">
        <v>0</v>
      </c>
      <c r="AY98" s="600">
        <v>0</v>
      </c>
      <c r="AZ98" s="600">
        <v>4</v>
      </c>
      <c r="BA98" s="600">
        <v>0</v>
      </c>
      <c r="BB98" s="600">
        <v>0</v>
      </c>
      <c r="BC98" s="600">
        <v>0</v>
      </c>
      <c r="BD98" s="600">
        <v>4</v>
      </c>
      <c r="BE98" s="600">
        <v>0</v>
      </c>
      <c r="BF98" s="600">
        <v>0</v>
      </c>
      <c r="BG98" s="600">
        <v>0</v>
      </c>
      <c r="BH98" s="600">
        <v>4</v>
      </c>
      <c r="BI98" s="600">
        <v>0</v>
      </c>
      <c r="BJ98" s="600">
        <v>0</v>
      </c>
      <c r="BK98" s="600">
        <v>0</v>
      </c>
      <c r="BL98" s="600">
        <v>4</v>
      </c>
      <c r="BM98" s="600">
        <v>0</v>
      </c>
      <c r="BN98" s="600">
        <v>0</v>
      </c>
      <c r="BO98" s="600">
        <v>0</v>
      </c>
      <c r="BP98" s="600">
        <v>4</v>
      </c>
    </row>
    <row r="99" spans="2:68" ht="14.5">
      <c r="B99" s="8" t="str">
        <f>Processes!D114</f>
        <v>EXPDME</v>
      </c>
      <c r="C99" s="8" t="str">
        <f>Processes!E114</f>
        <v>Export technology - Dimethyl ether</v>
      </c>
      <c r="D99" s="216" t="str">
        <f t="shared" si="11"/>
        <v>DME</v>
      </c>
      <c r="E99" s="485"/>
      <c r="F99" s="1116" t="str">
        <f t="shared" si="10"/>
        <v>MKr19</v>
      </c>
      <c r="G99" s="483">
        <f>G$89</f>
        <v>100.13</v>
      </c>
      <c r="H99" s="483">
        <f t="shared" ref="H99:AU99" si="19">H$89</f>
        <v>111.53</v>
      </c>
      <c r="I99" s="483">
        <f t="shared" si="19"/>
        <v>127.48999999999998</v>
      </c>
      <c r="J99" s="483">
        <f t="shared" si="19"/>
        <v>117.03999999999999</v>
      </c>
      <c r="K99" s="483">
        <f t="shared" si="19"/>
        <v>107.82499999999999</v>
      </c>
      <c r="L99" s="483">
        <f t="shared" si="19"/>
        <v>73.149999999999991</v>
      </c>
      <c r="M99" s="483">
        <f t="shared" si="19"/>
        <v>70.3</v>
      </c>
      <c r="N99" s="483">
        <f t="shared" si="19"/>
        <v>74.290000000000006</v>
      </c>
      <c r="O99" s="483">
        <f t="shared" si="19"/>
        <v>96.426022004987345</v>
      </c>
      <c r="P99" s="483">
        <f t="shared" si="19"/>
        <v>90.807615434698747</v>
      </c>
      <c r="Q99" s="483">
        <f t="shared" si="19"/>
        <v>57.391488112261982</v>
      </c>
      <c r="R99" s="483">
        <f t="shared" si="19"/>
        <v>91.640837759999627</v>
      </c>
      <c r="S99" s="483">
        <f t="shared" si="19"/>
        <v>99.983302495812865</v>
      </c>
      <c r="T99" s="483">
        <f t="shared" si="19"/>
        <v>97.020501547556321</v>
      </c>
      <c r="U99" s="483">
        <f t="shared" si="19"/>
        <v>92.968310492181772</v>
      </c>
      <c r="V99" s="483">
        <f t="shared" si="19"/>
        <v>89.297785583145426</v>
      </c>
      <c r="W99" s="483">
        <f t="shared" si="19"/>
        <v>88.433435487018741</v>
      </c>
      <c r="X99" s="483">
        <f t="shared" si="19"/>
        <v>88.13951047400559</v>
      </c>
      <c r="Y99" s="483">
        <f t="shared" si="19"/>
        <v>88.041130788130872</v>
      </c>
      <c r="Z99" s="483">
        <f t="shared" si="19"/>
        <v>87.989562456066238</v>
      </c>
      <c r="AA99" s="483">
        <f t="shared" si="19"/>
        <v>87.887108999984449</v>
      </c>
      <c r="AB99" s="483">
        <f t="shared" si="19"/>
        <v>88.645507010058878</v>
      </c>
      <c r="AC99" s="483">
        <f t="shared" si="19"/>
        <v>89.377024360156639</v>
      </c>
      <c r="AD99" s="483">
        <f t="shared" si="19"/>
        <v>90.031354272969281</v>
      </c>
      <c r="AE99" s="483">
        <f t="shared" si="19"/>
        <v>90.673883603964086</v>
      </c>
      <c r="AF99" s="483">
        <f t="shared" si="19"/>
        <v>91.251263896678168</v>
      </c>
      <c r="AG99" s="483">
        <f t="shared" si="19"/>
        <v>91.251263896678168</v>
      </c>
      <c r="AH99" s="483">
        <f t="shared" si="19"/>
        <v>91.251263896678168</v>
      </c>
      <c r="AI99" s="483">
        <f t="shared" si="19"/>
        <v>91.251263896678168</v>
      </c>
      <c r="AJ99" s="483">
        <f t="shared" si="19"/>
        <v>91.251263896678168</v>
      </c>
      <c r="AK99" s="483">
        <f t="shared" si="19"/>
        <v>91.251263896678168</v>
      </c>
      <c r="AL99" s="483">
        <f t="shared" si="19"/>
        <v>91.251263896678168</v>
      </c>
      <c r="AM99" s="483">
        <f t="shared" si="19"/>
        <v>91.251263896678168</v>
      </c>
      <c r="AN99" s="483">
        <f t="shared" si="19"/>
        <v>91.251263896678168</v>
      </c>
      <c r="AO99" s="483">
        <f t="shared" si="19"/>
        <v>91.251263896678168</v>
      </c>
      <c r="AP99" s="483">
        <f t="shared" si="19"/>
        <v>91.251263896678168</v>
      </c>
      <c r="AQ99" s="483">
        <f t="shared" si="19"/>
        <v>91.251263896678168</v>
      </c>
      <c r="AR99" s="483">
        <f t="shared" si="19"/>
        <v>91.251263896678168</v>
      </c>
      <c r="AS99" s="483">
        <f t="shared" si="19"/>
        <v>91.251263896678168</v>
      </c>
      <c r="AT99" s="483">
        <f t="shared" si="19"/>
        <v>91.251263896678168</v>
      </c>
      <c r="AU99" s="483">
        <f t="shared" si="19"/>
        <v>91.251263896678168</v>
      </c>
      <c r="AV99" s="484">
        <v>5</v>
      </c>
      <c r="AW99" s="600">
        <v>0</v>
      </c>
      <c r="AX99" s="600">
        <v>0</v>
      </c>
      <c r="AY99" s="600">
        <v>0</v>
      </c>
      <c r="AZ99" s="600">
        <v>4</v>
      </c>
      <c r="BA99" s="600">
        <v>0</v>
      </c>
      <c r="BB99" s="600">
        <v>0</v>
      </c>
      <c r="BC99" s="600">
        <v>0</v>
      </c>
      <c r="BD99" s="600">
        <v>4</v>
      </c>
      <c r="BE99" s="600">
        <v>0</v>
      </c>
      <c r="BF99" s="600">
        <v>0</v>
      </c>
      <c r="BG99" s="600">
        <v>0</v>
      </c>
      <c r="BH99" s="600">
        <v>4</v>
      </c>
      <c r="BI99" s="600">
        <v>0</v>
      </c>
      <c r="BJ99" s="600">
        <v>0</v>
      </c>
      <c r="BK99" s="600">
        <v>0</v>
      </c>
      <c r="BL99" s="600">
        <v>4</v>
      </c>
      <c r="BM99" s="600">
        <v>0</v>
      </c>
      <c r="BN99" s="600">
        <v>0</v>
      </c>
      <c r="BO99" s="600">
        <v>0</v>
      </c>
      <c r="BP99" s="600">
        <v>4</v>
      </c>
    </row>
    <row r="100" spans="2:68" ht="14.5">
      <c r="B100" s="8" t="str">
        <f>Processes!D115</f>
        <v>EXPKRB1</v>
      </c>
      <c r="C100" s="8" t="str">
        <f>Processes!E115</f>
        <v>Export technology - Bio Kerosene G1</v>
      </c>
      <c r="D100" s="216" t="str">
        <f t="shared" si="11"/>
        <v>KRB1</v>
      </c>
      <c r="E100" s="485"/>
      <c r="F100" s="1116" t="str">
        <f t="shared" si="10"/>
        <v>MKr19</v>
      </c>
      <c r="G100" s="483">
        <f>G$88</f>
        <v>72.674999999999997</v>
      </c>
      <c r="H100" s="483">
        <f t="shared" ref="H100:AU102" si="20">H$88</f>
        <v>106.78</v>
      </c>
      <c r="I100" s="483">
        <f t="shared" si="20"/>
        <v>110.48499999999999</v>
      </c>
      <c r="J100" s="483">
        <f t="shared" si="20"/>
        <v>112.66999999999999</v>
      </c>
      <c r="K100" s="483">
        <f t="shared" si="20"/>
        <v>104.59499999999998</v>
      </c>
      <c r="L100" s="483">
        <f t="shared" si="20"/>
        <v>69.825000000000003</v>
      </c>
      <c r="M100" s="483">
        <f t="shared" si="20"/>
        <v>67.069999999999993</v>
      </c>
      <c r="N100" s="483">
        <f t="shared" si="20"/>
        <v>70.965000000000003</v>
      </c>
      <c r="O100" s="483">
        <f t="shared" si="20"/>
        <v>94.52602200498734</v>
      </c>
      <c r="P100" s="483">
        <f t="shared" si="20"/>
        <v>88.34711543469875</v>
      </c>
      <c r="Q100" s="483">
        <f t="shared" si="20"/>
        <v>55.835541948220651</v>
      </c>
      <c r="R100" s="483">
        <f t="shared" si="20"/>
        <v>89.201574718784485</v>
      </c>
      <c r="S100" s="483">
        <f t="shared" si="20"/>
        <v>97.36473616491449</v>
      </c>
      <c r="T100" s="483">
        <f t="shared" si="20"/>
        <v>94.523360268410286</v>
      </c>
      <c r="U100" s="483">
        <f t="shared" si="20"/>
        <v>90.614996654230012</v>
      </c>
      <c r="V100" s="483">
        <f t="shared" si="20"/>
        <v>87.06662714036085</v>
      </c>
      <c r="W100" s="483">
        <f t="shared" si="20"/>
        <v>86.278447876490731</v>
      </c>
      <c r="X100" s="483">
        <f t="shared" si="20"/>
        <v>86.021781585336811</v>
      </c>
      <c r="Y100" s="483">
        <f t="shared" si="20"/>
        <v>85.952909605700953</v>
      </c>
      <c r="Z100" s="483">
        <f t="shared" si="20"/>
        <v>85.927911915681577</v>
      </c>
      <c r="AA100" s="483">
        <f t="shared" si="20"/>
        <v>85.850231541772288</v>
      </c>
      <c r="AB100" s="483">
        <f t="shared" si="20"/>
        <v>86.619200291626143</v>
      </c>
      <c r="AC100" s="483">
        <f t="shared" si="20"/>
        <v>87.367110823133999</v>
      </c>
      <c r="AD100" s="483">
        <f t="shared" si="20"/>
        <v>88.037606675517097</v>
      </c>
      <c r="AE100" s="483">
        <f t="shared" si="20"/>
        <v>88.694053572005615</v>
      </c>
      <c r="AF100" s="483">
        <f t="shared" si="20"/>
        <v>89.285284409095567</v>
      </c>
      <c r="AG100" s="483">
        <f t="shared" si="20"/>
        <v>89.285284409095567</v>
      </c>
      <c r="AH100" s="483">
        <f t="shared" si="20"/>
        <v>89.285284409095567</v>
      </c>
      <c r="AI100" s="483">
        <f t="shared" si="20"/>
        <v>89.285284409095567</v>
      </c>
      <c r="AJ100" s="483">
        <f t="shared" si="20"/>
        <v>89.285284409095567</v>
      </c>
      <c r="AK100" s="483">
        <f t="shared" si="20"/>
        <v>89.285284409095567</v>
      </c>
      <c r="AL100" s="483">
        <f t="shared" si="20"/>
        <v>89.285284409095567</v>
      </c>
      <c r="AM100" s="483">
        <f t="shared" si="20"/>
        <v>89.285284409095567</v>
      </c>
      <c r="AN100" s="483">
        <f t="shared" si="20"/>
        <v>89.285284409095567</v>
      </c>
      <c r="AO100" s="483">
        <f t="shared" si="20"/>
        <v>89.285284409095567</v>
      </c>
      <c r="AP100" s="483">
        <f t="shared" si="20"/>
        <v>89.285284409095567</v>
      </c>
      <c r="AQ100" s="483">
        <f t="shared" si="20"/>
        <v>89.285284409095567</v>
      </c>
      <c r="AR100" s="483">
        <f t="shared" si="20"/>
        <v>89.285284409095567</v>
      </c>
      <c r="AS100" s="483">
        <f t="shared" si="20"/>
        <v>89.285284409095567</v>
      </c>
      <c r="AT100" s="483">
        <f t="shared" si="20"/>
        <v>89.285284409095567</v>
      </c>
      <c r="AU100" s="483">
        <f t="shared" si="20"/>
        <v>89.285284409095567</v>
      </c>
      <c r="AV100" s="484">
        <v>5</v>
      </c>
      <c r="AW100" s="600">
        <v>0</v>
      </c>
      <c r="AX100" s="600">
        <v>0</v>
      </c>
      <c r="AY100" s="600">
        <v>0</v>
      </c>
      <c r="AZ100" s="600">
        <v>4</v>
      </c>
      <c r="BA100" s="600">
        <v>0</v>
      </c>
      <c r="BB100" s="600">
        <v>0</v>
      </c>
      <c r="BC100" s="600">
        <v>0</v>
      </c>
      <c r="BD100" s="600">
        <v>4</v>
      </c>
      <c r="BE100" s="600">
        <v>0</v>
      </c>
      <c r="BF100" s="600">
        <v>0</v>
      </c>
      <c r="BG100" s="600">
        <v>0</v>
      </c>
      <c r="BH100" s="600">
        <v>4</v>
      </c>
      <c r="BI100" s="600">
        <v>0</v>
      </c>
      <c r="BJ100" s="600">
        <v>0</v>
      </c>
      <c r="BK100" s="600">
        <v>0</v>
      </c>
      <c r="BL100" s="600">
        <v>4</v>
      </c>
      <c r="BM100" s="600">
        <v>0</v>
      </c>
      <c r="BN100" s="600">
        <v>0</v>
      </c>
      <c r="BO100" s="600">
        <v>0</v>
      </c>
      <c r="BP100" s="600">
        <v>4</v>
      </c>
    </row>
    <row r="101" spans="2:68" ht="14.5">
      <c r="B101" s="8" t="str">
        <f>Processes!D116</f>
        <v>EXPKRB2</v>
      </c>
      <c r="C101" s="8" t="str">
        <f>Processes!E116</f>
        <v>Export technology - Bio Kerosene G2</v>
      </c>
      <c r="D101" s="216" t="str">
        <f t="shared" si="11"/>
        <v>KRB2</v>
      </c>
      <c r="E101" s="485"/>
      <c r="F101" s="1116" t="str">
        <f t="shared" si="10"/>
        <v>MKr19</v>
      </c>
      <c r="G101" s="483">
        <f>G$88</f>
        <v>72.674999999999997</v>
      </c>
      <c r="H101" s="483">
        <f t="shared" si="20"/>
        <v>106.78</v>
      </c>
      <c r="I101" s="483">
        <f t="shared" si="20"/>
        <v>110.48499999999999</v>
      </c>
      <c r="J101" s="483">
        <f t="shared" si="20"/>
        <v>112.66999999999999</v>
      </c>
      <c r="K101" s="483">
        <f t="shared" si="20"/>
        <v>104.59499999999998</v>
      </c>
      <c r="L101" s="483">
        <f t="shared" si="20"/>
        <v>69.825000000000003</v>
      </c>
      <c r="M101" s="483">
        <f t="shared" si="20"/>
        <v>67.069999999999993</v>
      </c>
      <c r="N101" s="483">
        <f t="shared" si="20"/>
        <v>70.965000000000003</v>
      </c>
      <c r="O101" s="483">
        <f t="shared" si="20"/>
        <v>94.52602200498734</v>
      </c>
      <c r="P101" s="483">
        <f t="shared" si="20"/>
        <v>88.34711543469875</v>
      </c>
      <c r="Q101" s="483">
        <f t="shared" si="20"/>
        <v>55.835541948220651</v>
      </c>
      <c r="R101" s="483">
        <f t="shared" si="20"/>
        <v>89.201574718784485</v>
      </c>
      <c r="S101" s="483">
        <f t="shared" si="20"/>
        <v>97.36473616491449</v>
      </c>
      <c r="T101" s="483">
        <f t="shared" si="20"/>
        <v>94.523360268410286</v>
      </c>
      <c r="U101" s="483">
        <f t="shared" si="20"/>
        <v>90.614996654230012</v>
      </c>
      <c r="V101" s="483">
        <f t="shared" si="20"/>
        <v>87.06662714036085</v>
      </c>
      <c r="W101" s="483">
        <f t="shared" si="20"/>
        <v>86.278447876490731</v>
      </c>
      <c r="X101" s="483">
        <f t="shared" si="20"/>
        <v>86.021781585336811</v>
      </c>
      <c r="Y101" s="483">
        <f t="shared" si="20"/>
        <v>85.952909605700953</v>
      </c>
      <c r="Z101" s="483">
        <f t="shared" si="20"/>
        <v>85.927911915681577</v>
      </c>
      <c r="AA101" s="483">
        <f t="shared" si="20"/>
        <v>85.850231541772288</v>
      </c>
      <c r="AB101" s="483">
        <f t="shared" si="20"/>
        <v>86.619200291626143</v>
      </c>
      <c r="AC101" s="483">
        <f t="shared" si="20"/>
        <v>87.367110823133999</v>
      </c>
      <c r="AD101" s="483">
        <f t="shared" si="20"/>
        <v>88.037606675517097</v>
      </c>
      <c r="AE101" s="483">
        <f t="shared" si="20"/>
        <v>88.694053572005615</v>
      </c>
      <c r="AF101" s="483">
        <f t="shared" si="20"/>
        <v>89.285284409095567</v>
      </c>
      <c r="AG101" s="483">
        <f t="shared" si="20"/>
        <v>89.285284409095567</v>
      </c>
      <c r="AH101" s="483">
        <f t="shared" si="20"/>
        <v>89.285284409095567</v>
      </c>
      <c r="AI101" s="483">
        <f t="shared" si="20"/>
        <v>89.285284409095567</v>
      </c>
      <c r="AJ101" s="483">
        <f t="shared" si="20"/>
        <v>89.285284409095567</v>
      </c>
      <c r="AK101" s="483">
        <f t="shared" si="20"/>
        <v>89.285284409095567</v>
      </c>
      <c r="AL101" s="483">
        <f t="shared" si="20"/>
        <v>89.285284409095567</v>
      </c>
      <c r="AM101" s="483">
        <f t="shared" si="20"/>
        <v>89.285284409095567</v>
      </c>
      <c r="AN101" s="483">
        <f t="shared" si="20"/>
        <v>89.285284409095567</v>
      </c>
      <c r="AO101" s="483">
        <f t="shared" si="20"/>
        <v>89.285284409095567</v>
      </c>
      <c r="AP101" s="483">
        <f t="shared" si="20"/>
        <v>89.285284409095567</v>
      </c>
      <c r="AQ101" s="483">
        <f t="shared" si="20"/>
        <v>89.285284409095567</v>
      </c>
      <c r="AR101" s="483">
        <f t="shared" si="20"/>
        <v>89.285284409095567</v>
      </c>
      <c r="AS101" s="483">
        <f t="shared" si="20"/>
        <v>89.285284409095567</v>
      </c>
      <c r="AT101" s="483">
        <f t="shared" si="20"/>
        <v>89.285284409095567</v>
      </c>
      <c r="AU101" s="483">
        <f t="shared" si="20"/>
        <v>89.285284409095567</v>
      </c>
      <c r="AV101" s="484">
        <v>5</v>
      </c>
      <c r="AW101" s="600">
        <v>0</v>
      </c>
      <c r="AX101" s="600">
        <v>0</v>
      </c>
      <c r="AY101" s="600">
        <v>0</v>
      </c>
      <c r="AZ101" s="600">
        <v>4</v>
      </c>
      <c r="BA101" s="600">
        <v>0</v>
      </c>
      <c r="BB101" s="600">
        <v>0</v>
      </c>
      <c r="BC101" s="600">
        <v>0</v>
      </c>
      <c r="BD101" s="600">
        <v>4</v>
      </c>
      <c r="BE101" s="600">
        <v>0</v>
      </c>
      <c r="BF101" s="600">
        <v>0</v>
      </c>
      <c r="BG101" s="600">
        <v>0</v>
      </c>
      <c r="BH101" s="600">
        <v>4</v>
      </c>
      <c r="BI101" s="600">
        <v>0</v>
      </c>
      <c r="BJ101" s="600">
        <v>0</v>
      </c>
      <c r="BK101" s="600">
        <v>0</v>
      </c>
      <c r="BL101" s="600">
        <v>4</v>
      </c>
      <c r="BM101" s="600">
        <v>0</v>
      </c>
      <c r="BN101" s="600">
        <v>0</v>
      </c>
      <c r="BO101" s="600">
        <v>0</v>
      </c>
      <c r="BP101" s="600">
        <v>4</v>
      </c>
    </row>
    <row r="102" spans="2:68" ht="14.5">
      <c r="B102" s="8" t="str">
        <f>Processes!D117</f>
        <v>EXPKRE</v>
      </c>
      <c r="C102" s="8" t="str">
        <f>Processes!E117</f>
        <v>Export technology - Electro Kerosene</v>
      </c>
      <c r="D102" s="216" t="str">
        <f t="shared" si="11"/>
        <v>KRE</v>
      </c>
      <c r="E102" s="485"/>
      <c r="F102" s="1116" t="str">
        <f t="shared" si="10"/>
        <v>MKr19</v>
      </c>
      <c r="G102" s="483">
        <f>G$88</f>
        <v>72.674999999999997</v>
      </c>
      <c r="H102" s="483">
        <f t="shared" si="20"/>
        <v>106.78</v>
      </c>
      <c r="I102" s="483">
        <f t="shared" si="20"/>
        <v>110.48499999999999</v>
      </c>
      <c r="J102" s="483">
        <f t="shared" si="20"/>
        <v>112.66999999999999</v>
      </c>
      <c r="K102" s="483">
        <f t="shared" si="20"/>
        <v>104.59499999999998</v>
      </c>
      <c r="L102" s="483">
        <f t="shared" si="20"/>
        <v>69.825000000000003</v>
      </c>
      <c r="M102" s="483">
        <f t="shared" si="20"/>
        <v>67.069999999999993</v>
      </c>
      <c r="N102" s="483">
        <f t="shared" si="20"/>
        <v>70.965000000000003</v>
      </c>
      <c r="O102" s="483">
        <f t="shared" si="20"/>
        <v>94.52602200498734</v>
      </c>
      <c r="P102" s="483">
        <f t="shared" si="20"/>
        <v>88.34711543469875</v>
      </c>
      <c r="Q102" s="483">
        <f t="shared" si="20"/>
        <v>55.835541948220651</v>
      </c>
      <c r="R102" s="483">
        <f t="shared" si="20"/>
        <v>89.201574718784485</v>
      </c>
      <c r="S102" s="483">
        <f t="shared" si="20"/>
        <v>97.36473616491449</v>
      </c>
      <c r="T102" s="483">
        <f t="shared" si="20"/>
        <v>94.523360268410286</v>
      </c>
      <c r="U102" s="483">
        <f t="shared" si="20"/>
        <v>90.614996654230012</v>
      </c>
      <c r="V102" s="483">
        <f t="shared" si="20"/>
        <v>87.06662714036085</v>
      </c>
      <c r="W102" s="483">
        <f t="shared" si="20"/>
        <v>86.278447876490731</v>
      </c>
      <c r="X102" s="483">
        <f t="shared" si="20"/>
        <v>86.021781585336811</v>
      </c>
      <c r="Y102" s="483">
        <f t="shared" si="20"/>
        <v>85.952909605700953</v>
      </c>
      <c r="Z102" s="483">
        <f t="shared" si="20"/>
        <v>85.927911915681577</v>
      </c>
      <c r="AA102" s="483">
        <f t="shared" si="20"/>
        <v>85.850231541772288</v>
      </c>
      <c r="AB102" s="483">
        <f t="shared" si="20"/>
        <v>86.619200291626143</v>
      </c>
      <c r="AC102" s="483">
        <f t="shared" si="20"/>
        <v>87.367110823133999</v>
      </c>
      <c r="AD102" s="483">
        <f t="shared" si="20"/>
        <v>88.037606675517097</v>
      </c>
      <c r="AE102" s="483">
        <f t="shared" si="20"/>
        <v>88.694053572005615</v>
      </c>
      <c r="AF102" s="483">
        <f t="shared" si="20"/>
        <v>89.285284409095567</v>
      </c>
      <c r="AG102" s="483">
        <f t="shared" si="20"/>
        <v>89.285284409095567</v>
      </c>
      <c r="AH102" s="483">
        <f t="shared" si="20"/>
        <v>89.285284409095567</v>
      </c>
      <c r="AI102" s="483">
        <f t="shared" si="20"/>
        <v>89.285284409095567</v>
      </c>
      <c r="AJ102" s="483">
        <f t="shared" si="20"/>
        <v>89.285284409095567</v>
      </c>
      <c r="AK102" s="483">
        <f t="shared" si="20"/>
        <v>89.285284409095567</v>
      </c>
      <c r="AL102" s="483">
        <f t="shared" si="20"/>
        <v>89.285284409095567</v>
      </c>
      <c r="AM102" s="483">
        <f t="shared" si="20"/>
        <v>89.285284409095567</v>
      </c>
      <c r="AN102" s="483">
        <f t="shared" si="20"/>
        <v>89.285284409095567</v>
      </c>
      <c r="AO102" s="483">
        <f t="shared" si="20"/>
        <v>89.285284409095567</v>
      </c>
      <c r="AP102" s="483">
        <f t="shared" si="20"/>
        <v>89.285284409095567</v>
      </c>
      <c r="AQ102" s="483">
        <f t="shared" si="20"/>
        <v>89.285284409095567</v>
      </c>
      <c r="AR102" s="483">
        <f t="shared" si="20"/>
        <v>89.285284409095567</v>
      </c>
      <c r="AS102" s="483">
        <f t="shared" si="20"/>
        <v>89.285284409095567</v>
      </c>
      <c r="AT102" s="483">
        <f t="shared" si="20"/>
        <v>89.285284409095567</v>
      </c>
      <c r="AU102" s="483">
        <f t="shared" si="20"/>
        <v>89.285284409095567</v>
      </c>
      <c r="AV102" s="484">
        <v>5</v>
      </c>
      <c r="AW102" s="600">
        <v>0</v>
      </c>
      <c r="AX102" s="600">
        <v>0</v>
      </c>
      <c r="AY102" s="600">
        <v>0</v>
      </c>
      <c r="AZ102" s="600">
        <v>4</v>
      </c>
      <c r="BA102" s="600">
        <v>0</v>
      </c>
      <c r="BB102" s="600">
        <v>0</v>
      </c>
      <c r="BC102" s="600">
        <v>0</v>
      </c>
      <c r="BD102" s="600">
        <v>4</v>
      </c>
      <c r="BE102" s="600">
        <v>0</v>
      </c>
      <c r="BF102" s="600">
        <v>0</v>
      </c>
      <c r="BG102" s="600">
        <v>0</v>
      </c>
      <c r="BH102" s="600">
        <v>4</v>
      </c>
      <c r="BI102" s="600">
        <v>0</v>
      </c>
      <c r="BJ102" s="600">
        <v>0</v>
      </c>
      <c r="BK102" s="600">
        <v>0</v>
      </c>
      <c r="BL102" s="600">
        <v>4</v>
      </c>
      <c r="BM102" s="600">
        <v>0</v>
      </c>
      <c r="BN102" s="600">
        <v>0</v>
      </c>
      <c r="BO102" s="600">
        <v>0</v>
      </c>
      <c r="BP102" s="600">
        <v>4</v>
      </c>
    </row>
    <row r="103" spans="2:68" ht="14.5">
      <c r="B103" s="8" t="str">
        <f>Processes!D118</f>
        <v>EXPSNG1</v>
      </c>
      <c r="C103" s="8" t="str">
        <f>Processes!E118</f>
        <v>Export technology - Bio Synt. Nat. Gas G1</v>
      </c>
      <c r="D103" s="216" t="str">
        <f t="shared" si="11"/>
        <v>SNG1</v>
      </c>
      <c r="F103" s="1116" t="str">
        <f>IFERROR(VLOOKUP(D103,$E$128:$F$180,2,FALSE),"MKr19")</f>
        <v>MKr19</v>
      </c>
      <c r="G103" s="483">
        <f>G$83</f>
        <v>42.18</v>
      </c>
      <c r="H103" s="483">
        <f t="shared" ref="H103:AU105" si="21">H$83</f>
        <v>43.795000000000002</v>
      </c>
      <c r="I103" s="483">
        <f t="shared" si="21"/>
        <v>52.344999999999999</v>
      </c>
      <c r="J103" s="483">
        <f t="shared" si="21"/>
        <v>51.49</v>
      </c>
      <c r="K103" s="483">
        <f t="shared" si="21"/>
        <v>43.414999999999999</v>
      </c>
      <c r="L103" s="483">
        <f t="shared" si="21"/>
        <v>41.8</v>
      </c>
      <c r="M103" s="483">
        <f t="shared" si="21"/>
        <v>34.959999999999994</v>
      </c>
      <c r="N103" s="483">
        <f t="shared" si="21"/>
        <v>35.055</v>
      </c>
      <c r="O103" s="483">
        <f t="shared" si="21"/>
        <v>50.751074212757736</v>
      </c>
      <c r="P103" s="483">
        <f t="shared" si="21"/>
        <v>32.54796067858944</v>
      </c>
      <c r="Q103" s="483">
        <f t="shared" si="21"/>
        <v>21.68593084248992</v>
      </c>
      <c r="R103" s="483">
        <f t="shared" si="21"/>
        <v>97.544114763151526</v>
      </c>
      <c r="S103" s="483">
        <f t="shared" si="21"/>
        <v>123.8432275054263</v>
      </c>
      <c r="T103" s="483">
        <f t="shared" si="21"/>
        <v>75.331646763858416</v>
      </c>
      <c r="U103" s="483">
        <f t="shared" si="21"/>
        <v>40.873647494176012</v>
      </c>
      <c r="V103" s="483">
        <f t="shared" si="21"/>
        <v>37.506551875436749</v>
      </c>
      <c r="W103" s="483">
        <f t="shared" si="21"/>
        <v>38.962899271288926</v>
      </c>
      <c r="X103" s="483">
        <f t="shared" si="21"/>
        <v>40.398346501178757</v>
      </c>
      <c r="Y103" s="483">
        <f t="shared" si="21"/>
        <v>41.789518557614414</v>
      </c>
      <c r="Z103" s="483">
        <f t="shared" si="21"/>
        <v>43.13293266142378</v>
      </c>
      <c r="AA103" s="483">
        <f t="shared" si="21"/>
        <v>44.433995787473471</v>
      </c>
      <c r="AB103" s="483">
        <f t="shared" si="21"/>
        <v>45.572720875308704</v>
      </c>
      <c r="AC103" s="483">
        <f t="shared" si="21"/>
        <v>46.686881120854039</v>
      </c>
      <c r="AD103" s="483">
        <f t="shared" si="21"/>
        <v>47.741333597240121</v>
      </c>
      <c r="AE103" s="483">
        <f t="shared" si="21"/>
        <v>48.774286962956381</v>
      </c>
      <c r="AF103" s="483">
        <f t="shared" si="21"/>
        <v>49.75761633725044</v>
      </c>
      <c r="AG103" s="483">
        <f t="shared" si="21"/>
        <v>49.75761633725044</v>
      </c>
      <c r="AH103" s="483">
        <f t="shared" si="21"/>
        <v>49.75761633725044</v>
      </c>
      <c r="AI103" s="483">
        <f t="shared" si="21"/>
        <v>49.75761633725044</v>
      </c>
      <c r="AJ103" s="483">
        <f t="shared" si="21"/>
        <v>49.75761633725044</v>
      </c>
      <c r="AK103" s="483">
        <f t="shared" si="21"/>
        <v>49.75761633725044</v>
      </c>
      <c r="AL103" s="483">
        <f t="shared" si="21"/>
        <v>49.75761633725044</v>
      </c>
      <c r="AM103" s="483">
        <f t="shared" si="21"/>
        <v>49.75761633725044</v>
      </c>
      <c r="AN103" s="483">
        <f t="shared" si="21"/>
        <v>49.75761633725044</v>
      </c>
      <c r="AO103" s="483">
        <f t="shared" si="21"/>
        <v>49.75761633725044</v>
      </c>
      <c r="AP103" s="483">
        <f t="shared" si="21"/>
        <v>49.75761633725044</v>
      </c>
      <c r="AQ103" s="483">
        <f t="shared" si="21"/>
        <v>49.75761633725044</v>
      </c>
      <c r="AR103" s="483">
        <f t="shared" si="21"/>
        <v>49.75761633725044</v>
      </c>
      <c r="AS103" s="483">
        <f t="shared" si="21"/>
        <v>49.75761633725044</v>
      </c>
      <c r="AT103" s="483">
        <f t="shared" si="21"/>
        <v>49.75761633725044</v>
      </c>
      <c r="AU103" s="483">
        <f t="shared" si="21"/>
        <v>49.75761633725044</v>
      </c>
      <c r="AV103" s="484">
        <v>5</v>
      </c>
      <c r="AW103" s="600">
        <v>0</v>
      </c>
      <c r="AX103" s="600">
        <v>0</v>
      </c>
      <c r="AY103" s="600">
        <v>0</v>
      </c>
      <c r="AZ103" s="600">
        <v>4</v>
      </c>
      <c r="BA103" s="600">
        <v>0</v>
      </c>
      <c r="BB103" s="600">
        <v>0</v>
      </c>
      <c r="BC103" s="600">
        <v>0</v>
      </c>
      <c r="BD103" s="600">
        <v>4</v>
      </c>
      <c r="BE103" s="600">
        <v>0</v>
      </c>
      <c r="BF103" s="600">
        <v>0</v>
      </c>
      <c r="BG103" s="600">
        <v>0</v>
      </c>
      <c r="BH103" s="600">
        <v>4</v>
      </c>
      <c r="BI103" s="600">
        <v>0</v>
      </c>
      <c r="BJ103" s="600">
        <v>0</v>
      </c>
      <c r="BK103" s="600">
        <v>0</v>
      </c>
      <c r="BL103" s="600">
        <v>4</v>
      </c>
      <c r="BM103" s="600">
        <v>0</v>
      </c>
      <c r="BN103" s="600">
        <v>0</v>
      </c>
      <c r="BO103" s="600">
        <v>0</v>
      </c>
      <c r="BP103" s="600">
        <v>4</v>
      </c>
    </row>
    <row r="104" spans="2:68" ht="14.5">
      <c r="B104" s="8" t="str">
        <f>Processes!D119</f>
        <v>EXPSNG2</v>
      </c>
      <c r="C104" s="8" t="str">
        <f>Processes!E119</f>
        <v>Export technology - Bio Synt. Nat. Gas G2</v>
      </c>
      <c r="D104" s="216" t="str">
        <f t="shared" si="11"/>
        <v>SNG2</v>
      </c>
      <c r="F104" s="1116" t="str">
        <f t="shared" ref="F104:F118" si="22">IFERROR(VLOOKUP(D104,$E$128:$F$180,2,FALSE),"MKr19")</f>
        <v>MKr19</v>
      </c>
      <c r="G104" s="483">
        <f>G$83</f>
        <v>42.18</v>
      </c>
      <c r="H104" s="483">
        <f t="shared" si="21"/>
        <v>43.795000000000002</v>
      </c>
      <c r="I104" s="483">
        <f t="shared" si="21"/>
        <v>52.344999999999999</v>
      </c>
      <c r="J104" s="483">
        <f t="shared" si="21"/>
        <v>51.49</v>
      </c>
      <c r="K104" s="483">
        <f t="shared" si="21"/>
        <v>43.414999999999999</v>
      </c>
      <c r="L104" s="483">
        <f t="shared" si="21"/>
        <v>41.8</v>
      </c>
      <c r="M104" s="483">
        <f t="shared" si="21"/>
        <v>34.959999999999994</v>
      </c>
      <c r="N104" s="483">
        <f t="shared" si="21"/>
        <v>35.055</v>
      </c>
      <c r="O104" s="483">
        <f t="shared" si="21"/>
        <v>50.751074212757736</v>
      </c>
      <c r="P104" s="483">
        <f t="shared" si="21"/>
        <v>32.54796067858944</v>
      </c>
      <c r="Q104" s="483">
        <f t="shared" si="21"/>
        <v>21.68593084248992</v>
      </c>
      <c r="R104" s="483">
        <f t="shared" si="21"/>
        <v>97.544114763151526</v>
      </c>
      <c r="S104" s="483">
        <f t="shared" si="21"/>
        <v>123.8432275054263</v>
      </c>
      <c r="T104" s="483">
        <f t="shared" si="21"/>
        <v>75.331646763858416</v>
      </c>
      <c r="U104" s="483">
        <f t="shared" si="21"/>
        <v>40.873647494176012</v>
      </c>
      <c r="V104" s="483">
        <f t="shared" si="21"/>
        <v>37.506551875436749</v>
      </c>
      <c r="W104" s="483">
        <f t="shared" si="21"/>
        <v>38.962899271288926</v>
      </c>
      <c r="X104" s="483">
        <f t="shared" si="21"/>
        <v>40.398346501178757</v>
      </c>
      <c r="Y104" s="483">
        <f t="shared" si="21"/>
        <v>41.789518557614414</v>
      </c>
      <c r="Z104" s="483">
        <f t="shared" si="21"/>
        <v>43.13293266142378</v>
      </c>
      <c r="AA104" s="483">
        <f t="shared" si="21"/>
        <v>44.433995787473471</v>
      </c>
      <c r="AB104" s="483">
        <f t="shared" si="21"/>
        <v>45.572720875308704</v>
      </c>
      <c r="AC104" s="483">
        <f t="shared" si="21"/>
        <v>46.686881120854039</v>
      </c>
      <c r="AD104" s="483">
        <f t="shared" si="21"/>
        <v>47.741333597240121</v>
      </c>
      <c r="AE104" s="483">
        <f t="shared" si="21"/>
        <v>48.774286962956381</v>
      </c>
      <c r="AF104" s="483">
        <f t="shared" si="21"/>
        <v>49.75761633725044</v>
      </c>
      <c r="AG104" s="483">
        <f t="shared" si="21"/>
        <v>49.75761633725044</v>
      </c>
      <c r="AH104" s="483">
        <f t="shared" si="21"/>
        <v>49.75761633725044</v>
      </c>
      <c r="AI104" s="483">
        <f t="shared" si="21"/>
        <v>49.75761633725044</v>
      </c>
      <c r="AJ104" s="483">
        <f t="shared" si="21"/>
        <v>49.75761633725044</v>
      </c>
      <c r="AK104" s="483">
        <f t="shared" si="21"/>
        <v>49.75761633725044</v>
      </c>
      <c r="AL104" s="483">
        <f t="shared" si="21"/>
        <v>49.75761633725044</v>
      </c>
      <c r="AM104" s="483">
        <f t="shared" si="21"/>
        <v>49.75761633725044</v>
      </c>
      <c r="AN104" s="483">
        <f t="shared" si="21"/>
        <v>49.75761633725044</v>
      </c>
      <c r="AO104" s="483">
        <f t="shared" si="21"/>
        <v>49.75761633725044</v>
      </c>
      <c r="AP104" s="483">
        <f t="shared" si="21"/>
        <v>49.75761633725044</v>
      </c>
      <c r="AQ104" s="483">
        <f t="shared" si="21"/>
        <v>49.75761633725044</v>
      </c>
      <c r="AR104" s="483">
        <f t="shared" si="21"/>
        <v>49.75761633725044</v>
      </c>
      <c r="AS104" s="483">
        <f t="shared" si="21"/>
        <v>49.75761633725044</v>
      </c>
      <c r="AT104" s="483">
        <f t="shared" si="21"/>
        <v>49.75761633725044</v>
      </c>
      <c r="AU104" s="483">
        <f t="shared" si="21"/>
        <v>49.75761633725044</v>
      </c>
      <c r="AV104" s="484">
        <v>5</v>
      </c>
      <c r="AW104" s="600">
        <v>0</v>
      </c>
      <c r="AX104" s="600">
        <v>0</v>
      </c>
      <c r="AY104" s="600">
        <v>0</v>
      </c>
      <c r="AZ104" s="600">
        <v>4</v>
      </c>
      <c r="BA104" s="600">
        <v>0</v>
      </c>
      <c r="BB104" s="600">
        <v>0</v>
      </c>
      <c r="BC104" s="600">
        <v>0</v>
      </c>
      <c r="BD104" s="600">
        <v>4</v>
      </c>
      <c r="BE104" s="600">
        <v>0</v>
      </c>
      <c r="BF104" s="600">
        <v>0</v>
      </c>
      <c r="BG104" s="600">
        <v>0</v>
      </c>
      <c r="BH104" s="600">
        <v>4</v>
      </c>
      <c r="BI104" s="600">
        <v>0</v>
      </c>
      <c r="BJ104" s="600">
        <v>0</v>
      </c>
      <c r="BK104" s="600">
        <v>0</v>
      </c>
      <c r="BL104" s="600">
        <v>4</v>
      </c>
      <c r="BM104" s="600">
        <v>0</v>
      </c>
      <c r="BN104" s="600">
        <v>0</v>
      </c>
      <c r="BO104" s="600">
        <v>0</v>
      </c>
      <c r="BP104" s="600">
        <v>4</v>
      </c>
    </row>
    <row r="105" spans="2:68" ht="14.5">
      <c r="B105" s="8" t="str">
        <f>Processes!D120</f>
        <v>EXPSNE</v>
      </c>
      <c r="C105" s="8" t="str">
        <f>Processes!E120</f>
        <v>Export technology - Electro Synt. Nat. Gas</v>
      </c>
      <c r="D105" s="216" t="str">
        <f t="shared" si="11"/>
        <v>SNE</v>
      </c>
      <c r="F105" s="1116" t="str">
        <f t="shared" si="22"/>
        <v>MKr19</v>
      </c>
      <c r="G105" s="483">
        <f>G$83</f>
        <v>42.18</v>
      </c>
      <c r="H105" s="483">
        <f t="shared" si="21"/>
        <v>43.795000000000002</v>
      </c>
      <c r="I105" s="483">
        <f t="shared" si="21"/>
        <v>52.344999999999999</v>
      </c>
      <c r="J105" s="483">
        <f t="shared" si="21"/>
        <v>51.49</v>
      </c>
      <c r="K105" s="483">
        <f t="shared" si="21"/>
        <v>43.414999999999999</v>
      </c>
      <c r="L105" s="483">
        <f t="shared" si="21"/>
        <v>41.8</v>
      </c>
      <c r="M105" s="483">
        <f t="shared" si="21"/>
        <v>34.959999999999994</v>
      </c>
      <c r="N105" s="483">
        <f t="shared" si="21"/>
        <v>35.055</v>
      </c>
      <c r="O105" s="483">
        <f t="shared" si="21"/>
        <v>50.751074212757736</v>
      </c>
      <c r="P105" s="483">
        <f t="shared" si="21"/>
        <v>32.54796067858944</v>
      </c>
      <c r="Q105" s="483">
        <f t="shared" si="21"/>
        <v>21.68593084248992</v>
      </c>
      <c r="R105" s="483">
        <f t="shared" si="21"/>
        <v>97.544114763151526</v>
      </c>
      <c r="S105" s="483">
        <f t="shared" si="21"/>
        <v>123.8432275054263</v>
      </c>
      <c r="T105" s="483">
        <f t="shared" si="21"/>
        <v>75.331646763858416</v>
      </c>
      <c r="U105" s="483">
        <f t="shared" si="21"/>
        <v>40.873647494176012</v>
      </c>
      <c r="V105" s="483">
        <f t="shared" si="21"/>
        <v>37.506551875436749</v>
      </c>
      <c r="W105" s="483">
        <f t="shared" si="21"/>
        <v>38.962899271288926</v>
      </c>
      <c r="X105" s="483">
        <f t="shared" si="21"/>
        <v>40.398346501178757</v>
      </c>
      <c r="Y105" s="483">
        <f t="shared" si="21"/>
        <v>41.789518557614414</v>
      </c>
      <c r="Z105" s="483">
        <f t="shared" si="21"/>
        <v>43.13293266142378</v>
      </c>
      <c r="AA105" s="483">
        <f t="shared" si="21"/>
        <v>44.433995787473471</v>
      </c>
      <c r="AB105" s="483">
        <f t="shared" si="21"/>
        <v>45.572720875308704</v>
      </c>
      <c r="AC105" s="483">
        <f t="shared" si="21"/>
        <v>46.686881120854039</v>
      </c>
      <c r="AD105" s="483">
        <f t="shared" si="21"/>
        <v>47.741333597240121</v>
      </c>
      <c r="AE105" s="483">
        <f t="shared" si="21"/>
        <v>48.774286962956381</v>
      </c>
      <c r="AF105" s="483">
        <f t="shared" si="21"/>
        <v>49.75761633725044</v>
      </c>
      <c r="AG105" s="483">
        <f t="shared" si="21"/>
        <v>49.75761633725044</v>
      </c>
      <c r="AH105" s="483">
        <f t="shared" si="21"/>
        <v>49.75761633725044</v>
      </c>
      <c r="AI105" s="483">
        <f t="shared" si="21"/>
        <v>49.75761633725044</v>
      </c>
      <c r="AJ105" s="483">
        <f t="shared" si="21"/>
        <v>49.75761633725044</v>
      </c>
      <c r="AK105" s="483">
        <f t="shared" si="21"/>
        <v>49.75761633725044</v>
      </c>
      <c r="AL105" s="483">
        <f t="shared" si="21"/>
        <v>49.75761633725044</v>
      </c>
      <c r="AM105" s="483">
        <f t="shared" si="21"/>
        <v>49.75761633725044</v>
      </c>
      <c r="AN105" s="483">
        <f t="shared" si="21"/>
        <v>49.75761633725044</v>
      </c>
      <c r="AO105" s="483">
        <f t="shared" si="21"/>
        <v>49.75761633725044</v>
      </c>
      <c r="AP105" s="483">
        <f t="shared" si="21"/>
        <v>49.75761633725044</v>
      </c>
      <c r="AQ105" s="483">
        <f t="shared" si="21"/>
        <v>49.75761633725044</v>
      </c>
      <c r="AR105" s="483">
        <f t="shared" si="21"/>
        <v>49.75761633725044</v>
      </c>
      <c r="AS105" s="483">
        <f t="shared" si="21"/>
        <v>49.75761633725044</v>
      </c>
      <c r="AT105" s="483">
        <f t="shared" si="21"/>
        <v>49.75761633725044</v>
      </c>
      <c r="AU105" s="483">
        <f t="shared" si="21"/>
        <v>49.75761633725044</v>
      </c>
      <c r="AV105" s="484">
        <v>5</v>
      </c>
      <c r="AW105" s="600">
        <v>0</v>
      </c>
      <c r="AX105" s="600">
        <v>0</v>
      </c>
      <c r="AY105" s="600">
        <v>0</v>
      </c>
      <c r="AZ105" s="600">
        <v>4</v>
      </c>
      <c r="BA105" s="600">
        <v>0</v>
      </c>
      <c r="BB105" s="600">
        <v>0</v>
      </c>
      <c r="BC105" s="600">
        <v>0</v>
      </c>
      <c r="BD105" s="600">
        <v>4</v>
      </c>
      <c r="BE105" s="600">
        <v>0</v>
      </c>
      <c r="BF105" s="600">
        <v>0</v>
      </c>
      <c r="BG105" s="600">
        <v>0</v>
      </c>
      <c r="BH105" s="600">
        <v>4</v>
      </c>
      <c r="BI105" s="600">
        <v>0</v>
      </c>
      <c r="BJ105" s="600">
        <v>0</v>
      </c>
      <c r="BK105" s="600">
        <v>0</v>
      </c>
      <c r="BL105" s="600">
        <v>4</v>
      </c>
      <c r="BM105" s="600">
        <v>0</v>
      </c>
      <c r="BN105" s="600">
        <v>0</v>
      </c>
      <c r="BO105" s="600">
        <v>0</v>
      </c>
      <c r="BP105" s="600">
        <v>4</v>
      </c>
    </row>
    <row r="106" spans="2:68" ht="14.5">
      <c r="B106" s="8" t="str">
        <f>Processes!D121</f>
        <v>EXPDSB1</v>
      </c>
      <c r="C106" s="8" t="str">
        <f>Processes!E121</f>
        <v>Export technology - Biodiesel G1</v>
      </c>
      <c r="D106" s="216" t="str">
        <f t="shared" si="11"/>
        <v>DSB1</v>
      </c>
      <c r="F106" s="1116" t="str">
        <f t="shared" si="22"/>
        <v>MKr19</v>
      </c>
      <c r="G106" s="483">
        <f>G$89</f>
        <v>100.13</v>
      </c>
      <c r="H106" s="483">
        <f t="shared" ref="H106:AU108" si="23">H$89</f>
        <v>111.53</v>
      </c>
      <c r="I106" s="483">
        <f t="shared" si="23"/>
        <v>127.48999999999998</v>
      </c>
      <c r="J106" s="483">
        <f t="shared" si="23"/>
        <v>117.03999999999999</v>
      </c>
      <c r="K106" s="483">
        <f t="shared" si="23"/>
        <v>107.82499999999999</v>
      </c>
      <c r="L106" s="483">
        <f t="shared" si="23"/>
        <v>73.149999999999991</v>
      </c>
      <c r="M106" s="483">
        <f t="shared" si="23"/>
        <v>70.3</v>
      </c>
      <c r="N106" s="483">
        <f t="shared" si="23"/>
        <v>74.290000000000006</v>
      </c>
      <c r="O106" s="483">
        <f t="shared" si="23"/>
        <v>96.426022004987345</v>
      </c>
      <c r="P106" s="483">
        <f t="shared" si="23"/>
        <v>90.807615434698747</v>
      </c>
      <c r="Q106" s="483">
        <f t="shared" si="23"/>
        <v>57.391488112261982</v>
      </c>
      <c r="R106" s="483">
        <f t="shared" si="23"/>
        <v>91.640837759999627</v>
      </c>
      <c r="S106" s="483">
        <f t="shared" si="23"/>
        <v>99.983302495812865</v>
      </c>
      <c r="T106" s="483">
        <f t="shared" si="23"/>
        <v>97.020501547556321</v>
      </c>
      <c r="U106" s="483">
        <f t="shared" si="23"/>
        <v>92.968310492181772</v>
      </c>
      <c r="V106" s="483">
        <f t="shared" si="23"/>
        <v>89.297785583145426</v>
      </c>
      <c r="W106" s="483">
        <f t="shared" si="23"/>
        <v>88.433435487018741</v>
      </c>
      <c r="X106" s="483">
        <f t="shared" si="23"/>
        <v>88.13951047400559</v>
      </c>
      <c r="Y106" s="483">
        <f t="shared" si="23"/>
        <v>88.041130788130872</v>
      </c>
      <c r="Z106" s="483">
        <f t="shared" si="23"/>
        <v>87.989562456066238</v>
      </c>
      <c r="AA106" s="483">
        <f t="shared" si="23"/>
        <v>87.887108999984449</v>
      </c>
      <c r="AB106" s="483">
        <f t="shared" si="23"/>
        <v>88.645507010058878</v>
      </c>
      <c r="AC106" s="483">
        <f t="shared" si="23"/>
        <v>89.377024360156639</v>
      </c>
      <c r="AD106" s="483">
        <f t="shared" si="23"/>
        <v>90.031354272969281</v>
      </c>
      <c r="AE106" s="483">
        <f t="shared" si="23"/>
        <v>90.673883603964086</v>
      </c>
      <c r="AF106" s="483">
        <f t="shared" si="23"/>
        <v>91.251263896678168</v>
      </c>
      <c r="AG106" s="483">
        <f t="shared" si="23"/>
        <v>91.251263896678168</v>
      </c>
      <c r="AH106" s="483">
        <f t="shared" si="23"/>
        <v>91.251263896678168</v>
      </c>
      <c r="AI106" s="483">
        <f t="shared" si="23"/>
        <v>91.251263896678168</v>
      </c>
      <c r="AJ106" s="483">
        <f t="shared" si="23"/>
        <v>91.251263896678168</v>
      </c>
      <c r="AK106" s="483">
        <f t="shared" si="23"/>
        <v>91.251263896678168</v>
      </c>
      <c r="AL106" s="483">
        <f t="shared" si="23"/>
        <v>91.251263896678168</v>
      </c>
      <c r="AM106" s="483">
        <f t="shared" si="23"/>
        <v>91.251263896678168</v>
      </c>
      <c r="AN106" s="483">
        <f t="shared" si="23"/>
        <v>91.251263896678168</v>
      </c>
      <c r="AO106" s="483">
        <f t="shared" si="23"/>
        <v>91.251263896678168</v>
      </c>
      <c r="AP106" s="483">
        <f t="shared" si="23"/>
        <v>91.251263896678168</v>
      </c>
      <c r="AQ106" s="483">
        <f t="shared" si="23"/>
        <v>91.251263896678168</v>
      </c>
      <c r="AR106" s="483">
        <f t="shared" si="23"/>
        <v>91.251263896678168</v>
      </c>
      <c r="AS106" s="483">
        <f t="shared" si="23"/>
        <v>91.251263896678168</v>
      </c>
      <c r="AT106" s="483">
        <f t="shared" si="23"/>
        <v>91.251263896678168</v>
      </c>
      <c r="AU106" s="483">
        <f t="shared" si="23"/>
        <v>91.251263896678168</v>
      </c>
      <c r="AV106" s="484">
        <v>5</v>
      </c>
      <c r="AW106" s="600">
        <v>0</v>
      </c>
      <c r="AX106" s="600">
        <v>0</v>
      </c>
      <c r="AY106" s="600">
        <v>0</v>
      </c>
      <c r="AZ106" s="600">
        <v>4</v>
      </c>
      <c r="BA106" s="600">
        <v>0</v>
      </c>
      <c r="BB106" s="600">
        <v>0</v>
      </c>
      <c r="BC106" s="600">
        <v>0</v>
      </c>
      <c r="BD106" s="600">
        <v>4</v>
      </c>
      <c r="BE106" s="600">
        <v>0</v>
      </c>
      <c r="BF106" s="600">
        <v>0</v>
      </c>
      <c r="BG106" s="600">
        <v>0</v>
      </c>
      <c r="BH106" s="600">
        <v>4</v>
      </c>
      <c r="BI106" s="600">
        <v>0</v>
      </c>
      <c r="BJ106" s="600">
        <v>0</v>
      </c>
      <c r="BK106" s="600">
        <v>0</v>
      </c>
      <c r="BL106" s="600">
        <v>4</v>
      </c>
      <c r="BM106" s="600">
        <v>0</v>
      </c>
      <c r="BN106" s="600">
        <v>0</v>
      </c>
      <c r="BO106" s="600">
        <v>0</v>
      </c>
      <c r="BP106" s="600">
        <v>4</v>
      </c>
    </row>
    <row r="107" spans="2:68" ht="14.5">
      <c r="B107" s="8" t="str">
        <f>Processes!D122</f>
        <v>EXPDSB2</v>
      </c>
      <c r="C107" s="8" t="str">
        <f>Processes!E122</f>
        <v>Export technology - Biodiesel G2</v>
      </c>
      <c r="D107" s="216" t="str">
        <f t="shared" si="11"/>
        <v>DSB2</v>
      </c>
      <c r="F107" s="1116" t="str">
        <f t="shared" si="22"/>
        <v>MKr19</v>
      </c>
      <c r="G107" s="483">
        <f>G$89</f>
        <v>100.13</v>
      </c>
      <c r="H107" s="483">
        <f t="shared" si="23"/>
        <v>111.53</v>
      </c>
      <c r="I107" s="483">
        <f t="shared" si="23"/>
        <v>127.48999999999998</v>
      </c>
      <c r="J107" s="483">
        <f t="shared" si="23"/>
        <v>117.03999999999999</v>
      </c>
      <c r="K107" s="483">
        <f t="shared" si="23"/>
        <v>107.82499999999999</v>
      </c>
      <c r="L107" s="483">
        <f t="shared" si="23"/>
        <v>73.149999999999991</v>
      </c>
      <c r="M107" s="483">
        <f t="shared" si="23"/>
        <v>70.3</v>
      </c>
      <c r="N107" s="483">
        <f t="shared" si="23"/>
        <v>74.290000000000006</v>
      </c>
      <c r="O107" s="483">
        <f t="shared" si="23"/>
        <v>96.426022004987345</v>
      </c>
      <c r="P107" s="483">
        <f t="shared" si="23"/>
        <v>90.807615434698747</v>
      </c>
      <c r="Q107" s="483">
        <f t="shared" si="23"/>
        <v>57.391488112261982</v>
      </c>
      <c r="R107" s="483">
        <f t="shared" si="23"/>
        <v>91.640837759999627</v>
      </c>
      <c r="S107" s="483">
        <f t="shared" si="23"/>
        <v>99.983302495812865</v>
      </c>
      <c r="T107" s="483">
        <f t="shared" si="23"/>
        <v>97.020501547556321</v>
      </c>
      <c r="U107" s="483">
        <f t="shared" si="23"/>
        <v>92.968310492181772</v>
      </c>
      <c r="V107" s="483">
        <f t="shared" si="23"/>
        <v>89.297785583145426</v>
      </c>
      <c r="W107" s="483">
        <f t="shared" si="23"/>
        <v>88.433435487018741</v>
      </c>
      <c r="X107" s="483">
        <f t="shared" si="23"/>
        <v>88.13951047400559</v>
      </c>
      <c r="Y107" s="483">
        <f t="shared" si="23"/>
        <v>88.041130788130872</v>
      </c>
      <c r="Z107" s="483">
        <f t="shared" si="23"/>
        <v>87.989562456066238</v>
      </c>
      <c r="AA107" s="483">
        <f t="shared" si="23"/>
        <v>87.887108999984449</v>
      </c>
      <c r="AB107" s="483">
        <f t="shared" si="23"/>
        <v>88.645507010058878</v>
      </c>
      <c r="AC107" s="483">
        <f t="shared" si="23"/>
        <v>89.377024360156639</v>
      </c>
      <c r="AD107" s="483">
        <f t="shared" si="23"/>
        <v>90.031354272969281</v>
      </c>
      <c r="AE107" s="483">
        <f t="shared" si="23"/>
        <v>90.673883603964086</v>
      </c>
      <c r="AF107" s="483">
        <f t="shared" si="23"/>
        <v>91.251263896678168</v>
      </c>
      <c r="AG107" s="483">
        <f t="shared" si="23"/>
        <v>91.251263896678168</v>
      </c>
      <c r="AH107" s="483">
        <f t="shared" si="23"/>
        <v>91.251263896678168</v>
      </c>
      <c r="AI107" s="483">
        <f t="shared" si="23"/>
        <v>91.251263896678168</v>
      </c>
      <c r="AJ107" s="483">
        <f t="shared" si="23"/>
        <v>91.251263896678168</v>
      </c>
      <c r="AK107" s="483">
        <f t="shared" si="23"/>
        <v>91.251263896678168</v>
      </c>
      <c r="AL107" s="483">
        <f t="shared" si="23"/>
        <v>91.251263896678168</v>
      </c>
      <c r="AM107" s="483">
        <f t="shared" si="23"/>
        <v>91.251263896678168</v>
      </c>
      <c r="AN107" s="483">
        <f t="shared" si="23"/>
        <v>91.251263896678168</v>
      </c>
      <c r="AO107" s="483">
        <f t="shared" si="23"/>
        <v>91.251263896678168</v>
      </c>
      <c r="AP107" s="483">
        <f t="shared" si="23"/>
        <v>91.251263896678168</v>
      </c>
      <c r="AQ107" s="483">
        <f t="shared" si="23"/>
        <v>91.251263896678168</v>
      </c>
      <c r="AR107" s="483">
        <f t="shared" si="23"/>
        <v>91.251263896678168</v>
      </c>
      <c r="AS107" s="483">
        <f t="shared" si="23"/>
        <v>91.251263896678168</v>
      </c>
      <c r="AT107" s="483">
        <f t="shared" si="23"/>
        <v>91.251263896678168</v>
      </c>
      <c r="AU107" s="483">
        <f t="shared" si="23"/>
        <v>91.251263896678168</v>
      </c>
      <c r="AV107" s="484">
        <v>5</v>
      </c>
      <c r="AW107" s="600">
        <v>0</v>
      </c>
      <c r="AX107" s="600">
        <v>0</v>
      </c>
      <c r="AY107" s="600">
        <v>0</v>
      </c>
      <c r="AZ107" s="600">
        <v>4</v>
      </c>
      <c r="BA107" s="600">
        <v>0</v>
      </c>
      <c r="BB107" s="600">
        <v>0</v>
      </c>
      <c r="BC107" s="600">
        <v>0</v>
      </c>
      <c r="BD107" s="600">
        <v>4</v>
      </c>
      <c r="BE107" s="600">
        <v>0</v>
      </c>
      <c r="BF107" s="600">
        <v>0</v>
      </c>
      <c r="BG107" s="600">
        <v>0</v>
      </c>
      <c r="BH107" s="600">
        <v>4</v>
      </c>
      <c r="BI107" s="600">
        <v>0</v>
      </c>
      <c r="BJ107" s="600">
        <v>0</v>
      </c>
      <c r="BK107" s="600">
        <v>0</v>
      </c>
      <c r="BL107" s="600">
        <v>4</v>
      </c>
      <c r="BM107" s="600">
        <v>0</v>
      </c>
      <c r="BN107" s="600">
        <v>0</v>
      </c>
      <c r="BO107" s="600">
        <v>0</v>
      </c>
      <c r="BP107" s="600">
        <v>4</v>
      </c>
    </row>
    <row r="108" spans="2:68" ht="14.5">
      <c r="B108" s="8" t="str">
        <f>Processes!D123</f>
        <v>EXPDSE</v>
      </c>
      <c r="C108" s="8" t="str">
        <f>Processes!E123</f>
        <v>Export technology - Electro Diesel</v>
      </c>
      <c r="D108" s="216" t="str">
        <f t="shared" si="11"/>
        <v>DSE</v>
      </c>
      <c r="F108" s="1116" t="str">
        <f t="shared" si="22"/>
        <v>MKr19</v>
      </c>
      <c r="G108" s="483">
        <f>G$89</f>
        <v>100.13</v>
      </c>
      <c r="H108" s="483">
        <f t="shared" si="23"/>
        <v>111.53</v>
      </c>
      <c r="I108" s="483">
        <f t="shared" si="23"/>
        <v>127.48999999999998</v>
      </c>
      <c r="J108" s="483">
        <f t="shared" si="23"/>
        <v>117.03999999999999</v>
      </c>
      <c r="K108" s="483">
        <f t="shared" si="23"/>
        <v>107.82499999999999</v>
      </c>
      <c r="L108" s="483">
        <f t="shared" si="23"/>
        <v>73.149999999999991</v>
      </c>
      <c r="M108" s="483">
        <f t="shared" si="23"/>
        <v>70.3</v>
      </c>
      <c r="N108" s="483">
        <f t="shared" si="23"/>
        <v>74.290000000000006</v>
      </c>
      <c r="O108" s="483">
        <f t="shared" si="23"/>
        <v>96.426022004987345</v>
      </c>
      <c r="P108" s="483">
        <f t="shared" si="23"/>
        <v>90.807615434698747</v>
      </c>
      <c r="Q108" s="483">
        <f t="shared" si="23"/>
        <v>57.391488112261982</v>
      </c>
      <c r="R108" s="483">
        <f t="shared" si="23"/>
        <v>91.640837759999627</v>
      </c>
      <c r="S108" s="483">
        <f t="shared" si="23"/>
        <v>99.983302495812865</v>
      </c>
      <c r="T108" s="483">
        <f t="shared" si="23"/>
        <v>97.020501547556321</v>
      </c>
      <c r="U108" s="483">
        <f t="shared" si="23"/>
        <v>92.968310492181772</v>
      </c>
      <c r="V108" s="483">
        <f t="shared" si="23"/>
        <v>89.297785583145426</v>
      </c>
      <c r="W108" s="483">
        <f t="shared" si="23"/>
        <v>88.433435487018741</v>
      </c>
      <c r="X108" s="483">
        <f t="shared" si="23"/>
        <v>88.13951047400559</v>
      </c>
      <c r="Y108" s="483">
        <f t="shared" si="23"/>
        <v>88.041130788130872</v>
      </c>
      <c r="Z108" s="483">
        <f t="shared" si="23"/>
        <v>87.989562456066238</v>
      </c>
      <c r="AA108" s="483">
        <f t="shared" si="23"/>
        <v>87.887108999984449</v>
      </c>
      <c r="AB108" s="483">
        <f t="shared" si="23"/>
        <v>88.645507010058878</v>
      </c>
      <c r="AC108" s="483">
        <f t="shared" si="23"/>
        <v>89.377024360156639</v>
      </c>
      <c r="AD108" s="483">
        <f t="shared" si="23"/>
        <v>90.031354272969281</v>
      </c>
      <c r="AE108" s="483">
        <f t="shared" si="23"/>
        <v>90.673883603964086</v>
      </c>
      <c r="AF108" s="483">
        <f t="shared" si="23"/>
        <v>91.251263896678168</v>
      </c>
      <c r="AG108" s="483">
        <f t="shared" si="23"/>
        <v>91.251263896678168</v>
      </c>
      <c r="AH108" s="483">
        <f t="shared" si="23"/>
        <v>91.251263896678168</v>
      </c>
      <c r="AI108" s="483">
        <f t="shared" si="23"/>
        <v>91.251263896678168</v>
      </c>
      <c r="AJ108" s="483">
        <f t="shared" si="23"/>
        <v>91.251263896678168</v>
      </c>
      <c r="AK108" s="483">
        <f t="shared" si="23"/>
        <v>91.251263896678168</v>
      </c>
      <c r="AL108" s="483">
        <f t="shared" si="23"/>
        <v>91.251263896678168</v>
      </c>
      <c r="AM108" s="483">
        <f t="shared" si="23"/>
        <v>91.251263896678168</v>
      </c>
      <c r="AN108" s="483">
        <f t="shared" si="23"/>
        <v>91.251263896678168</v>
      </c>
      <c r="AO108" s="483">
        <f t="shared" si="23"/>
        <v>91.251263896678168</v>
      </c>
      <c r="AP108" s="483">
        <f t="shared" si="23"/>
        <v>91.251263896678168</v>
      </c>
      <c r="AQ108" s="483">
        <f t="shared" si="23"/>
        <v>91.251263896678168</v>
      </c>
      <c r="AR108" s="483">
        <f t="shared" si="23"/>
        <v>91.251263896678168</v>
      </c>
      <c r="AS108" s="483">
        <f t="shared" si="23"/>
        <v>91.251263896678168</v>
      </c>
      <c r="AT108" s="483">
        <f t="shared" si="23"/>
        <v>91.251263896678168</v>
      </c>
      <c r="AU108" s="483">
        <f t="shared" si="23"/>
        <v>91.251263896678168</v>
      </c>
      <c r="AV108" s="484">
        <v>5</v>
      </c>
      <c r="AW108" s="600">
        <v>0</v>
      </c>
      <c r="AX108" s="600">
        <v>0</v>
      </c>
      <c r="AY108" s="600">
        <v>0</v>
      </c>
      <c r="AZ108" s="600">
        <v>4</v>
      </c>
      <c r="BA108" s="600">
        <v>0</v>
      </c>
      <c r="BB108" s="600">
        <v>0</v>
      </c>
      <c r="BC108" s="600">
        <v>0</v>
      </c>
      <c r="BD108" s="600">
        <v>4</v>
      </c>
      <c r="BE108" s="600">
        <v>0</v>
      </c>
      <c r="BF108" s="600">
        <v>0</v>
      </c>
      <c r="BG108" s="600">
        <v>0</v>
      </c>
      <c r="BH108" s="600">
        <v>4</v>
      </c>
      <c r="BI108" s="600">
        <v>0</v>
      </c>
      <c r="BJ108" s="600">
        <v>0</v>
      </c>
      <c r="BK108" s="600">
        <v>0</v>
      </c>
      <c r="BL108" s="600">
        <v>4</v>
      </c>
      <c r="BM108" s="600">
        <v>0</v>
      </c>
      <c r="BN108" s="600">
        <v>0</v>
      </c>
      <c r="BO108" s="600">
        <v>0</v>
      </c>
      <c r="BP108" s="600">
        <v>4</v>
      </c>
    </row>
    <row r="109" spans="2:68" ht="14.5">
      <c r="B109" s="8" t="str">
        <f>Processes!D124</f>
        <v>EXPGSB1</v>
      </c>
      <c r="C109" s="8" t="str">
        <f>Processes!E124</f>
        <v>Export technology - Bioethanol G1</v>
      </c>
      <c r="D109" s="216" t="str">
        <f t="shared" si="11"/>
        <v>GSB1</v>
      </c>
      <c r="F109" s="1116" t="str">
        <f t="shared" si="22"/>
        <v>MKr19</v>
      </c>
      <c r="G109" s="483">
        <f>G$87</f>
        <v>88.16</v>
      </c>
      <c r="H109" s="483">
        <f t="shared" ref="H109:AU111" si="24">H$87</f>
        <v>116.755</v>
      </c>
      <c r="I109" s="483">
        <f t="shared" si="24"/>
        <v>129.86499999999998</v>
      </c>
      <c r="J109" s="483">
        <f t="shared" si="24"/>
        <v>115.89999999999999</v>
      </c>
      <c r="K109" s="483">
        <f t="shared" si="24"/>
        <v>109.05999999999999</v>
      </c>
      <c r="L109" s="483">
        <f t="shared" si="24"/>
        <v>74.290000000000006</v>
      </c>
      <c r="M109" s="483">
        <f t="shared" si="24"/>
        <v>71.534999999999997</v>
      </c>
      <c r="N109" s="483">
        <f t="shared" si="24"/>
        <v>75.430000000000007</v>
      </c>
      <c r="O109" s="483">
        <f t="shared" si="24"/>
        <v>97.281022004987349</v>
      </c>
      <c r="P109" s="483">
        <f t="shared" si="24"/>
        <v>92.859615434698739</v>
      </c>
      <c r="Q109" s="483">
        <f t="shared" si="24"/>
        <v>58.69199929215943</v>
      </c>
      <c r="R109" s="483">
        <f t="shared" si="24"/>
        <v>93.67965435219547</v>
      </c>
      <c r="S109" s="483">
        <f t="shared" si="24"/>
        <v>102.17198669796494</v>
      </c>
      <c r="T109" s="483">
        <f t="shared" si="24"/>
        <v>99.107694682103997</v>
      </c>
      <c r="U109" s="483">
        <f t="shared" si="24"/>
        <v>94.935287902322017</v>
      </c>
      <c r="V109" s="483">
        <f t="shared" si="24"/>
        <v>91.162661480539825</v>
      </c>
      <c r="W109" s="483">
        <f t="shared" si="24"/>
        <v>90.234645287718322</v>
      </c>
      <c r="X109" s="483">
        <f t="shared" si="24"/>
        <v>89.909578204724568</v>
      </c>
      <c r="Y109" s="483">
        <f t="shared" si="24"/>
        <v>89.786535003656581</v>
      </c>
      <c r="Z109" s="483">
        <f t="shared" si="24"/>
        <v>89.712758051630985</v>
      </c>
      <c r="AA109" s="483">
        <f t="shared" si="24"/>
        <v>89.589598435483765</v>
      </c>
      <c r="AB109" s="483">
        <f t="shared" si="24"/>
        <v>90.339161072213855</v>
      </c>
      <c r="AC109" s="483">
        <f t="shared" si="24"/>
        <v>91.056976460000456</v>
      </c>
      <c r="AD109" s="483">
        <f t="shared" si="24"/>
        <v>91.69779434673481</v>
      </c>
      <c r="AE109" s="483">
        <f t="shared" si="24"/>
        <v>92.328690916944041</v>
      </c>
      <c r="AF109" s="483">
        <f t="shared" si="24"/>
        <v>92.894494467335818</v>
      </c>
      <c r="AG109" s="483">
        <f t="shared" si="24"/>
        <v>92.894494467335818</v>
      </c>
      <c r="AH109" s="483">
        <f t="shared" si="24"/>
        <v>92.894494467335818</v>
      </c>
      <c r="AI109" s="483">
        <f t="shared" si="24"/>
        <v>92.894494467335818</v>
      </c>
      <c r="AJ109" s="483">
        <f t="shared" si="24"/>
        <v>92.894494467335818</v>
      </c>
      <c r="AK109" s="483">
        <f t="shared" si="24"/>
        <v>92.894494467335818</v>
      </c>
      <c r="AL109" s="483">
        <f t="shared" si="24"/>
        <v>92.894494467335818</v>
      </c>
      <c r="AM109" s="483">
        <f t="shared" si="24"/>
        <v>92.894494467335818</v>
      </c>
      <c r="AN109" s="483">
        <f t="shared" si="24"/>
        <v>92.894494467335818</v>
      </c>
      <c r="AO109" s="483">
        <f t="shared" si="24"/>
        <v>92.894494467335818</v>
      </c>
      <c r="AP109" s="483">
        <f t="shared" si="24"/>
        <v>92.894494467335818</v>
      </c>
      <c r="AQ109" s="483">
        <f t="shared" si="24"/>
        <v>92.894494467335818</v>
      </c>
      <c r="AR109" s="483">
        <f t="shared" si="24"/>
        <v>92.894494467335818</v>
      </c>
      <c r="AS109" s="483">
        <f t="shared" si="24"/>
        <v>92.894494467335818</v>
      </c>
      <c r="AT109" s="483">
        <f t="shared" si="24"/>
        <v>92.894494467335818</v>
      </c>
      <c r="AU109" s="483">
        <f t="shared" si="24"/>
        <v>92.894494467335818</v>
      </c>
      <c r="AV109" s="484">
        <v>5</v>
      </c>
      <c r="AW109" s="600">
        <v>0</v>
      </c>
      <c r="AX109" s="600">
        <v>0</v>
      </c>
      <c r="AY109" s="600">
        <v>0</v>
      </c>
      <c r="AZ109" s="600">
        <v>4</v>
      </c>
      <c r="BA109" s="600">
        <v>0</v>
      </c>
      <c r="BB109" s="600">
        <v>0</v>
      </c>
      <c r="BC109" s="600">
        <v>0</v>
      </c>
      <c r="BD109" s="600">
        <v>4</v>
      </c>
      <c r="BE109" s="600">
        <v>0</v>
      </c>
      <c r="BF109" s="600">
        <v>0</v>
      </c>
      <c r="BG109" s="600">
        <v>0</v>
      </c>
      <c r="BH109" s="600">
        <v>4</v>
      </c>
      <c r="BI109" s="600">
        <v>0</v>
      </c>
      <c r="BJ109" s="600">
        <v>0</v>
      </c>
      <c r="BK109" s="600">
        <v>0</v>
      </c>
      <c r="BL109" s="600">
        <v>4</v>
      </c>
      <c r="BM109" s="600">
        <v>0</v>
      </c>
      <c r="BN109" s="600">
        <v>0</v>
      </c>
      <c r="BO109" s="600">
        <v>0</v>
      </c>
      <c r="BP109" s="600">
        <v>4</v>
      </c>
    </row>
    <row r="110" spans="2:68" ht="14.5">
      <c r="B110" s="8" t="str">
        <f>Processes!D125</f>
        <v>EXPGSB2</v>
      </c>
      <c r="C110" s="8" t="str">
        <f>Processes!E125</f>
        <v>Export technology - Bioethanol G2</v>
      </c>
      <c r="D110" s="216" t="str">
        <f t="shared" si="11"/>
        <v>GSB2</v>
      </c>
      <c r="F110" s="1116" t="str">
        <f t="shared" si="22"/>
        <v>MKr19</v>
      </c>
      <c r="G110" s="483">
        <f>G$87</f>
        <v>88.16</v>
      </c>
      <c r="H110" s="483">
        <f t="shared" si="24"/>
        <v>116.755</v>
      </c>
      <c r="I110" s="483">
        <f t="shared" si="24"/>
        <v>129.86499999999998</v>
      </c>
      <c r="J110" s="483">
        <f t="shared" si="24"/>
        <v>115.89999999999999</v>
      </c>
      <c r="K110" s="483">
        <f t="shared" si="24"/>
        <v>109.05999999999999</v>
      </c>
      <c r="L110" s="483">
        <f t="shared" si="24"/>
        <v>74.290000000000006</v>
      </c>
      <c r="M110" s="483">
        <f t="shared" si="24"/>
        <v>71.534999999999997</v>
      </c>
      <c r="N110" s="483">
        <f t="shared" si="24"/>
        <v>75.430000000000007</v>
      </c>
      <c r="O110" s="483">
        <f t="shared" si="24"/>
        <v>97.281022004987349</v>
      </c>
      <c r="P110" s="483">
        <f t="shared" si="24"/>
        <v>92.859615434698739</v>
      </c>
      <c r="Q110" s="483">
        <f t="shared" si="24"/>
        <v>58.69199929215943</v>
      </c>
      <c r="R110" s="483">
        <f t="shared" si="24"/>
        <v>93.67965435219547</v>
      </c>
      <c r="S110" s="483">
        <f t="shared" si="24"/>
        <v>102.17198669796494</v>
      </c>
      <c r="T110" s="483">
        <f t="shared" si="24"/>
        <v>99.107694682103997</v>
      </c>
      <c r="U110" s="483">
        <f t="shared" si="24"/>
        <v>94.935287902322017</v>
      </c>
      <c r="V110" s="483">
        <f t="shared" si="24"/>
        <v>91.162661480539825</v>
      </c>
      <c r="W110" s="483">
        <f t="shared" si="24"/>
        <v>90.234645287718322</v>
      </c>
      <c r="X110" s="483">
        <f t="shared" si="24"/>
        <v>89.909578204724568</v>
      </c>
      <c r="Y110" s="483">
        <f t="shared" si="24"/>
        <v>89.786535003656581</v>
      </c>
      <c r="Z110" s="483">
        <f t="shared" si="24"/>
        <v>89.712758051630985</v>
      </c>
      <c r="AA110" s="483">
        <f t="shared" si="24"/>
        <v>89.589598435483765</v>
      </c>
      <c r="AB110" s="483">
        <f t="shared" si="24"/>
        <v>90.339161072213855</v>
      </c>
      <c r="AC110" s="483">
        <f t="shared" si="24"/>
        <v>91.056976460000456</v>
      </c>
      <c r="AD110" s="483">
        <f t="shared" si="24"/>
        <v>91.69779434673481</v>
      </c>
      <c r="AE110" s="483">
        <f t="shared" si="24"/>
        <v>92.328690916944041</v>
      </c>
      <c r="AF110" s="483">
        <f t="shared" si="24"/>
        <v>92.894494467335818</v>
      </c>
      <c r="AG110" s="483">
        <f t="shared" si="24"/>
        <v>92.894494467335818</v>
      </c>
      <c r="AH110" s="483">
        <f t="shared" si="24"/>
        <v>92.894494467335818</v>
      </c>
      <c r="AI110" s="483">
        <f t="shared" si="24"/>
        <v>92.894494467335818</v>
      </c>
      <c r="AJ110" s="483">
        <f t="shared" si="24"/>
        <v>92.894494467335818</v>
      </c>
      <c r="AK110" s="483">
        <f t="shared" si="24"/>
        <v>92.894494467335818</v>
      </c>
      <c r="AL110" s="483">
        <f t="shared" si="24"/>
        <v>92.894494467335818</v>
      </c>
      <c r="AM110" s="483">
        <f t="shared" si="24"/>
        <v>92.894494467335818</v>
      </c>
      <c r="AN110" s="483">
        <f t="shared" si="24"/>
        <v>92.894494467335818</v>
      </c>
      <c r="AO110" s="483">
        <f t="shared" si="24"/>
        <v>92.894494467335818</v>
      </c>
      <c r="AP110" s="483">
        <f t="shared" si="24"/>
        <v>92.894494467335818</v>
      </c>
      <c r="AQ110" s="483">
        <f t="shared" si="24"/>
        <v>92.894494467335818</v>
      </c>
      <c r="AR110" s="483">
        <f t="shared" si="24"/>
        <v>92.894494467335818</v>
      </c>
      <c r="AS110" s="483">
        <f t="shared" si="24"/>
        <v>92.894494467335818</v>
      </c>
      <c r="AT110" s="483">
        <f t="shared" si="24"/>
        <v>92.894494467335818</v>
      </c>
      <c r="AU110" s="483">
        <f t="shared" si="24"/>
        <v>92.894494467335818</v>
      </c>
      <c r="AV110" s="484">
        <v>5</v>
      </c>
      <c r="AW110" s="600">
        <v>0</v>
      </c>
      <c r="AX110" s="600">
        <v>0</v>
      </c>
      <c r="AY110" s="600">
        <v>0</v>
      </c>
      <c r="AZ110" s="600">
        <v>4</v>
      </c>
      <c r="BA110" s="600">
        <v>0</v>
      </c>
      <c r="BB110" s="600">
        <v>0</v>
      </c>
      <c r="BC110" s="600">
        <v>0</v>
      </c>
      <c r="BD110" s="600">
        <v>4</v>
      </c>
      <c r="BE110" s="600">
        <v>0</v>
      </c>
      <c r="BF110" s="600">
        <v>0</v>
      </c>
      <c r="BG110" s="600">
        <v>0</v>
      </c>
      <c r="BH110" s="600">
        <v>4</v>
      </c>
      <c r="BI110" s="600">
        <v>0</v>
      </c>
      <c r="BJ110" s="600">
        <v>0</v>
      </c>
      <c r="BK110" s="600">
        <v>0</v>
      </c>
      <c r="BL110" s="600">
        <v>4</v>
      </c>
      <c r="BM110" s="600">
        <v>0</v>
      </c>
      <c r="BN110" s="600">
        <v>0</v>
      </c>
      <c r="BO110" s="600">
        <v>0</v>
      </c>
      <c r="BP110" s="600">
        <v>4</v>
      </c>
    </row>
    <row r="111" spans="2:68" ht="14.5">
      <c r="B111" s="8" t="str">
        <f>Processes!D126</f>
        <v>EXPGSE</v>
      </c>
      <c r="C111" s="8" t="str">
        <f>Processes!E126</f>
        <v>Export technology - Electro Gasoline</v>
      </c>
      <c r="D111" s="216" t="str">
        <f t="shared" si="11"/>
        <v>GSE</v>
      </c>
      <c r="F111" s="1116" t="str">
        <f t="shared" si="22"/>
        <v>MKr19</v>
      </c>
      <c r="G111" s="483">
        <f>G$87</f>
        <v>88.16</v>
      </c>
      <c r="H111" s="483">
        <f t="shared" si="24"/>
        <v>116.755</v>
      </c>
      <c r="I111" s="483">
        <f t="shared" si="24"/>
        <v>129.86499999999998</v>
      </c>
      <c r="J111" s="483">
        <f t="shared" si="24"/>
        <v>115.89999999999999</v>
      </c>
      <c r="K111" s="483">
        <f t="shared" si="24"/>
        <v>109.05999999999999</v>
      </c>
      <c r="L111" s="483">
        <f t="shared" si="24"/>
        <v>74.290000000000006</v>
      </c>
      <c r="M111" s="483">
        <f t="shared" si="24"/>
        <v>71.534999999999997</v>
      </c>
      <c r="N111" s="483">
        <f t="shared" si="24"/>
        <v>75.430000000000007</v>
      </c>
      <c r="O111" s="483">
        <f t="shared" si="24"/>
        <v>97.281022004987349</v>
      </c>
      <c r="P111" s="483">
        <f t="shared" si="24"/>
        <v>92.859615434698739</v>
      </c>
      <c r="Q111" s="483">
        <f t="shared" si="24"/>
        <v>58.69199929215943</v>
      </c>
      <c r="R111" s="483">
        <f t="shared" si="24"/>
        <v>93.67965435219547</v>
      </c>
      <c r="S111" s="483">
        <f t="shared" si="24"/>
        <v>102.17198669796494</v>
      </c>
      <c r="T111" s="483">
        <f t="shared" si="24"/>
        <v>99.107694682103997</v>
      </c>
      <c r="U111" s="483">
        <f t="shared" si="24"/>
        <v>94.935287902322017</v>
      </c>
      <c r="V111" s="483">
        <f t="shared" si="24"/>
        <v>91.162661480539825</v>
      </c>
      <c r="W111" s="483">
        <f t="shared" si="24"/>
        <v>90.234645287718322</v>
      </c>
      <c r="X111" s="483">
        <f t="shared" si="24"/>
        <v>89.909578204724568</v>
      </c>
      <c r="Y111" s="483">
        <f t="shared" si="24"/>
        <v>89.786535003656581</v>
      </c>
      <c r="Z111" s="483">
        <f t="shared" si="24"/>
        <v>89.712758051630985</v>
      </c>
      <c r="AA111" s="483">
        <f t="shared" si="24"/>
        <v>89.589598435483765</v>
      </c>
      <c r="AB111" s="483">
        <f t="shared" si="24"/>
        <v>90.339161072213855</v>
      </c>
      <c r="AC111" s="483">
        <f t="shared" si="24"/>
        <v>91.056976460000456</v>
      </c>
      <c r="AD111" s="483">
        <f t="shared" si="24"/>
        <v>91.69779434673481</v>
      </c>
      <c r="AE111" s="483">
        <f t="shared" si="24"/>
        <v>92.328690916944041</v>
      </c>
      <c r="AF111" s="483">
        <f t="shared" si="24"/>
        <v>92.894494467335818</v>
      </c>
      <c r="AG111" s="483">
        <f t="shared" si="24"/>
        <v>92.894494467335818</v>
      </c>
      <c r="AH111" s="483">
        <f t="shared" si="24"/>
        <v>92.894494467335818</v>
      </c>
      <c r="AI111" s="483">
        <f t="shared" si="24"/>
        <v>92.894494467335818</v>
      </c>
      <c r="AJ111" s="483">
        <f t="shared" si="24"/>
        <v>92.894494467335818</v>
      </c>
      <c r="AK111" s="483">
        <f t="shared" si="24"/>
        <v>92.894494467335818</v>
      </c>
      <c r="AL111" s="483">
        <f t="shared" si="24"/>
        <v>92.894494467335818</v>
      </c>
      <c r="AM111" s="483">
        <f t="shared" si="24"/>
        <v>92.894494467335818</v>
      </c>
      <c r="AN111" s="483">
        <f t="shared" si="24"/>
        <v>92.894494467335818</v>
      </c>
      <c r="AO111" s="483">
        <f t="shared" si="24"/>
        <v>92.894494467335818</v>
      </c>
      <c r="AP111" s="483">
        <f t="shared" si="24"/>
        <v>92.894494467335818</v>
      </c>
      <c r="AQ111" s="483">
        <f t="shared" si="24"/>
        <v>92.894494467335818</v>
      </c>
      <c r="AR111" s="483">
        <f t="shared" si="24"/>
        <v>92.894494467335818</v>
      </c>
      <c r="AS111" s="483">
        <f t="shared" si="24"/>
        <v>92.894494467335818</v>
      </c>
      <c r="AT111" s="483">
        <f t="shared" si="24"/>
        <v>92.894494467335818</v>
      </c>
      <c r="AU111" s="483">
        <f t="shared" si="24"/>
        <v>92.894494467335818</v>
      </c>
      <c r="AV111" s="484">
        <v>5</v>
      </c>
      <c r="AW111" s="600">
        <v>0</v>
      </c>
      <c r="AX111" s="600">
        <v>0</v>
      </c>
      <c r="AY111" s="600">
        <v>0</v>
      </c>
      <c r="AZ111" s="600">
        <v>4</v>
      </c>
      <c r="BA111" s="600">
        <v>0</v>
      </c>
      <c r="BB111" s="600">
        <v>0</v>
      </c>
      <c r="BC111" s="600">
        <v>0</v>
      </c>
      <c r="BD111" s="600">
        <v>4</v>
      </c>
      <c r="BE111" s="600">
        <v>0</v>
      </c>
      <c r="BF111" s="600">
        <v>0</v>
      </c>
      <c r="BG111" s="600">
        <v>0</v>
      </c>
      <c r="BH111" s="600">
        <v>4</v>
      </c>
      <c r="BI111" s="600">
        <v>0</v>
      </c>
      <c r="BJ111" s="600">
        <v>0</v>
      </c>
      <c r="BK111" s="600">
        <v>0</v>
      </c>
      <c r="BL111" s="600">
        <v>4</v>
      </c>
      <c r="BM111" s="600">
        <v>0</v>
      </c>
      <c r="BN111" s="600">
        <v>0</v>
      </c>
      <c r="BO111" s="600">
        <v>0</v>
      </c>
      <c r="BP111" s="600">
        <v>4</v>
      </c>
    </row>
    <row r="112" spans="2:68" ht="14.5">
      <c r="B112" s="8" t="str">
        <f>Processes!D127</f>
        <v>EXPMOB1</v>
      </c>
      <c r="C112" s="8" t="str">
        <f>Processes!E127</f>
        <v>Export technology - Bio Methanol G1</v>
      </c>
      <c r="D112" s="216" t="str">
        <f t="shared" si="11"/>
        <v>MOB1</v>
      </c>
      <c r="F112" s="1116" t="str">
        <f t="shared" si="22"/>
        <v>MKr14</v>
      </c>
      <c r="G112" s="483">
        <f>G109</f>
        <v>88.16</v>
      </c>
      <c r="H112" s="483">
        <f t="shared" ref="H112:AU112" si="25">H109</f>
        <v>116.755</v>
      </c>
      <c r="I112" s="483">
        <f t="shared" si="25"/>
        <v>129.86499999999998</v>
      </c>
      <c r="J112" s="483">
        <f t="shared" si="25"/>
        <v>115.89999999999999</v>
      </c>
      <c r="K112" s="483">
        <f t="shared" si="25"/>
        <v>109.05999999999999</v>
      </c>
      <c r="L112" s="483">
        <f t="shared" si="25"/>
        <v>74.290000000000006</v>
      </c>
      <c r="M112" s="483">
        <f t="shared" si="25"/>
        <v>71.534999999999997</v>
      </c>
      <c r="N112" s="483">
        <f t="shared" si="25"/>
        <v>75.430000000000007</v>
      </c>
      <c r="O112" s="483">
        <f t="shared" si="25"/>
        <v>97.281022004987349</v>
      </c>
      <c r="P112" s="483">
        <f t="shared" si="25"/>
        <v>92.859615434698739</v>
      </c>
      <c r="Q112" s="483">
        <f t="shared" si="25"/>
        <v>58.69199929215943</v>
      </c>
      <c r="R112" s="483">
        <f t="shared" si="25"/>
        <v>93.67965435219547</v>
      </c>
      <c r="S112" s="483">
        <f t="shared" si="25"/>
        <v>102.17198669796494</v>
      </c>
      <c r="T112" s="483">
        <f t="shared" si="25"/>
        <v>99.107694682103997</v>
      </c>
      <c r="U112" s="483">
        <f t="shared" si="25"/>
        <v>94.935287902322017</v>
      </c>
      <c r="V112" s="483">
        <f t="shared" si="25"/>
        <v>91.162661480539825</v>
      </c>
      <c r="W112" s="483">
        <f t="shared" si="25"/>
        <v>90.234645287718322</v>
      </c>
      <c r="X112" s="483">
        <f t="shared" si="25"/>
        <v>89.909578204724568</v>
      </c>
      <c r="Y112" s="483">
        <f t="shared" si="25"/>
        <v>89.786535003656581</v>
      </c>
      <c r="Z112" s="483">
        <f t="shared" si="25"/>
        <v>89.712758051630985</v>
      </c>
      <c r="AA112" s="483">
        <f t="shared" si="25"/>
        <v>89.589598435483765</v>
      </c>
      <c r="AB112" s="483">
        <f t="shared" si="25"/>
        <v>90.339161072213855</v>
      </c>
      <c r="AC112" s="483">
        <f t="shared" si="25"/>
        <v>91.056976460000456</v>
      </c>
      <c r="AD112" s="483">
        <f t="shared" si="25"/>
        <v>91.69779434673481</v>
      </c>
      <c r="AE112" s="483">
        <f t="shared" si="25"/>
        <v>92.328690916944041</v>
      </c>
      <c r="AF112" s="483">
        <f t="shared" si="25"/>
        <v>92.894494467335818</v>
      </c>
      <c r="AG112" s="483">
        <f t="shared" si="25"/>
        <v>92.894494467335818</v>
      </c>
      <c r="AH112" s="483">
        <f t="shared" si="25"/>
        <v>92.894494467335818</v>
      </c>
      <c r="AI112" s="483">
        <f t="shared" si="25"/>
        <v>92.894494467335818</v>
      </c>
      <c r="AJ112" s="483">
        <f t="shared" si="25"/>
        <v>92.894494467335818</v>
      </c>
      <c r="AK112" s="483">
        <f t="shared" si="25"/>
        <v>92.894494467335818</v>
      </c>
      <c r="AL112" s="483">
        <f t="shared" si="25"/>
        <v>92.894494467335818</v>
      </c>
      <c r="AM112" s="483">
        <f t="shared" si="25"/>
        <v>92.894494467335818</v>
      </c>
      <c r="AN112" s="483">
        <f t="shared" si="25"/>
        <v>92.894494467335818</v>
      </c>
      <c r="AO112" s="483">
        <f t="shared" si="25"/>
        <v>92.894494467335818</v>
      </c>
      <c r="AP112" s="483">
        <f t="shared" si="25"/>
        <v>92.894494467335818</v>
      </c>
      <c r="AQ112" s="483">
        <f t="shared" si="25"/>
        <v>92.894494467335818</v>
      </c>
      <c r="AR112" s="483">
        <f t="shared" si="25"/>
        <v>92.894494467335818</v>
      </c>
      <c r="AS112" s="483">
        <f t="shared" si="25"/>
        <v>92.894494467335818</v>
      </c>
      <c r="AT112" s="483">
        <f t="shared" si="25"/>
        <v>92.894494467335818</v>
      </c>
      <c r="AU112" s="483">
        <f t="shared" si="25"/>
        <v>92.894494467335818</v>
      </c>
      <c r="AV112" s="484">
        <v>5</v>
      </c>
      <c r="AW112" s="600">
        <v>0</v>
      </c>
      <c r="AX112" s="600">
        <v>0</v>
      </c>
      <c r="AY112" s="600">
        <v>0</v>
      </c>
      <c r="AZ112" s="600">
        <v>4</v>
      </c>
      <c r="BA112" s="600">
        <v>0</v>
      </c>
      <c r="BB112" s="600">
        <v>0</v>
      </c>
      <c r="BC112" s="600">
        <v>0</v>
      </c>
      <c r="BD112" s="600">
        <v>4</v>
      </c>
      <c r="BE112" s="600">
        <v>0</v>
      </c>
      <c r="BF112" s="600">
        <v>0</v>
      </c>
      <c r="BG112" s="600">
        <v>0</v>
      </c>
      <c r="BH112" s="600">
        <v>4</v>
      </c>
      <c r="BI112" s="600">
        <v>0</v>
      </c>
      <c r="BJ112" s="600">
        <v>0</v>
      </c>
      <c r="BK112" s="600">
        <v>0</v>
      </c>
      <c r="BL112" s="600">
        <v>4</v>
      </c>
      <c r="BM112" s="600">
        <v>0</v>
      </c>
      <c r="BN112" s="600">
        <v>0</v>
      </c>
      <c r="BO112" s="600">
        <v>0</v>
      </c>
      <c r="BP112" s="600">
        <v>4</v>
      </c>
    </row>
    <row r="113" spans="2:68" ht="14.5">
      <c r="B113" s="8" t="str">
        <f>Processes!D128</f>
        <v>EXPMOB2</v>
      </c>
      <c r="C113" s="8" t="str">
        <f>Processes!E128</f>
        <v>Export technology - Bio Methanol G2</v>
      </c>
      <c r="D113" s="216" t="str">
        <f t="shared" si="11"/>
        <v>MOB2</v>
      </c>
      <c r="F113" s="1116" t="str">
        <f t="shared" si="22"/>
        <v>MKr14</v>
      </c>
      <c r="G113" s="483">
        <f>G110</f>
        <v>88.16</v>
      </c>
      <c r="H113" s="483">
        <f t="shared" ref="H113:AU113" si="26">H110</f>
        <v>116.755</v>
      </c>
      <c r="I113" s="483">
        <f t="shared" si="26"/>
        <v>129.86499999999998</v>
      </c>
      <c r="J113" s="483">
        <f t="shared" si="26"/>
        <v>115.89999999999999</v>
      </c>
      <c r="K113" s="483">
        <f t="shared" si="26"/>
        <v>109.05999999999999</v>
      </c>
      <c r="L113" s="483">
        <f t="shared" si="26"/>
        <v>74.290000000000006</v>
      </c>
      <c r="M113" s="483">
        <f t="shared" si="26"/>
        <v>71.534999999999997</v>
      </c>
      <c r="N113" s="483">
        <f t="shared" si="26"/>
        <v>75.430000000000007</v>
      </c>
      <c r="O113" s="483">
        <f t="shared" si="26"/>
        <v>97.281022004987349</v>
      </c>
      <c r="P113" s="483">
        <f t="shared" si="26"/>
        <v>92.859615434698739</v>
      </c>
      <c r="Q113" s="483">
        <f t="shared" si="26"/>
        <v>58.69199929215943</v>
      </c>
      <c r="R113" s="483">
        <f t="shared" si="26"/>
        <v>93.67965435219547</v>
      </c>
      <c r="S113" s="483">
        <f t="shared" si="26"/>
        <v>102.17198669796494</v>
      </c>
      <c r="T113" s="483">
        <f t="shared" si="26"/>
        <v>99.107694682103997</v>
      </c>
      <c r="U113" s="483">
        <f t="shared" si="26"/>
        <v>94.935287902322017</v>
      </c>
      <c r="V113" s="483">
        <f t="shared" si="26"/>
        <v>91.162661480539825</v>
      </c>
      <c r="W113" s="483">
        <f t="shared" si="26"/>
        <v>90.234645287718322</v>
      </c>
      <c r="X113" s="483">
        <f t="shared" si="26"/>
        <v>89.909578204724568</v>
      </c>
      <c r="Y113" s="483">
        <f t="shared" si="26"/>
        <v>89.786535003656581</v>
      </c>
      <c r="Z113" s="483">
        <f t="shared" si="26"/>
        <v>89.712758051630985</v>
      </c>
      <c r="AA113" s="483">
        <f t="shared" si="26"/>
        <v>89.589598435483765</v>
      </c>
      <c r="AB113" s="483">
        <f t="shared" si="26"/>
        <v>90.339161072213855</v>
      </c>
      <c r="AC113" s="483">
        <f t="shared" si="26"/>
        <v>91.056976460000456</v>
      </c>
      <c r="AD113" s="483">
        <f t="shared" si="26"/>
        <v>91.69779434673481</v>
      </c>
      <c r="AE113" s="483">
        <f t="shared" si="26"/>
        <v>92.328690916944041</v>
      </c>
      <c r="AF113" s="483">
        <f t="shared" si="26"/>
        <v>92.894494467335818</v>
      </c>
      <c r="AG113" s="483">
        <f t="shared" si="26"/>
        <v>92.894494467335818</v>
      </c>
      <c r="AH113" s="483">
        <f t="shared" si="26"/>
        <v>92.894494467335818</v>
      </c>
      <c r="AI113" s="483">
        <f t="shared" si="26"/>
        <v>92.894494467335818</v>
      </c>
      <c r="AJ113" s="483">
        <f t="shared" si="26"/>
        <v>92.894494467335818</v>
      </c>
      <c r="AK113" s="483">
        <f t="shared" si="26"/>
        <v>92.894494467335818</v>
      </c>
      <c r="AL113" s="483">
        <f t="shared" si="26"/>
        <v>92.894494467335818</v>
      </c>
      <c r="AM113" s="483">
        <f t="shared" si="26"/>
        <v>92.894494467335818</v>
      </c>
      <c r="AN113" s="483">
        <f t="shared" si="26"/>
        <v>92.894494467335818</v>
      </c>
      <c r="AO113" s="483">
        <f t="shared" si="26"/>
        <v>92.894494467335818</v>
      </c>
      <c r="AP113" s="483">
        <f t="shared" si="26"/>
        <v>92.894494467335818</v>
      </c>
      <c r="AQ113" s="483">
        <f t="shared" si="26"/>
        <v>92.894494467335818</v>
      </c>
      <c r="AR113" s="483">
        <f t="shared" si="26"/>
        <v>92.894494467335818</v>
      </c>
      <c r="AS113" s="483">
        <f t="shared" si="26"/>
        <v>92.894494467335818</v>
      </c>
      <c r="AT113" s="483">
        <f t="shared" si="26"/>
        <v>92.894494467335818</v>
      </c>
      <c r="AU113" s="483">
        <f t="shared" si="26"/>
        <v>92.894494467335818</v>
      </c>
      <c r="AV113" s="484">
        <v>5</v>
      </c>
      <c r="AW113" s="600">
        <v>0</v>
      </c>
      <c r="AX113" s="600">
        <v>0</v>
      </c>
      <c r="AY113" s="600">
        <v>0</v>
      </c>
      <c r="AZ113" s="600">
        <v>4</v>
      </c>
      <c r="BA113" s="600">
        <v>0</v>
      </c>
      <c r="BB113" s="600">
        <v>0</v>
      </c>
      <c r="BC113" s="600">
        <v>0</v>
      </c>
      <c r="BD113" s="600">
        <v>4</v>
      </c>
      <c r="BE113" s="600">
        <v>0</v>
      </c>
      <c r="BF113" s="600">
        <v>0</v>
      </c>
      <c r="BG113" s="600">
        <v>0</v>
      </c>
      <c r="BH113" s="600">
        <v>4</v>
      </c>
      <c r="BI113" s="600">
        <v>0</v>
      </c>
      <c r="BJ113" s="600">
        <v>0</v>
      </c>
      <c r="BK113" s="600">
        <v>0</v>
      </c>
      <c r="BL113" s="600">
        <v>4</v>
      </c>
      <c r="BM113" s="600">
        <v>0</v>
      </c>
      <c r="BN113" s="600">
        <v>0</v>
      </c>
      <c r="BO113" s="600">
        <v>0</v>
      </c>
      <c r="BP113" s="600">
        <v>4</v>
      </c>
    </row>
    <row r="114" spans="2:68" ht="14.5">
      <c r="B114" s="8" t="str">
        <f>Processes!D129</f>
        <v>EXPMOE</v>
      </c>
      <c r="C114" s="8" t="str">
        <f>Processes!E129</f>
        <v>Export technology - Electro Methanol</v>
      </c>
      <c r="D114" s="216" t="str">
        <f t="shared" si="11"/>
        <v>MOE</v>
      </c>
      <c r="F114" s="1116" t="str">
        <f t="shared" si="22"/>
        <v>MKr14</v>
      </c>
      <c r="G114" s="483">
        <f>G111</f>
        <v>88.16</v>
      </c>
      <c r="H114" s="483">
        <f t="shared" ref="H114:AU114" si="27">H111</f>
        <v>116.755</v>
      </c>
      <c r="I114" s="483">
        <f t="shared" si="27"/>
        <v>129.86499999999998</v>
      </c>
      <c r="J114" s="483">
        <f t="shared" si="27"/>
        <v>115.89999999999999</v>
      </c>
      <c r="K114" s="483">
        <f t="shared" si="27"/>
        <v>109.05999999999999</v>
      </c>
      <c r="L114" s="483">
        <f t="shared" si="27"/>
        <v>74.290000000000006</v>
      </c>
      <c r="M114" s="483">
        <f t="shared" si="27"/>
        <v>71.534999999999997</v>
      </c>
      <c r="N114" s="483">
        <f t="shared" si="27"/>
        <v>75.430000000000007</v>
      </c>
      <c r="O114" s="483">
        <f t="shared" si="27"/>
        <v>97.281022004987349</v>
      </c>
      <c r="P114" s="483">
        <f t="shared" si="27"/>
        <v>92.859615434698739</v>
      </c>
      <c r="Q114" s="483">
        <f t="shared" si="27"/>
        <v>58.69199929215943</v>
      </c>
      <c r="R114" s="483">
        <f t="shared" si="27"/>
        <v>93.67965435219547</v>
      </c>
      <c r="S114" s="483">
        <f t="shared" si="27"/>
        <v>102.17198669796494</v>
      </c>
      <c r="T114" s="483">
        <f t="shared" si="27"/>
        <v>99.107694682103997</v>
      </c>
      <c r="U114" s="483">
        <f t="shared" si="27"/>
        <v>94.935287902322017</v>
      </c>
      <c r="V114" s="483">
        <f t="shared" si="27"/>
        <v>91.162661480539825</v>
      </c>
      <c r="W114" s="483">
        <f t="shared" si="27"/>
        <v>90.234645287718322</v>
      </c>
      <c r="X114" s="483">
        <f t="shared" si="27"/>
        <v>89.909578204724568</v>
      </c>
      <c r="Y114" s="483">
        <f t="shared" si="27"/>
        <v>89.786535003656581</v>
      </c>
      <c r="Z114" s="483">
        <f t="shared" si="27"/>
        <v>89.712758051630985</v>
      </c>
      <c r="AA114" s="483">
        <f t="shared" si="27"/>
        <v>89.589598435483765</v>
      </c>
      <c r="AB114" s="483">
        <f t="shared" si="27"/>
        <v>90.339161072213855</v>
      </c>
      <c r="AC114" s="483">
        <f t="shared" si="27"/>
        <v>91.056976460000456</v>
      </c>
      <c r="AD114" s="483">
        <f t="shared" si="27"/>
        <v>91.69779434673481</v>
      </c>
      <c r="AE114" s="483">
        <f t="shared" si="27"/>
        <v>92.328690916944041</v>
      </c>
      <c r="AF114" s="483">
        <f t="shared" si="27"/>
        <v>92.894494467335818</v>
      </c>
      <c r="AG114" s="483">
        <f t="shared" si="27"/>
        <v>92.894494467335818</v>
      </c>
      <c r="AH114" s="483">
        <f t="shared" si="27"/>
        <v>92.894494467335818</v>
      </c>
      <c r="AI114" s="483">
        <f t="shared" si="27"/>
        <v>92.894494467335818</v>
      </c>
      <c r="AJ114" s="483">
        <f t="shared" si="27"/>
        <v>92.894494467335818</v>
      </c>
      <c r="AK114" s="483">
        <f t="shared" si="27"/>
        <v>92.894494467335818</v>
      </c>
      <c r="AL114" s="483">
        <f t="shared" si="27"/>
        <v>92.894494467335818</v>
      </c>
      <c r="AM114" s="483">
        <f t="shared" si="27"/>
        <v>92.894494467335818</v>
      </c>
      <c r="AN114" s="483">
        <f t="shared" si="27"/>
        <v>92.894494467335818</v>
      </c>
      <c r="AO114" s="483">
        <f t="shared" si="27"/>
        <v>92.894494467335818</v>
      </c>
      <c r="AP114" s="483">
        <f t="shared" si="27"/>
        <v>92.894494467335818</v>
      </c>
      <c r="AQ114" s="483">
        <f t="shared" si="27"/>
        <v>92.894494467335818</v>
      </c>
      <c r="AR114" s="483">
        <f t="shared" si="27"/>
        <v>92.894494467335818</v>
      </c>
      <c r="AS114" s="483">
        <f t="shared" si="27"/>
        <v>92.894494467335818</v>
      </c>
      <c r="AT114" s="483">
        <f t="shared" si="27"/>
        <v>92.894494467335818</v>
      </c>
      <c r="AU114" s="483">
        <f t="shared" si="27"/>
        <v>92.894494467335818</v>
      </c>
      <c r="AV114" s="484">
        <v>5</v>
      </c>
      <c r="AW114" s="600">
        <v>0</v>
      </c>
      <c r="AX114" s="600">
        <v>0</v>
      </c>
      <c r="AY114" s="600">
        <v>0</v>
      </c>
      <c r="AZ114" s="600">
        <v>4</v>
      </c>
      <c r="BA114" s="600">
        <v>0</v>
      </c>
      <c r="BB114" s="600">
        <v>0</v>
      </c>
      <c r="BC114" s="600">
        <v>0</v>
      </c>
      <c r="BD114" s="600">
        <v>4</v>
      </c>
      <c r="BE114" s="600">
        <v>0</v>
      </c>
      <c r="BF114" s="600">
        <v>0</v>
      </c>
      <c r="BG114" s="600">
        <v>0</v>
      </c>
      <c r="BH114" s="600">
        <v>4</v>
      </c>
      <c r="BI114" s="600">
        <v>0</v>
      </c>
      <c r="BJ114" s="600">
        <v>0</v>
      </c>
      <c r="BK114" s="600">
        <v>0</v>
      </c>
      <c r="BL114" s="600">
        <v>4</v>
      </c>
      <c r="BM114" s="600">
        <v>0</v>
      </c>
      <c r="BN114" s="600">
        <v>0</v>
      </c>
      <c r="BO114" s="600">
        <v>0</v>
      </c>
      <c r="BP114" s="600">
        <v>4</v>
      </c>
    </row>
    <row r="115" spans="2:68" ht="14.5">
      <c r="B115" s="8" t="str">
        <f>Processes!D130</f>
        <v>EXPLNB</v>
      </c>
      <c r="C115" s="8" t="str">
        <f>Processes!E130</f>
        <v>Export technology - Bio Naphtha (Petroleoum)</v>
      </c>
      <c r="D115" s="216" t="str">
        <f>IF(LEN(B115)=6,RIGHT(B115,3),RIGHT(B115,4))</f>
        <v>LNB</v>
      </c>
      <c r="F115" s="1116" t="str">
        <f t="shared" si="22"/>
        <v>MKr19</v>
      </c>
      <c r="G115" s="483">
        <f>G$85</f>
        <v>84.36</v>
      </c>
      <c r="H115" s="483">
        <f t="shared" ref="H115:AU115" si="28">H$85</f>
        <v>87.59</v>
      </c>
      <c r="I115" s="483">
        <f t="shared" si="28"/>
        <v>104.69</v>
      </c>
      <c r="J115" s="483">
        <f t="shared" si="28"/>
        <v>102.98</v>
      </c>
      <c r="K115" s="483">
        <f t="shared" si="28"/>
        <v>86.83</v>
      </c>
      <c r="L115" s="483">
        <f t="shared" si="28"/>
        <v>83.6</v>
      </c>
      <c r="M115" s="483">
        <f t="shared" si="28"/>
        <v>69.919999999999987</v>
      </c>
      <c r="N115" s="483">
        <f t="shared" si="28"/>
        <v>70.11</v>
      </c>
      <c r="O115" s="483">
        <f t="shared" si="28"/>
        <v>101.50214842551547</v>
      </c>
      <c r="P115" s="483">
        <f t="shared" si="28"/>
        <v>65.095921357178881</v>
      </c>
      <c r="Q115" s="483">
        <f t="shared" si="28"/>
        <v>43.371861684979841</v>
      </c>
      <c r="R115" s="483">
        <f t="shared" si="28"/>
        <v>195.08822952630305</v>
      </c>
      <c r="S115" s="483">
        <f t="shared" si="28"/>
        <v>247.6864550108526</v>
      </c>
      <c r="T115" s="483">
        <f t="shared" si="28"/>
        <v>150.66329352771683</v>
      </c>
      <c r="U115" s="483">
        <f t="shared" si="28"/>
        <v>81.747294988352024</v>
      </c>
      <c r="V115" s="483">
        <f t="shared" si="28"/>
        <v>75.013103750873498</v>
      </c>
      <c r="W115" s="483">
        <f t="shared" si="28"/>
        <v>77.925798542577851</v>
      </c>
      <c r="X115" s="483">
        <f t="shared" si="28"/>
        <v>80.796693002357515</v>
      </c>
      <c r="Y115" s="483">
        <f t="shared" si="28"/>
        <v>83.579037115228829</v>
      </c>
      <c r="Z115" s="483">
        <f t="shared" si="28"/>
        <v>86.26586532284756</v>
      </c>
      <c r="AA115" s="483">
        <f t="shared" si="28"/>
        <v>88.867991574946942</v>
      </c>
      <c r="AB115" s="483">
        <f t="shared" si="28"/>
        <v>91.145441750617408</v>
      </c>
      <c r="AC115" s="483">
        <f t="shared" si="28"/>
        <v>93.373762241708079</v>
      </c>
      <c r="AD115" s="483">
        <f t="shared" si="28"/>
        <v>95.482667194480243</v>
      </c>
      <c r="AE115" s="483">
        <f t="shared" si="28"/>
        <v>97.548573925912763</v>
      </c>
      <c r="AF115" s="483">
        <f t="shared" si="28"/>
        <v>99.515232674500879</v>
      </c>
      <c r="AG115" s="483">
        <f t="shared" si="28"/>
        <v>99.515232674500879</v>
      </c>
      <c r="AH115" s="483">
        <f t="shared" si="28"/>
        <v>99.515232674500879</v>
      </c>
      <c r="AI115" s="483">
        <f t="shared" si="28"/>
        <v>99.515232674500879</v>
      </c>
      <c r="AJ115" s="483">
        <f t="shared" si="28"/>
        <v>99.515232674500879</v>
      </c>
      <c r="AK115" s="483">
        <f t="shared" si="28"/>
        <v>99.515232674500879</v>
      </c>
      <c r="AL115" s="483">
        <f t="shared" si="28"/>
        <v>99.515232674500879</v>
      </c>
      <c r="AM115" s="483">
        <f t="shared" si="28"/>
        <v>99.515232674500879</v>
      </c>
      <c r="AN115" s="483">
        <f t="shared" si="28"/>
        <v>99.515232674500879</v>
      </c>
      <c r="AO115" s="483">
        <f t="shared" si="28"/>
        <v>99.515232674500879</v>
      </c>
      <c r="AP115" s="483">
        <f t="shared" si="28"/>
        <v>99.515232674500879</v>
      </c>
      <c r="AQ115" s="483">
        <f t="shared" si="28"/>
        <v>99.515232674500879</v>
      </c>
      <c r="AR115" s="483">
        <f t="shared" si="28"/>
        <v>99.515232674500879</v>
      </c>
      <c r="AS115" s="483">
        <f t="shared" si="28"/>
        <v>99.515232674500879</v>
      </c>
      <c r="AT115" s="483">
        <f t="shared" si="28"/>
        <v>99.515232674500879</v>
      </c>
      <c r="AU115" s="483">
        <f t="shared" si="28"/>
        <v>99.515232674500879</v>
      </c>
      <c r="AV115" s="484">
        <v>5</v>
      </c>
      <c r="AW115" s="600">
        <v>0</v>
      </c>
      <c r="AX115" s="600">
        <v>0</v>
      </c>
      <c r="AY115" s="600">
        <v>0</v>
      </c>
      <c r="AZ115" s="600">
        <v>4</v>
      </c>
      <c r="BA115" s="600">
        <v>0</v>
      </c>
      <c r="BB115" s="600">
        <v>0</v>
      </c>
      <c r="BC115" s="600">
        <v>0</v>
      </c>
      <c r="BD115" s="600">
        <v>4</v>
      </c>
      <c r="BE115" s="600">
        <v>0</v>
      </c>
      <c r="BF115" s="600">
        <v>0</v>
      </c>
      <c r="BG115" s="600">
        <v>0</v>
      </c>
      <c r="BH115" s="600">
        <v>4</v>
      </c>
      <c r="BI115" s="600">
        <v>0</v>
      </c>
      <c r="BJ115" s="600">
        <v>0</v>
      </c>
      <c r="BK115" s="600">
        <v>0</v>
      </c>
      <c r="BL115" s="600">
        <v>4</v>
      </c>
      <c r="BM115" s="600">
        <v>0</v>
      </c>
      <c r="BN115" s="600">
        <v>0</v>
      </c>
      <c r="BO115" s="600">
        <v>0</v>
      </c>
      <c r="BP115" s="600">
        <v>4</v>
      </c>
    </row>
    <row r="116" spans="2:68" ht="14.5">
      <c r="B116" s="8" t="str">
        <f>Processes!D131</f>
        <v>EXPGLY</v>
      </c>
      <c r="C116" s="8" t="str">
        <f>Processes!E131</f>
        <v>Export technology - Glycerol</v>
      </c>
      <c r="D116" s="216" t="str">
        <f t="shared" si="11"/>
        <v>GLY</v>
      </c>
      <c r="F116" s="1116" t="str">
        <f t="shared" si="22"/>
        <v>MKr14</v>
      </c>
      <c r="G116" s="483">
        <f>IFERROR(INDEX($G$128:$AU$183,MATCH($D116,$E$128:$E$183,0),MATCH(G$6,$G$127:$AU$127,0)),0)*$E$200</f>
        <v>9.5</v>
      </c>
      <c r="H116" s="483">
        <f>IFERROR(INDEX($G$128:$AU$183,MATCH($D116,$E$128:$E$183,0),MATCH(H$6,$G$127:$AU$127,0)),0)*$E$200</f>
        <v>9.5</v>
      </c>
      <c r="I116" s="483">
        <f>IFERROR(INDEX($G$128:$AU$183,MATCH($D116,$E$128:$E$183,0),MATCH(I$6,$G$127:$AU$127,0)),0)*$E$200</f>
        <v>9.5</v>
      </c>
      <c r="J116" s="483">
        <f>IFERROR(INDEX($G$128:$AU$183,MATCH($D116,$E$128:$E$183,0),MATCH(J$6,$G$127:$AU$127,0)),0)*$E$200</f>
        <v>9.5</v>
      </c>
      <c r="K116" s="483">
        <f>IFERROR(INDEX($G$128:$AU$183,MATCH($D116,$E$128:$E$183,0),MATCH(K$6,$G$127:$AU$127,0)),0)*$E$200</f>
        <v>9.5</v>
      </c>
      <c r="L116" s="483">
        <f>IFERROR(INDEX($G$128:$AU$183,MATCH($D116,$E$128:$E$183,0),MATCH(L$6,$G$127:$AU$127,0)),0)*$E$200</f>
        <v>9.5</v>
      </c>
      <c r="M116" s="483">
        <f>IFERROR(INDEX($G$128:$AU$183,MATCH($D116,$E$128:$E$183,0),MATCH(M$6,$G$127:$AU$127,0)),0)*$E$200</f>
        <v>9.5</v>
      </c>
      <c r="N116" s="483">
        <f>IFERROR(INDEX($G$128:$AU$183,MATCH($D116,$E$128:$E$183,0),MATCH(N$6,$G$127:$AU$127,0)),0)*$E$200</f>
        <v>9.5</v>
      </c>
      <c r="O116" s="483">
        <f>IFERROR(INDEX($G$128:$AU$183,MATCH($D116,$E$128:$E$183,0),MATCH(O$6,$G$127:$AU$127,0)),0)*$E$200</f>
        <v>9.5</v>
      </c>
      <c r="P116" s="483">
        <f>IFERROR(INDEX($G$128:$AU$183,MATCH($D116,$E$128:$E$183,0),MATCH(P$6,$G$127:$AU$127,0)),0)*$E$200</f>
        <v>9.5</v>
      </c>
      <c r="Q116" s="483">
        <f>IFERROR(INDEX($G$128:$AU$183,MATCH($D116,$E$128:$E$183,0),MATCH(Q$6,$G$127:$AU$127,0)),0)*$E$200</f>
        <v>9.5</v>
      </c>
      <c r="R116" s="483">
        <f>IFERROR(INDEX($G$128:$AU$183,MATCH($D116,$E$128:$E$183,0),MATCH(R$6,$G$127:$AU$127,0)),0)*$E$200</f>
        <v>9.5</v>
      </c>
      <c r="S116" s="483">
        <f>IFERROR(INDEX($G$128:$AU$183,MATCH($D116,$E$128:$E$183,0),MATCH(S$6,$G$127:$AU$127,0)),0)*$E$200</f>
        <v>9.5</v>
      </c>
      <c r="T116" s="483">
        <f>IFERROR(INDEX($G$128:$AU$183,MATCH($D116,$E$128:$E$183,0),MATCH(T$6,$G$127:$AU$127,0)),0)*$E$200</f>
        <v>9.5</v>
      </c>
      <c r="U116" s="483">
        <f>IFERROR(INDEX($G$128:$AU$183,MATCH($D116,$E$128:$E$183,0),MATCH(U$6,$G$127:$AU$127,0)),0)*$E$200</f>
        <v>9.5</v>
      </c>
      <c r="V116" s="483">
        <f>IFERROR(INDEX($G$128:$AU$183,MATCH($D116,$E$128:$E$183,0),MATCH(V$6,$G$127:$AU$127,0)),0)*$E$200</f>
        <v>9.5</v>
      </c>
      <c r="W116" s="483">
        <f>IFERROR(INDEX($G$128:$AU$183,MATCH($D116,$E$128:$E$183,0),MATCH(W$6,$G$127:$AU$127,0)),0)*$E$200</f>
        <v>9.5</v>
      </c>
      <c r="X116" s="483">
        <f>IFERROR(INDEX($G$128:$AU$183,MATCH($D116,$E$128:$E$183,0),MATCH(X$6,$G$127:$AU$127,0)),0)*$E$200</f>
        <v>9.5</v>
      </c>
      <c r="Y116" s="483">
        <f>IFERROR(INDEX($G$128:$AU$183,MATCH($D116,$E$128:$E$183,0),MATCH(Y$6,$G$127:$AU$127,0)),0)*$E$200</f>
        <v>9.5</v>
      </c>
      <c r="Z116" s="483">
        <f>IFERROR(INDEX($G$128:$AU$183,MATCH($D116,$E$128:$E$183,0),MATCH(Z$6,$G$127:$AU$127,0)),0)*$E$200</f>
        <v>9.5</v>
      </c>
      <c r="AA116" s="483">
        <f>IFERROR(INDEX($G$128:$AU$183,MATCH($D116,$E$128:$E$183,0),MATCH(AA$6,$G$127:$AU$127,0)),0)*$E$200</f>
        <v>9.5</v>
      </c>
      <c r="AB116" s="483">
        <f>IFERROR(INDEX($G$128:$AU$183,MATCH($D116,$E$128:$E$183,0),MATCH(AB$6,$G$127:$AU$127,0)),0)*$E$200</f>
        <v>9.5</v>
      </c>
      <c r="AC116" s="483">
        <f>IFERROR(INDEX($G$128:$AU$183,MATCH($D116,$E$128:$E$183,0),MATCH(AC$6,$G$127:$AU$127,0)),0)*$E$200</f>
        <v>9.5</v>
      </c>
      <c r="AD116" s="483">
        <f>IFERROR(INDEX($G$128:$AU$183,MATCH($D116,$E$128:$E$183,0),MATCH(AD$6,$G$127:$AU$127,0)),0)*$E$200</f>
        <v>9.5</v>
      </c>
      <c r="AE116" s="483">
        <f>IFERROR(INDEX($G$128:$AU$183,MATCH($D116,$E$128:$E$183,0),MATCH(AE$6,$G$127:$AU$127,0)),0)*$E$200</f>
        <v>9.5</v>
      </c>
      <c r="AF116" s="483">
        <f>IFERROR(INDEX($G$128:$AU$183,MATCH($D116,$E$128:$E$183,0),MATCH(AF$6,$G$127:$AU$127,0)),0)*$E$200</f>
        <v>9.5</v>
      </c>
      <c r="AG116" s="483">
        <f>IFERROR(INDEX($G$128:$AU$183,MATCH($D116,$E$128:$E$183,0),MATCH(AG$6,$G$127:$AU$127,0)),0)*$E$200</f>
        <v>9.5</v>
      </c>
      <c r="AH116" s="483">
        <f>IFERROR(INDEX($G$128:$AU$183,MATCH($D116,$E$128:$E$183,0),MATCH(AH$6,$G$127:$AU$127,0)),0)*$E$200</f>
        <v>9.5</v>
      </c>
      <c r="AI116" s="483">
        <f>IFERROR(INDEX($G$128:$AU$183,MATCH($D116,$E$128:$E$183,0),MATCH(AI$6,$G$127:$AU$127,0)),0)*$E$200</f>
        <v>9.5</v>
      </c>
      <c r="AJ116" s="483">
        <f>IFERROR(INDEX($G$128:$AU$183,MATCH($D116,$E$128:$E$183,0),MATCH(AJ$6,$G$127:$AU$127,0)),0)*$E$200</f>
        <v>9.5</v>
      </c>
      <c r="AK116" s="483">
        <f>IFERROR(INDEX($G$128:$AU$183,MATCH($D116,$E$128:$E$183,0),MATCH(AK$6,$G$127:$AU$127,0)),0)*$E$200</f>
        <v>9.5</v>
      </c>
      <c r="AL116" s="483">
        <f>IFERROR(INDEX($G$128:$AU$183,MATCH($D116,$E$128:$E$183,0),MATCH(AL$6,$G$127:$AU$127,0)),0)*$E$200</f>
        <v>9.5</v>
      </c>
      <c r="AM116" s="483">
        <f>IFERROR(INDEX($G$128:$AU$183,MATCH($D116,$E$128:$E$183,0),MATCH(AM$6,$G$127:$AU$127,0)),0)*$E$200</f>
        <v>9.5</v>
      </c>
      <c r="AN116" s="483">
        <f>IFERROR(INDEX($G$128:$AU$183,MATCH($D116,$E$128:$E$183,0),MATCH(AN$6,$G$127:$AU$127,0)),0)*$E$200</f>
        <v>9.5</v>
      </c>
      <c r="AO116" s="483">
        <f>IFERROR(INDEX($G$128:$AU$183,MATCH($D116,$E$128:$E$183,0),MATCH(AO$6,$G$127:$AU$127,0)),0)*$E$200</f>
        <v>9.5</v>
      </c>
      <c r="AP116" s="483">
        <f>IFERROR(INDEX($G$128:$AU$183,MATCH($D116,$E$128:$E$183,0),MATCH(AP$6,$G$127:$AU$127,0)),0)*$E$200</f>
        <v>9.5</v>
      </c>
      <c r="AQ116" s="483">
        <f>IFERROR(INDEX($G$128:$AU$183,MATCH($D116,$E$128:$E$183,0),MATCH(AQ$6,$G$127:$AU$127,0)),0)*$E$200</f>
        <v>9.5</v>
      </c>
      <c r="AR116" s="483">
        <f>IFERROR(INDEX($G$128:$AU$183,MATCH($D116,$E$128:$E$183,0),MATCH(AR$6,$G$127:$AU$127,0)),0)*$E$200</f>
        <v>9.5</v>
      </c>
      <c r="AS116" s="483">
        <f>IFERROR(INDEX($G$128:$AU$183,MATCH($D116,$E$128:$E$183,0),MATCH(AS$6,$G$127:$AU$127,0)),0)*$E$200</f>
        <v>9.5</v>
      </c>
      <c r="AT116" s="483">
        <f>IFERROR(INDEX($G$128:$AU$183,MATCH($D116,$E$128:$E$183,0),MATCH(AT$6,$G$127:$AU$127,0)),0)*$E$200</f>
        <v>9.5</v>
      </c>
      <c r="AU116" s="483">
        <f>IFERROR(INDEX($G$128:$AU$183,MATCH($D116,$E$128:$E$183,0),MATCH(AU$6,$G$127:$AU$127,0)),0)*$E$200</f>
        <v>9.5</v>
      </c>
      <c r="AV116" s="484">
        <v>5</v>
      </c>
      <c r="AW116" s="600">
        <v>0</v>
      </c>
      <c r="AX116" s="600">
        <v>0</v>
      </c>
      <c r="AY116" s="600">
        <v>0</v>
      </c>
      <c r="AZ116" s="600">
        <v>4</v>
      </c>
      <c r="BA116" s="600">
        <v>0</v>
      </c>
      <c r="BB116" s="600">
        <v>0</v>
      </c>
      <c r="BC116" s="600">
        <v>0</v>
      </c>
      <c r="BD116" s="600">
        <v>4</v>
      </c>
      <c r="BE116" s="600">
        <v>0</v>
      </c>
      <c r="BF116" s="600">
        <v>0</v>
      </c>
      <c r="BG116" s="600">
        <v>0</v>
      </c>
      <c r="BH116" s="600">
        <v>4</v>
      </c>
      <c r="BI116" s="600">
        <v>0</v>
      </c>
      <c r="BJ116" s="600">
        <v>0</v>
      </c>
      <c r="BK116" s="600">
        <v>0</v>
      </c>
      <c r="BL116" s="600">
        <v>4</v>
      </c>
      <c r="BM116" s="600">
        <v>0</v>
      </c>
      <c r="BN116" s="600">
        <v>0</v>
      </c>
      <c r="BO116" s="600">
        <v>0</v>
      </c>
      <c r="BP116" s="600">
        <v>4</v>
      </c>
    </row>
    <row r="117" spans="2:68" ht="14.5">
      <c r="B117" s="8" t="str">
        <f>Processes!D132</f>
        <v>EXPRPC</v>
      </c>
      <c r="C117" s="8" t="str">
        <f>Processes!E132</f>
        <v>Export technology - Rape Cake</v>
      </c>
      <c r="D117" s="216" t="str">
        <f t="shared" si="11"/>
        <v>RPC</v>
      </c>
      <c r="F117" s="1116" t="str">
        <f t="shared" si="22"/>
        <v>MKr14</v>
      </c>
      <c r="G117" s="483">
        <f>IFERROR(INDEX($G$128:$AU$183,MATCH($D117,$E$128:$E$183,0),MATCH(G$6,$G$127:$AU$127,0)),0)*$E$200</f>
        <v>9.5</v>
      </c>
      <c r="H117" s="483">
        <f>IFERROR(INDEX($G$128:$AU$183,MATCH($D117,$E$128:$E$183,0),MATCH(H$6,$G$127:$AU$127,0)),0)*$E$200</f>
        <v>9.5</v>
      </c>
      <c r="I117" s="483">
        <f>IFERROR(INDEX($G$128:$AU$183,MATCH($D117,$E$128:$E$183,0),MATCH(I$6,$G$127:$AU$127,0)),0)*$E$200</f>
        <v>9.5</v>
      </c>
      <c r="J117" s="483">
        <f>IFERROR(INDEX($G$128:$AU$183,MATCH($D117,$E$128:$E$183,0),MATCH(J$6,$G$127:$AU$127,0)),0)*$E$200</f>
        <v>9.5</v>
      </c>
      <c r="K117" s="483">
        <f>IFERROR(INDEX($G$128:$AU$183,MATCH($D117,$E$128:$E$183,0),MATCH(K$6,$G$127:$AU$127,0)),0)*$E$200</f>
        <v>9.5</v>
      </c>
      <c r="L117" s="483">
        <f>IFERROR(INDEX($G$128:$AU$183,MATCH($D117,$E$128:$E$183,0),MATCH(L$6,$G$127:$AU$127,0)),0)*$E$200</f>
        <v>9.5</v>
      </c>
      <c r="M117" s="483">
        <f>IFERROR(INDEX($G$128:$AU$183,MATCH($D117,$E$128:$E$183,0),MATCH(M$6,$G$127:$AU$127,0)),0)*$E$200</f>
        <v>9.5</v>
      </c>
      <c r="N117" s="483">
        <f>IFERROR(INDEX($G$128:$AU$183,MATCH($D117,$E$128:$E$183,0),MATCH(N$6,$G$127:$AU$127,0)),0)*$E$200</f>
        <v>9.5</v>
      </c>
      <c r="O117" s="483">
        <f>IFERROR(INDEX($G$128:$AU$183,MATCH($D117,$E$128:$E$183,0),MATCH(O$6,$G$127:$AU$127,0)),0)*$E$200</f>
        <v>9.5</v>
      </c>
      <c r="P117" s="483">
        <f>IFERROR(INDEX($G$128:$AU$183,MATCH($D117,$E$128:$E$183,0),MATCH(P$6,$G$127:$AU$127,0)),0)*$E$200</f>
        <v>9.5</v>
      </c>
      <c r="Q117" s="483">
        <f>IFERROR(INDEX($G$128:$AU$183,MATCH($D117,$E$128:$E$183,0),MATCH(Q$6,$G$127:$AU$127,0)),0)*$E$200</f>
        <v>9.5</v>
      </c>
      <c r="R117" s="483">
        <f>IFERROR(INDEX($G$128:$AU$183,MATCH($D117,$E$128:$E$183,0),MATCH(R$6,$G$127:$AU$127,0)),0)*$E$200</f>
        <v>9.5</v>
      </c>
      <c r="S117" s="483">
        <f>IFERROR(INDEX($G$128:$AU$183,MATCH($D117,$E$128:$E$183,0),MATCH(S$6,$G$127:$AU$127,0)),0)*$E$200</f>
        <v>9.5</v>
      </c>
      <c r="T117" s="483">
        <f>IFERROR(INDEX($G$128:$AU$183,MATCH($D117,$E$128:$E$183,0),MATCH(T$6,$G$127:$AU$127,0)),0)*$E$200</f>
        <v>9.5</v>
      </c>
      <c r="U117" s="483">
        <f>IFERROR(INDEX($G$128:$AU$183,MATCH($D117,$E$128:$E$183,0),MATCH(U$6,$G$127:$AU$127,0)),0)*$E$200</f>
        <v>9.5</v>
      </c>
      <c r="V117" s="483">
        <f>IFERROR(INDEX($G$128:$AU$183,MATCH($D117,$E$128:$E$183,0),MATCH(V$6,$G$127:$AU$127,0)),0)*$E$200</f>
        <v>9.5</v>
      </c>
      <c r="W117" s="483">
        <f>IFERROR(INDEX($G$128:$AU$183,MATCH($D117,$E$128:$E$183,0),MATCH(W$6,$G$127:$AU$127,0)),0)*$E$200</f>
        <v>9.5</v>
      </c>
      <c r="X117" s="483">
        <f>IFERROR(INDEX($G$128:$AU$183,MATCH($D117,$E$128:$E$183,0),MATCH(X$6,$G$127:$AU$127,0)),0)*$E$200</f>
        <v>9.5</v>
      </c>
      <c r="Y117" s="483">
        <f>IFERROR(INDEX($G$128:$AU$183,MATCH($D117,$E$128:$E$183,0),MATCH(Y$6,$G$127:$AU$127,0)),0)*$E$200</f>
        <v>9.5</v>
      </c>
      <c r="Z117" s="483">
        <f>IFERROR(INDEX($G$128:$AU$183,MATCH($D117,$E$128:$E$183,0),MATCH(Z$6,$G$127:$AU$127,0)),0)*$E$200</f>
        <v>9.5</v>
      </c>
      <c r="AA117" s="483">
        <f>IFERROR(INDEX($G$128:$AU$183,MATCH($D117,$E$128:$E$183,0),MATCH(AA$6,$G$127:$AU$127,0)),0)*$E$200</f>
        <v>9.5</v>
      </c>
      <c r="AB117" s="483">
        <f>IFERROR(INDEX($G$128:$AU$183,MATCH($D117,$E$128:$E$183,0),MATCH(AB$6,$G$127:$AU$127,0)),0)*$E$200</f>
        <v>9.5</v>
      </c>
      <c r="AC117" s="483">
        <f>IFERROR(INDEX($G$128:$AU$183,MATCH($D117,$E$128:$E$183,0),MATCH(AC$6,$G$127:$AU$127,0)),0)*$E$200</f>
        <v>9.5</v>
      </c>
      <c r="AD117" s="483">
        <f>IFERROR(INDEX($G$128:$AU$183,MATCH($D117,$E$128:$E$183,0),MATCH(AD$6,$G$127:$AU$127,0)),0)*$E$200</f>
        <v>9.5</v>
      </c>
      <c r="AE117" s="483">
        <f>IFERROR(INDEX($G$128:$AU$183,MATCH($D117,$E$128:$E$183,0),MATCH(AE$6,$G$127:$AU$127,0)),0)*$E$200</f>
        <v>9.5</v>
      </c>
      <c r="AF117" s="483">
        <f>IFERROR(INDEX($G$128:$AU$183,MATCH($D117,$E$128:$E$183,0),MATCH(AF$6,$G$127:$AU$127,0)),0)*$E$200</f>
        <v>9.5</v>
      </c>
      <c r="AG117" s="483">
        <f>IFERROR(INDEX($G$128:$AU$183,MATCH($D117,$E$128:$E$183,0),MATCH(AG$6,$G$127:$AU$127,0)),0)*$E$200</f>
        <v>9.5</v>
      </c>
      <c r="AH117" s="483">
        <f>IFERROR(INDEX($G$128:$AU$183,MATCH($D117,$E$128:$E$183,0),MATCH(AH$6,$G$127:$AU$127,0)),0)*$E$200</f>
        <v>9.5</v>
      </c>
      <c r="AI117" s="483">
        <f>IFERROR(INDEX($G$128:$AU$183,MATCH($D117,$E$128:$E$183,0),MATCH(AI$6,$G$127:$AU$127,0)),0)*$E$200</f>
        <v>9.5</v>
      </c>
      <c r="AJ117" s="483">
        <f>IFERROR(INDEX($G$128:$AU$183,MATCH($D117,$E$128:$E$183,0),MATCH(AJ$6,$G$127:$AU$127,0)),0)*$E$200</f>
        <v>9.5</v>
      </c>
      <c r="AK117" s="483">
        <f>IFERROR(INDEX($G$128:$AU$183,MATCH($D117,$E$128:$E$183,0),MATCH(AK$6,$G$127:$AU$127,0)),0)*$E$200</f>
        <v>9.5</v>
      </c>
      <c r="AL117" s="483">
        <f>IFERROR(INDEX($G$128:$AU$183,MATCH($D117,$E$128:$E$183,0),MATCH(AL$6,$G$127:$AU$127,0)),0)*$E$200</f>
        <v>9.5</v>
      </c>
      <c r="AM117" s="483">
        <f>IFERROR(INDEX($G$128:$AU$183,MATCH($D117,$E$128:$E$183,0),MATCH(AM$6,$G$127:$AU$127,0)),0)*$E$200</f>
        <v>9.5</v>
      </c>
      <c r="AN117" s="483">
        <f>IFERROR(INDEX($G$128:$AU$183,MATCH($D117,$E$128:$E$183,0),MATCH(AN$6,$G$127:$AU$127,0)),0)*$E$200</f>
        <v>9.5</v>
      </c>
      <c r="AO117" s="483">
        <f>IFERROR(INDEX($G$128:$AU$183,MATCH($D117,$E$128:$E$183,0),MATCH(AO$6,$G$127:$AU$127,0)),0)*$E$200</f>
        <v>9.5</v>
      </c>
      <c r="AP117" s="483">
        <f>IFERROR(INDEX($G$128:$AU$183,MATCH($D117,$E$128:$E$183,0),MATCH(AP$6,$G$127:$AU$127,0)),0)*$E$200</f>
        <v>9.5</v>
      </c>
      <c r="AQ117" s="483">
        <f>IFERROR(INDEX($G$128:$AU$183,MATCH($D117,$E$128:$E$183,0),MATCH(AQ$6,$G$127:$AU$127,0)),0)*$E$200</f>
        <v>9.5</v>
      </c>
      <c r="AR117" s="483">
        <f>IFERROR(INDEX($G$128:$AU$183,MATCH($D117,$E$128:$E$183,0),MATCH(AR$6,$G$127:$AU$127,0)),0)*$E$200</f>
        <v>9.5</v>
      </c>
      <c r="AS117" s="483">
        <f>IFERROR(INDEX($G$128:$AU$183,MATCH($D117,$E$128:$E$183,0),MATCH(AS$6,$G$127:$AU$127,0)),0)*$E$200</f>
        <v>9.5</v>
      </c>
      <c r="AT117" s="483">
        <f>IFERROR(INDEX($G$128:$AU$183,MATCH($D117,$E$128:$E$183,0),MATCH(AT$6,$G$127:$AU$127,0)),0)*$E$200</f>
        <v>9.5</v>
      </c>
      <c r="AU117" s="483">
        <f>IFERROR(INDEX($G$128:$AU$183,MATCH($D117,$E$128:$E$183,0),MATCH(AU$6,$G$127:$AU$127,0)),0)*$E$200</f>
        <v>9.5</v>
      </c>
      <c r="AV117" s="484">
        <v>5</v>
      </c>
      <c r="AW117" s="600">
        <v>0</v>
      </c>
      <c r="AX117" s="600">
        <v>0</v>
      </c>
      <c r="AY117" s="600">
        <v>0</v>
      </c>
      <c r="AZ117" s="600">
        <v>4</v>
      </c>
      <c r="BA117" s="600">
        <v>0</v>
      </c>
      <c r="BB117" s="600">
        <v>0</v>
      </c>
      <c r="BC117" s="600">
        <v>0</v>
      </c>
      <c r="BD117" s="600">
        <v>4</v>
      </c>
      <c r="BE117" s="600">
        <v>0</v>
      </c>
      <c r="BF117" s="600">
        <v>0</v>
      </c>
      <c r="BG117" s="600">
        <v>0</v>
      </c>
      <c r="BH117" s="600">
        <v>4</v>
      </c>
      <c r="BI117" s="600">
        <v>0</v>
      </c>
      <c r="BJ117" s="600">
        <v>0</v>
      </c>
      <c r="BK117" s="600">
        <v>0</v>
      </c>
      <c r="BL117" s="600">
        <v>4</v>
      </c>
      <c r="BM117" s="600">
        <v>0</v>
      </c>
      <c r="BN117" s="600">
        <v>0</v>
      </c>
      <c r="BO117" s="600">
        <v>0</v>
      </c>
      <c r="BP117" s="600">
        <v>4</v>
      </c>
    </row>
    <row r="118" spans="2:68" ht="14.5">
      <c r="B118" s="8" t="str">
        <f>Processes!D133</f>
        <v>EXPSGP</v>
      </c>
      <c r="C118" s="8" t="str">
        <f>Processes!E133</f>
        <v>Export technology - Sugar Beet Pulp</v>
      </c>
      <c r="D118" s="216" t="str">
        <f t="shared" si="11"/>
        <v>SGP</v>
      </c>
      <c r="F118" s="1116" t="str">
        <f t="shared" si="22"/>
        <v>MKr14</v>
      </c>
      <c r="G118" s="483">
        <f>IFERROR(INDEX($G$128:$AU$183,MATCH($D118,$E$128:$E$183,0),MATCH(G$6,$G$127:$AU$127,0)),0)*$E$200</f>
        <v>9.5</v>
      </c>
      <c r="H118" s="483">
        <f>IFERROR(INDEX($G$128:$AU$183,MATCH($D118,$E$128:$E$183,0),MATCH(H$6,$G$127:$AU$127,0)),0)*$E$200</f>
        <v>9.5</v>
      </c>
      <c r="I118" s="483">
        <f>IFERROR(INDEX($G$128:$AU$183,MATCH($D118,$E$128:$E$183,0),MATCH(I$6,$G$127:$AU$127,0)),0)*$E$200</f>
        <v>9.5</v>
      </c>
      <c r="J118" s="483">
        <f>IFERROR(INDEX($G$128:$AU$183,MATCH($D118,$E$128:$E$183,0),MATCH(J$6,$G$127:$AU$127,0)),0)*$E$200</f>
        <v>9.5</v>
      </c>
      <c r="K118" s="483">
        <f>IFERROR(INDEX($G$128:$AU$183,MATCH($D118,$E$128:$E$183,0),MATCH(K$6,$G$127:$AU$127,0)),0)*$E$200</f>
        <v>9.5</v>
      </c>
      <c r="L118" s="483">
        <f>IFERROR(INDEX($G$128:$AU$183,MATCH($D118,$E$128:$E$183,0),MATCH(L$6,$G$127:$AU$127,0)),0)*$E$200</f>
        <v>9.5</v>
      </c>
      <c r="M118" s="483">
        <f>IFERROR(INDEX($G$128:$AU$183,MATCH($D118,$E$128:$E$183,0),MATCH(M$6,$G$127:$AU$127,0)),0)*$E$200</f>
        <v>9.5</v>
      </c>
      <c r="N118" s="483">
        <f>IFERROR(INDEX($G$128:$AU$183,MATCH($D118,$E$128:$E$183,0),MATCH(N$6,$G$127:$AU$127,0)),0)*$E$200</f>
        <v>9.5</v>
      </c>
      <c r="O118" s="483">
        <f>IFERROR(INDEX($G$128:$AU$183,MATCH($D118,$E$128:$E$183,0),MATCH(O$6,$G$127:$AU$127,0)),0)*$E$200</f>
        <v>9.5</v>
      </c>
      <c r="P118" s="483">
        <f>IFERROR(INDEX($G$128:$AU$183,MATCH($D118,$E$128:$E$183,0),MATCH(P$6,$G$127:$AU$127,0)),0)*$E$200</f>
        <v>9.5</v>
      </c>
      <c r="Q118" s="483">
        <f>IFERROR(INDEX($G$128:$AU$183,MATCH($D118,$E$128:$E$183,0),MATCH(Q$6,$G$127:$AU$127,0)),0)*$E$200</f>
        <v>9.5</v>
      </c>
      <c r="R118" s="483">
        <f>IFERROR(INDEX($G$128:$AU$183,MATCH($D118,$E$128:$E$183,0),MATCH(R$6,$G$127:$AU$127,0)),0)*$E$200</f>
        <v>9.5</v>
      </c>
      <c r="S118" s="483">
        <f>IFERROR(INDEX($G$128:$AU$183,MATCH($D118,$E$128:$E$183,0),MATCH(S$6,$G$127:$AU$127,0)),0)*$E$200</f>
        <v>9.5</v>
      </c>
      <c r="T118" s="483">
        <f>IFERROR(INDEX($G$128:$AU$183,MATCH($D118,$E$128:$E$183,0),MATCH(T$6,$G$127:$AU$127,0)),0)*$E$200</f>
        <v>9.5</v>
      </c>
      <c r="U118" s="483">
        <f>IFERROR(INDEX($G$128:$AU$183,MATCH($D118,$E$128:$E$183,0),MATCH(U$6,$G$127:$AU$127,0)),0)*$E$200</f>
        <v>9.5</v>
      </c>
      <c r="V118" s="483">
        <f>IFERROR(INDEX($G$128:$AU$183,MATCH($D118,$E$128:$E$183,0),MATCH(V$6,$G$127:$AU$127,0)),0)*$E$200</f>
        <v>9.5</v>
      </c>
      <c r="W118" s="483">
        <f>IFERROR(INDEX($G$128:$AU$183,MATCH($D118,$E$128:$E$183,0),MATCH(W$6,$G$127:$AU$127,0)),0)*$E$200</f>
        <v>9.5</v>
      </c>
      <c r="X118" s="483">
        <f>IFERROR(INDEX($G$128:$AU$183,MATCH($D118,$E$128:$E$183,0),MATCH(X$6,$G$127:$AU$127,0)),0)*$E$200</f>
        <v>9.5</v>
      </c>
      <c r="Y118" s="483">
        <f>IFERROR(INDEX($G$128:$AU$183,MATCH($D118,$E$128:$E$183,0),MATCH(Y$6,$G$127:$AU$127,0)),0)*$E$200</f>
        <v>9.5</v>
      </c>
      <c r="Z118" s="483">
        <f>IFERROR(INDEX($G$128:$AU$183,MATCH($D118,$E$128:$E$183,0),MATCH(Z$6,$G$127:$AU$127,0)),0)*$E$200</f>
        <v>9.5</v>
      </c>
      <c r="AA118" s="483">
        <f>IFERROR(INDEX($G$128:$AU$183,MATCH($D118,$E$128:$E$183,0),MATCH(AA$6,$G$127:$AU$127,0)),0)*$E$200</f>
        <v>9.5</v>
      </c>
      <c r="AB118" s="483">
        <f>IFERROR(INDEX($G$128:$AU$183,MATCH($D118,$E$128:$E$183,0),MATCH(AB$6,$G$127:$AU$127,0)),0)*$E$200</f>
        <v>9.5</v>
      </c>
      <c r="AC118" s="483">
        <f>IFERROR(INDEX($G$128:$AU$183,MATCH($D118,$E$128:$E$183,0),MATCH(AC$6,$G$127:$AU$127,0)),0)*$E$200</f>
        <v>9.5</v>
      </c>
      <c r="AD118" s="483">
        <f>IFERROR(INDEX($G$128:$AU$183,MATCH($D118,$E$128:$E$183,0),MATCH(AD$6,$G$127:$AU$127,0)),0)*$E$200</f>
        <v>9.5</v>
      </c>
      <c r="AE118" s="483">
        <f>IFERROR(INDEX($G$128:$AU$183,MATCH($D118,$E$128:$E$183,0),MATCH(AE$6,$G$127:$AU$127,0)),0)*$E$200</f>
        <v>9.5</v>
      </c>
      <c r="AF118" s="483">
        <f>IFERROR(INDEX($G$128:$AU$183,MATCH($D118,$E$128:$E$183,0),MATCH(AF$6,$G$127:$AU$127,0)),0)*$E$200</f>
        <v>9.5</v>
      </c>
      <c r="AG118" s="483">
        <f>IFERROR(INDEX($G$128:$AU$183,MATCH($D118,$E$128:$E$183,0),MATCH(AG$6,$G$127:$AU$127,0)),0)*$E$200</f>
        <v>9.5</v>
      </c>
      <c r="AH118" s="483">
        <f>IFERROR(INDEX($G$128:$AU$183,MATCH($D118,$E$128:$E$183,0),MATCH(AH$6,$G$127:$AU$127,0)),0)*$E$200</f>
        <v>9.5</v>
      </c>
      <c r="AI118" s="483">
        <f>IFERROR(INDEX($G$128:$AU$183,MATCH($D118,$E$128:$E$183,0),MATCH(AI$6,$G$127:$AU$127,0)),0)*$E$200</f>
        <v>9.5</v>
      </c>
      <c r="AJ118" s="483">
        <f>IFERROR(INDEX($G$128:$AU$183,MATCH($D118,$E$128:$E$183,0),MATCH(AJ$6,$G$127:$AU$127,0)),0)*$E$200</f>
        <v>9.5</v>
      </c>
      <c r="AK118" s="483">
        <f>IFERROR(INDEX($G$128:$AU$183,MATCH($D118,$E$128:$E$183,0),MATCH(AK$6,$G$127:$AU$127,0)),0)*$E$200</f>
        <v>9.5</v>
      </c>
      <c r="AL118" s="483">
        <f>IFERROR(INDEX($G$128:$AU$183,MATCH($D118,$E$128:$E$183,0),MATCH(AL$6,$G$127:$AU$127,0)),0)*$E$200</f>
        <v>9.5</v>
      </c>
      <c r="AM118" s="483">
        <f>IFERROR(INDEX($G$128:$AU$183,MATCH($D118,$E$128:$E$183,0),MATCH(AM$6,$G$127:$AU$127,0)),0)*$E$200</f>
        <v>9.5</v>
      </c>
      <c r="AN118" s="483">
        <f>IFERROR(INDEX($G$128:$AU$183,MATCH($D118,$E$128:$E$183,0),MATCH(AN$6,$G$127:$AU$127,0)),0)*$E$200</f>
        <v>9.5</v>
      </c>
      <c r="AO118" s="483">
        <f>IFERROR(INDEX($G$128:$AU$183,MATCH($D118,$E$128:$E$183,0),MATCH(AO$6,$G$127:$AU$127,0)),0)*$E$200</f>
        <v>9.5</v>
      </c>
      <c r="AP118" s="483">
        <f>IFERROR(INDEX($G$128:$AU$183,MATCH($D118,$E$128:$E$183,0),MATCH(AP$6,$G$127:$AU$127,0)),0)*$E$200</f>
        <v>9.5</v>
      </c>
      <c r="AQ118" s="483">
        <f>IFERROR(INDEX($G$128:$AU$183,MATCH($D118,$E$128:$E$183,0),MATCH(AQ$6,$G$127:$AU$127,0)),0)*$E$200</f>
        <v>9.5</v>
      </c>
      <c r="AR118" s="483">
        <f>IFERROR(INDEX($G$128:$AU$183,MATCH($D118,$E$128:$E$183,0),MATCH(AR$6,$G$127:$AU$127,0)),0)*$E$200</f>
        <v>9.5</v>
      </c>
      <c r="AS118" s="483">
        <f>IFERROR(INDEX($G$128:$AU$183,MATCH($D118,$E$128:$E$183,0),MATCH(AS$6,$G$127:$AU$127,0)),0)*$E$200</f>
        <v>9.5</v>
      </c>
      <c r="AT118" s="483">
        <f>IFERROR(INDEX($G$128:$AU$183,MATCH($D118,$E$128:$E$183,0),MATCH(AT$6,$G$127:$AU$127,0)),0)*$E$200</f>
        <v>9.5</v>
      </c>
      <c r="AU118" s="483">
        <f>IFERROR(INDEX($G$128:$AU$183,MATCH($D118,$E$128:$E$183,0),MATCH(AU$6,$G$127:$AU$127,0)),0)*$E$200</f>
        <v>9.5</v>
      </c>
      <c r="AV118" s="484">
        <v>5</v>
      </c>
      <c r="AW118" s="600">
        <v>0</v>
      </c>
      <c r="AX118" s="600">
        <v>0</v>
      </c>
      <c r="AY118" s="600">
        <v>0</v>
      </c>
      <c r="AZ118" s="600">
        <v>4</v>
      </c>
      <c r="BA118" s="600">
        <v>0</v>
      </c>
      <c r="BB118" s="600">
        <v>0</v>
      </c>
      <c r="BC118" s="600">
        <v>0</v>
      </c>
      <c r="BD118" s="600">
        <v>4</v>
      </c>
      <c r="BE118" s="600">
        <v>0</v>
      </c>
      <c r="BF118" s="600">
        <v>0</v>
      </c>
      <c r="BG118" s="600">
        <v>0</v>
      </c>
      <c r="BH118" s="600">
        <v>4</v>
      </c>
      <c r="BI118" s="600">
        <v>0</v>
      </c>
      <c r="BJ118" s="600">
        <v>0</v>
      </c>
      <c r="BK118" s="600">
        <v>0</v>
      </c>
      <c r="BL118" s="600">
        <v>4</v>
      </c>
      <c r="BM118" s="600">
        <v>0</v>
      </c>
      <c r="BN118" s="600">
        <v>0</v>
      </c>
      <c r="BO118" s="600">
        <v>0</v>
      </c>
      <c r="BP118" s="600">
        <v>4</v>
      </c>
    </row>
    <row r="119" spans="2:68" s="600" customFormat="1" ht="14.5">
      <c r="B119" s="8" t="str">
        <f>Processes!D134</f>
        <v>EXPOTH</v>
      </c>
      <c r="C119" s="8" t="str">
        <f>Processes!E134</f>
        <v>Export technology - Other non energy related commodities</v>
      </c>
      <c r="D119" s="216" t="str">
        <f t="shared" ref="D119" si="29">IF(LEN(B119)=6,RIGHT(B119,3),RIGHT(B119,4))</f>
        <v>OTH</v>
      </c>
      <c r="E119" s="482"/>
      <c r="F119" s="1116" t="str">
        <f>IFERROR(VLOOKUP(D119,$E$128:$F$181,2,FALSE),"MKr19")</f>
        <v>MKr14</v>
      </c>
      <c r="G119" s="483">
        <f>IFERROR(INDEX($G$128:$AU$183,MATCH($D119,$E$128:$E$183,0),MATCH(G$6,$G$127:$AU$127,0)),0)*$E$200</f>
        <v>9.5</v>
      </c>
      <c r="H119" s="483">
        <f>IFERROR(INDEX($G$128:$AU$183,MATCH($D119,$E$128:$E$183,0),MATCH(H$6,$G$127:$AU$127,0)),0)*$E$200</f>
        <v>9.5</v>
      </c>
      <c r="I119" s="483">
        <f>IFERROR(INDEX($G$128:$AU$183,MATCH($D119,$E$128:$E$183,0),MATCH(I$6,$G$127:$AU$127,0)),0)*$E$200</f>
        <v>9.5</v>
      </c>
      <c r="J119" s="483">
        <f>IFERROR(INDEX($G$128:$AU$183,MATCH($D119,$E$128:$E$183,0),MATCH(J$6,$G$127:$AU$127,0)),0)*$E$200</f>
        <v>9.5</v>
      </c>
      <c r="K119" s="483">
        <f>IFERROR(INDEX($G$128:$AU$183,MATCH($D119,$E$128:$E$183,0),MATCH(K$6,$G$127:$AU$127,0)),0)*$E$200</f>
        <v>9.5</v>
      </c>
      <c r="L119" s="483">
        <f>IFERROR(INDEX($G$128:$AU$183,MATCH($D119,$E$128:$E$183,0),MATCH(L$6,$G$127:$AU$127,0)),0)*$E$200</f>
        <v>9.5</v>
      </c>
      <c r="M119" s="483">
        <f>IFERROR(INDEX($G$128:$AU$183,MATCH($D119,$E$128:$E$183,0),MATCH(M$6,$G$127:$AU$127,0)),0)*$E$200</f>
        <v>9.5</v>
      </c>
      <c r="N119" s="483">
        <f>IFERROR(INDEX($G$128:$AU$183,MATCH($D119,$E$128:$E$183,0),MATCH(N$6,$G$127:$AU$127,0)),0)*$E$200</f>
        <v>9.5</v>
      </c>
      <c r="O119" s="483">
        <f>IFERROR(INDEX($G$128:$AU$183,MATCH($D119,$E$128:$E$183,0),MATCH(O$6,$G$127:$AU$127,0)),0)*$E$200</f>
        <v>9.5</v>
      </c>
      <c r="P119" s="483">
        <f>IFERROR(INDEX($G$128:$AU$183,MATCH($D119,$E$128:$E$183,0),MATCH(P$6,$G$127:$AU$127,0)),0)*$E$200</f>
        <v>9.5</v>
      </c>
      <c r="Q119" s="483">
        <f>IFERROR(INDEX($G$128:$AU$183,MATCH($D119,$E$128:$E$183,0),MATCH(Q$6,$G$127:$AU$127,0)),0)*$E$200</f>
        <v>9.5</v>
      </c>
      <c r="R119" s="483">
        <f>IFERROR(INDEX($G$128:$AU$183,MATCH($D119,$E$128:$E$183,0),MATCH(R$6,$G$127:$AU$127,0)),0)*$E$200</f>
        <v>9.5</v>
      </c>
      <c r="S119" s="483">
        <f>IFERROR(INDEX($G$128:$AU$183,MATCH($D119,$E$128:$E$183,0),MATCH(S$6,$G$127:$AU$127,0)),0)*$E$200</f>
        <v>9.5</v>
      </c>
      <c r="T119" s="483">
        <f>IFERROR(INDEX($G$128:$AU$183,MATCH($D119,$E$128:$E$183,0),MATCH(T$6,$G$127:$AU$127,0)),0)*$E$200</f>
        <v>9.5</v>
      </c>
      <c r="U119" s="483">
        <f>IFERROR(INDEX($G$128:$AU$183,MATCH($D119,$E$128:$E$183,0),MATCH(U$6,$G$127:$AU$127,0)),0)*$E$200</f>
        <v>9.5</v>
      </c>
      <c r="V119" s="483">
        <f>IFERROR(INDEX($G$128:$AU$183,MATCH($D119,$E$128:$E$183,0),MATCH(V$6,$G$127:$AU$127,0)),0)*$E$200</f>
        <v>9.5</v>
      </c>
      <c r="W119" s="483">
        <f>IFERROR(INDEX($G$128:$AU$183,MATCH($D119,$E$128:$E$183,0),MATCH(W$6,$G$127:$AU$127,0)),0)*$E$200</f>
        <v>9.5</v>
      </c>
      <c r="X119" s="483">
        <f>IFERROR(INDEX($G$128:$AU$183,MATCH($D119,$E$128:$E$183,0),MATCH(X$6,$G$127:$AU$127,0)),0)*$E$200</f>
        <v>9.5</v>
      </c>
      <c r="Y119" s="483">
        <f>IFERROR(INDEX($G$128:$AU$183,MATCH($D119,$E$128:$E$183,0),MATCH(Y$6,$G$127:$AU$127,0)),0)*$E$200</f>
        <v>9.5</v>
      </c>
      <c r="Z119" s="483">
        <f>IFERROR(INDEX($G$128:$AU$183,MATCH($D119,$E$128:$E$183,0),MATCH(Z$6,$G$127:$AU$127,0)),0)*$E$200</f>
        <v>9.5</v>
      </c>
      <c r="AA119" s="483">
        <f>IFERROR(INDEX($G$128:$AU$183,MATCH($D119,$E$128:$E$183,0),MATCH(AA$6,$G$127:$AU$127,0)),0)*$E$200</f>
        <v>9.5</v>
      </c>
      <c r="AB119" s="483">
        <f>IFERROR(INDEX($G$128:$AU$183,MATCH($D119,$E$128:$E$183,0),MATCH(AB$6,$G$127:$AU$127,0)),0)*$E$200</f>
        <v>9.5</v>
      </c>
      <c r="AC119" s="483">
        <f>IFERROR(INDEX($G$128:$AU$183,MATCH($D119,$E$128:$E$183,0),MATCH(AC$6,$G$127:$AU$127,0)),0)*$E$200</f>
        <v>9.5</v>
      </c>
      <c r="AD119" s="483">
        <f>IFERROR(INDEX($G$128:$AU$183,MATCH($D119,$E$128:$E$183,0),MATCH(AD$6,$G$127:$AU$127,0)),0)*$E$200</f>
        <v>9.5</v>
      </c>
      <c r="AE119" s="483">
        <f>IFERROR(INDEX($G$128:$AU$183,MATCH($D119,$E$128:$E$183,0),MATCH(AE$6,$G$127:$AU$127,0)),0)*$E$200</f>
        <v>9.5</v>
      </c>
      <c r="AF119" s="483">
        <f>IFERROR(INDEX($G$128:$AU$183,MATCH($D119,$E$128:$E$183,0),MATCH(AF$6,$G$127:$AU$127,0)),0)*$E$200</f>
        <v>9.5</v>
      </c>
      <c r="AG119" s="483">
        <f>IFERROR(INDEX($G$128:$AU$183,MATCH($D119,$E$128:$E$183,0),MATCH(AG$6,$G$127:$AU$127,0)),0)*$E$200</f>
        <v>9.5</v>
      </c>
      <c r="AH119" s="483">
        <f>IFERROR(INDEX($G$128:$AU$183,MATCH($D119,$E$128:$E$183,0),MATCH(AH$6,$G$127:$AU$127,0)),0)*$E$200</f>
        <v>9.5</v>
      </c>
      <c r="AI119" s="483">
        <f>IFERROR(INDEX($G$128:$AU$183,MATCH($D119,$E$128:$E$183,0),MATCH(AI$6,$G$127:$AU$127,0)),0)*$E$200</f>
        <v>9.5</v>
      </c>
      <c r="AJ119" s="483">
        <f>IFERROR(INDEX($G$128:$AU$183,MATCH($D119,$E$128:$E$183,0),MATCH(AJ$6,$G$127:$AU$127,0)),0)*$E$200</f>
        <v>9.5</v>
      </c>
      <c r="AK119" s="483">
        <f>IFERROR(INDEX($G$128:$AU$183,MATCH($D119,$E$128:$E$183,0),MATCH(AK$6,$G$127:$AU$127,0)),0)*$E$200</f>
        <v>9.5</v>
      </c>
      <c r="AL119" s="483">
        <f>IFERROR(INDEX($G$128:$AU$183,MATCH($D119,$E$128:$E$183,0),MATCH(AL$6,$G$127:$AU$127,0)),0)*$E$200</f>
        <v>9.5</v>
      </c>
      <c r="AM119" s="483">
        <f>IFERROR(INDEX($G$128:$AU$183,MATCH($D119,$E$128:$E$183,0),MATCH(AM$6,$G$127:$AU$127,0)),0)*$E$200</f>
        <v>9.5</v>
      </c>
      <c r="AN119" s="483">
        <f>IFERROR(INDEX($G$128:$AU$183,MATCH($D119,$E$128:$E$183,0),MATCH(AN$6,$G$127:$AU$127,0)),0)*$E$200</f>
        <v>9.5</v>
      </c>
      <c r="AO119" s="483">
        <f>IFERROR(INDEX($G$128:$AU$183,MATCH($D119,$E$128:$E$183,0),MATCH(AO$6,$G$127:$AU$127,0)),0)*$E$200</f>
        <v>9.5</v>
      </c>
      <c r="AP119" s="483">
        <f>IFERROR(INDEX($G$128:$AU$183,MATCH($D119,$E$128:$E$183,0),MATCH(AP$6,$G$127:$AU$127,0)),0)*$E$200</f>
        <v>9.5</v>
      </c>
      <c r="AQ119" s="483">
        <f>IFERROR(INDEX($G$128:$AU$183,MATCH($D119,$E$128:$E$183,0),MATCH(AQ$6,$G$127:$AU$127,0)),0)*$E$200</f>
        <v>9.5</v>
      </c>
      <c r="AR119" s="483">
        <f>IFERROR(INDEX($G$128:$AU$183,MATCH($D119,$E$128:$E$183,0),MATCH(AR$6,$G$127:$AU$127,0)),0)*$E$200</f>
        <v>9.5</v>
      </c>
      <c r="AS119" s="483">
        <f>IFERROR(INDEX($G$128:$AU$183,MATCH($D119,$E$128:$E$183,0),MATCH(AS$6,$G$127:$AU$127,0)),0)*$E$200</f>
        <v>9.5</v>
      </c>
      <c r="AT119" s="483">
        <f>IFERROR(INDEX($G$128:$AU$183,MATCH($D119,$E$128:$E$183,0),MATCH(AT$6,$G$127:$AU$127,0)),0)*$E$200</f>
        <v>9.5</v>
      </c>
      <c r="AU119" s="483">
        <f>IFERROR(INDEX($G$128:$AU$183,MATCH($D119,$E$128:$E$183,0),MATCH(AU$6,$G$127:$AU$127,0)),0)*$E$200</f>
        <v>9.5</v>
      </c>
      <c r="AV119" s="600">
        <v>5</v>
      </c>
      <c r="AW119" s="600">
        <v>0</v>
      </c>
      <c r="AX119" s="600">
        <v>0</v>
      </c>
      <c r="AY119" s="600">
        <v>0</v>
      </c>
      <c r="AZ119" s="600">
        <v>4</v>
      </c>
      <c r="BA119" s="600">
        <v>0</v>
      </c>
      <c r="BB119" s="600">
        <v>0</v>
      </c>
      <c r="BC119" s="600">
        <v>0</v>
      </c>
      <c r="BD119" s="600">
        <v>4</v>
      </c>
      <c r="BE119" s="600">
        <v>0</v>
      </c>
      <c r="BF119" s="600">
        <v>0</v>
      </c>
      <c r="BG119" s="600">
        <v>0</v>
      </c>
      <c r="BH119" s="600">
        <v>4</v>
      </c>
      <c r="BI119" s="600">
        <v>0</v>
      </c>
      <c r="BJ119" s="600">
        <v>0</v>
      </c>
      <c r="BK119" s="600">
        <v>0</v>
      </c>
      <c r="BL119" s="600">
        <v>4</v>
      </c>
      <c r="BM119" s="600">
        <v>0</v>
      </c>
      <c r="BN119" s="600">
        <v>0</v>
      </c>
      <c r="BO119" s="600">
        <v>0</v>
      </c>
      <c r="BP119" s="600">
        <v>4</v>
      </c>
    </row>
    <row r="120" spans="2:68" ht="14.5">
      <c r="B120" s="8"/>
      <c r="C120" s="8"/>
      <c r="D120" s="216"/>
      <c r="F120" s="100"/>
      <c r="G120" s="483"/>
      <c r="H120" s="483"/>
      <c r="I120" s="483"/>
      <c r="J120" s="483"/>
      <c r="K120" s="483"/>
      <c r="L120" s="483"/>
      <c r="M120" s="483"/>
      <c r="N120" s="483"/>
      <c r="O120" s="483"/>
      <c r="P120" s="483"/>
      <c r="Q120" s="483"/>
      <c r="R120" s="483"/>
      <c r="S120" s="483"/>
      <c r="T120" s="483"/>
      <c r="U120" s="483"/>
    </row>
    <row r="121" spans="2:68" ht="14.5">
      <c r="B121" s="8"/>
      <c r="C121" s="8"/>
      <c r="D121" s="216"/>
      <c r="F121" s="100"/>
      <c r="G121" s="483"/>
      <c r="H121" s="483"/>
      <c r="I121" s="483"/>
      <c r="J121" s="483"/>
      <c r="K121" s="483"/>
      <c r="L121" s="483"/>
      <c r="M121" s="483"/>
      <c r="N121" s="483"/>
      <c r="O121" s="483"/>
      <c r="P121" s="483"/>
      <c r="Q121" s="483"/>
      <c r="R121" s="483"/>
      <c r="S121" s="483"/>
      <c r="T121" s="483"/>
      <c r="U121" s="483"/>
    </row>
    <row r="122" spans="2:68" ht="14.5">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27" t="s">
        <v>838</v>
      </c>
      <c r="D123" s="1327"/>
      <c r="E123" s="1327"/>
      <c r="F123" s="1327"/>
      <c r="G123" s="1327"/>
      <c r="H123" s="1327"/>
      <c r="I123" s="1327"/>
      <c r="J123" s="1327"/>
      <c r="K123" s="1327"/>
      <c r="L123" s="1327"/>
    </row>
    <row r="124" spans="2:68">
      <c r="B124" s="8"/>
      <c r="C124" s="1327"/>
      <c r="D124" s="1327"/>
      <c r="E124" s="1327"/>
      <c r="F124" s="1327"/>
      <c r="G124" s="1327"/>
      <c r="H124" s="1327"/>
      <c r="I124" s="1327"/>
      <c r="J124" s="1327"/>
      <c r="K124" s="1327"/>
      <c r="L124" s="1327"/>
    </row>
    <row r="125" spans="2:68" s="600" customFormat="1" ht="20">
      <c r="B125" s="8"/>
      <c r="C125" s="1074"/>
      <c r="D125" s="1074"/>
      <c r="E125" s="1074"/>
      <c r="F125" s="1074"/>
      <c r="G125" s="1074"/>
      <c r="H125" s="1074"/>
      <c r="I125" s="1074"/>
      <c r="J125" s="1074"/>
      <c r="K125" s="1074"/>
      <c r="L125" s="1074"/>
    </row>
    <row r="126" spans="2:68">
      <c r="B126" s="8"/>
      <c r="C126" s="8"/>
      <c r="D126" s="216"/>
      <c r="E126" s="397"/>
      <c r="F126" s="100"/>
    </row>
    <row r="127" spans="2:68" ht="13">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30">H223</f>
        <v>27.7</v>
      </c>
      <c r="I128" s="1078">
        <f t="shared" si="30"/>
        <v>23.9</v>
      </c>
      <c r="J128" s="1078">
        <f t="shared" si="30"/>
        <v>20.3</v>
      </c>
      <c r="K128" s="1078">
        <f t="shared" si="30"/>
        <v>17.2</v>
      </c>
      <c r="L128" s="1078">
        <f t="shared" si="30"/>
        <v>15.7</v>
      </c>
      <c r="M128" s="1078">
        <f t="shared" si="30"/>
        <v>12.2</v>
      </c>
      <c r="N128" s="1078">
        <f t="shared" si="30"/>
        <v>11.7</v>
      </c>
      <c r="O128" s="1079">
        <f>VLOOKUP(O$127,$C$292:$O$324,4)</f>
        <v>22.935796128023767</v>
      </c>
      <c r="P128" s="1079">
        <f t="shared" ref="P128:AU128" si="31">VLOOKUP(P$127,$C$292:$O$324,4)</f>
        <v>15.532766006190153</v>
      </c>
      <c r="Q128" s="1079">
        <f>VLOOKUP(Q$127,$C$333:$L$348,5)</f>
        <v>15.36108635810489</v>
      </c>
      <c r="R128" s="1079">
        <f t="shared" ref="R128:AF128" si="32">VLOOKUP(R$127,$C$333:$L$348,5)</f>
        <v>31.309284194631264</v>
      </c>
      <c r="S128" s="1079">
        <f t="shared" si="32"/>
        <v>28.836113988021943</v>
      </c>
      <c r="T128" s="1079">
        <f t="shared" si="32"/>
        <v>25.951428306625548</v>
      </c>
      <c r="U128" s="1079">
        <f t="shared" si="32"/>
        <v>21.384983172940508</v>
      </c>
      <c r="V128" s="1079">
        <f t="shared" si="32"/>
        <v>21.355407436366921</v>
      </c>
      <c r="W128" s="1079">
        <f t="shared" si="32"/>
        <v>21.614793954293908</v>
      </c>
      <c r="X128" s="1079">
        <f t="shared" si="32"/>
        <v>21.873430374886428</v>
      </c>
      <c r="Y128" s="1079">
        <f t="shared" si="32"/>
        <v>22.121698091298342</v>
      </c>
      <c r="Z128" s="1079">
        <f t="shared" si="32"/>
        <v>22.358148663109937</v>
      </c>
      <c r="AA128" s="1079">
        <f t="shared" si="32"/>
        <v>22.584669500726115</v>
      </c>
      <c r="AB128" s="1079">
        <f t="shared" si="32"/>
        <v>22.625673162493957</v>
      </c>
      <c r="AC128" s="1079">
        <f t="shared" si="32"/>
        <v>22.6646417200865</v>
      </c>
      <c r="AD128" s="1079">
        <f t="shared" si="32"/>
        <v>22.688298622661982</v>
      </c>
      <c r="AE128" s="1079">
        <f t="shared" si="32"/>
        <v>22.710618567080445</v>
      </c>
      <c r="AF128" s="1079">
        <f t="shared" si="32"/>
        <v>22.721105269061258</v>
      </c>
      <c r="AG128" s="1079">
        <f>$AF128</f>
        <v>22.721105269061258</v>
      </c>
      <c r="AH128" s="1079">
        <f t="shared" ref="AH128:AU129" si="33">$AF128</f>
        <v>22.721105269061258</v>
      </c>
      <c r="AI128" s="1079">
        <f t="shared" si="33"/>
        <v>22.721105269061258</v>
      </c>
      <c r="AJ128" s="1079">
        <f t="shared" si="33"/>
        <v>22.721105269061258</v>
      </c>
      <c r="AK128" s="1079">
        <f t="shared" si="33"/>
        <v>22.721105269061258</v>
      </c>
      <c r="AL128" s="1079">
        <f t="shared" si="33"/>
        <v>22.721105269061258</v>
      </c>
      <c r="AM128" s="1079">
        <f t="shared" si="33"/>
        <v>22.721105269061258</v>
      </c>
      <c r="AN128" s="1079">
        <f t="shared" si="33"/>
        <v>22.721105269061258</v>
      </c>
      <c r="AO128" s="1079">
        <f t="shared" si="33"/>
        <v>22.721105269061258</v>
      </c>
      <c r="AP128" s="1079">
        <f t="shared" si="33"/>
        <v>22.721105269061258</v>
      </c>
      <c r="AQ128" s="1079">
        <f t="shared" si="33"/>
        <v>22.721105269061258</v>
      </c>
      <c r="AR128" s="1079">
        <f t="shared" si="33"/>
        <v>22.721105269061258</v>
      </c>
      <c r="AS128" s="1079">
        <f t="shared" si="33"/>
        <v>22.721105269061258</v>
      </c>
      <c r="AT128" s="1079">
        <f t="shared" si="33"/>
        <v>22.721105269061258</v>
      </c>
      <c r="AU128" s="1079">
        <f t="shared" si="33"/>
        <v>22.721105269061258</v>
      </c>
      <c r="AV128" s="1078"/>
      <c r="AW128" s="600"/>
      <c r="AX128" s="600"/>
      <c r="AY128" s="600"/>
      <c r="AZ128" s="600"/>
      <c r="BA128" s="600"/>
    </row>
    <row r="129" spans="2:53">
      <c r="B129" s="600"/>
      <c r="C129" s="600"/>
      <c r="D129" s="1075"/>
      <c r="E129" s="1075" t="s">
        <v>93</v>
      </c>
      <c r="F129" s="1077" t="s">
        <v>1619</v>
      </c>
      <c r="G129" s="1078">
        <f>G224</f>
        <v>76.2</v>
      </c>
      <c r="H129" s="1078">
        <f t="shared" si="30"/>
        <v>106.1</v>
      </c>
      <c r="I129" s="1078">
        <f t="shared" si="30"/>
        <v>112.9</v>
      </c>
      <c r="J129" s="1078">
        <f t="shared" si="30"/>
        <v>100.3</v>
      </c>
      <c r="K129" s="1078">
        <f t="shared" si="30"/>
        <v>97.3</v>
      </c>
      <c r="L129" s="1078">
        <f t="shared" si="30"/>
        <v>62.7</v>
      </c>
      <c r="M129" s="1078">
        <f t="shared" si="30"/>
        <v>59.9</v>
      </c>
      <c r="N129" s="1078">
        <f t="shared" si="30"/>
        <v>63.9</v>
      </c>
      <c r="O129" s="1079">
        <f>VLOOKUP(O$127,$C$292:$O$324,2)</f>
        <v>78.592912119302227</v>
      </c>
      <c r="P129" s="1079">
        <f t="shared" ref="P129:AF129" si="34">VLOOKUP(P$127,$C$292:$O$324,2)</f>
        <v>72.66780821917807</v>
      </c>
      <c r="Q129" s="1079">
        <f>VLOOKUP(Q$127,$C$292:$O$324,2)</f>
        <v>71.191547947610658</v>
      </c>
      <c r="R129" s="1079">
        <f t="shared" si="34"/>
        <v>49.181117057429148</v>
      </c>
      <c r="S129" s="1079">
        <f t="shared" si="34"/>
        <v>52.581323432074825</v>
      </c>
      <c r="T129" s="1079">
        <f t="shared" si="34"/>
        <v>54.889966476332738</v>
      </c>
      <c r="U129" s="1079">
        <f t="shared" si="34"/>
        <v>56.568388062461416</v>
      </c>
      <c r="V129" s="1079">
        <f t="shared" si="34"/>
        <v>57.786429057350325</v>
      </c>
      <c r="W129" s="1079">
        <f t="shared" si="34"/>
        <v>59.146270171698553</v>
      </c>
      <c r="X129" s="1079">
        <f t="shared" si="34"/>
        <v>60.478046986869018</v>
      </c>
      <c r="Y129" s="1079">
        <f t="shared" si="34"/>
        <v>61.703174257304624</v>
      </c>
      <c r="Z129" s="1079">
        <f t="shared" si="34"/>
        <v>62.989602327697277</v>
      </c>
      <c r="AA129" s="1079">
        <f t="shared" si="34"/>
        <v>64.209121548162642</v>
      </c>
      <c r="AB129" s="1079">
        <f t="shared" si="34"/>
        <v>63.901532941943884</v>
      </c>
      <c r="AC129" s="1079">
        <f t="shared" si="34"/>
        <v>63.593944335725141</v>
      </c>
      <c r="AD129" s="1079">
        <f t="shared" si="34"/>
        <v>63.286355729506404</v>
      </c>
      <c r="AE129" s="1079">
        <f t="shared" si="34"/>
        <v>62.978767123287653</v>
      </c>
      <c r="AF129" s="1079">
        <f t="shared" si="34"/>
        <v>62.671178517068917</v>
      </c>
      <c r="AG129" s="1079">
        <f>$AF129</f>
        <v>62.671178517068917</v>
      </c>
      <c r="AH129" s="1079">
        <f t="shared" si="33"/>
        <v>62.671178517068917</v>
      </c>
      <c r="AI129" s="1079">
        <f t="shared" si="33"/>
        <v>62.671178517068917</v>
      </c>
      <c r="AJ129" s="1079">
        <f t="shared" si="33"/>
        <v>62.671178517068917</v>
      </c>
      <c r="AK129" s="1079">
        <f t="shared" si="33"/>
        <v>62.671178517068917</v>
      </c>
      <c r="AL129" s="1079">
        <f t="shared" si="33"/>
        <v>62.671178517068917</v>
      </c>
      <c r="AM129" s="1079">
        <f t="shared" si="33"/>
        <v>62.671178517068917</v>
      </c>
      <c r="AN129" s="1079">
        <f t="shared" si="33"/>
        <v>62.671178517068917</v>
      </c>
      <c r="AO129" s="1079">
        <f t="shared" si="33"/>
        <v>62.671178517068917</v>
      </c>
      <c r="AP129" s="1079">
        <f t="shared" si="33"/>
        <v>62.671178517068917</v>
      </c>
      <c r="AQ129" s="1079">
        <f t="shared" si="33"/>
        <v>62.671178517068917</v>
      </c>
      <c r="AR129" s="1079">
        <f t="shared" si="33"/>
        <v>62.671178517068917</v>
      </c>
      <c r="AS129" s="1079">
        <f t="shared" si="33"/>
        <v>62.671178517068917</v>
      </c>
      <c r="AT129" s="1079">
        <f t="shared" si="33"/>
        <v>62.671178517068917</v>
      </c>
      <c r="AU129" s="1079">
        <f t="shared" si="33"/>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35">H129</f>
        <v>106.1</v>
      </c>
      <c r="I130" s="1078">
        <f t="shared" si="35"/>
        <v>112.9</v>
      </c>
      <c r="J130" s="1078">
        <f t="shared" si="35"/>
        <v>100.3</v>
      </c>
      <c r="K130" s="1078">
        <f t="shared" si="35"/>
        <v>97.3</v>
      </c>
      <c r="L130" s="1078">
        <f t="shared" si="35"/>
        <v>62.7</v>
      </c>
      <c r="M130" s="1078">
        <f t="shared" si="35"/>
        <v>59.9</v>
      </c>
      <c r="N130" s="1078">
        <f t="shared" si="35"/>
        <v>63.9</v>
      </c>
      <c r="O130" s="1079">
        <f t="shared" si="35"/>
        <v>78.592912119302227</v>
      </c>
      <c r="P130" s="1079">
        <f t="shared" si="35"/>
        <v>72.66780821917807</v>
      </c>
      <c r="Q130" s="1079">
        <f t="shared" si="35"/>
        <v>71.191547947610658</v>
      </c>
      <c r="R130" s="1079">
        <f t="shared" si="35"/>
        <v>49.181117057429148</v>
      </c>
      <c r="S130" s="1079">
        <f t="shared" si="35"/>
        <v>52.581323432074825</v>
      </c>
      <c r="T130" s="1079">
        <f t="shared" si="35"/>
        <v>54.889966476332738</v>
      </c>
      <c r="U130" s="1079">
        <f t="shared" si="35"/>
        <v>56.568388062461416</v>
      </c>
      <c r="V130" s="1079">
        <f t="shared" si="35"/>
        <v>57.786429057350325</v>
      </c>
      <c r="W130" s="1079">
        <f t="shared" si="35"/>
        <v>59.146270171698553</v>
      </c>
      <c r="X130" s="1079">
        <f t="shared" si="35"/>
        <v>60.478046986869018</v>
      </c>
      <c r="Y130" s="1079">
        <f t="shared" si="35"/>
        <v>61.703174257304624</v>
      </c>
      <c r="Z130" s="1079">
        <f t="shared" si="35"/>
        <v>62.989602327697277</v>
      </c>
      <c r="AA130" s="1079">
        <f t="shared" si="35"/>
        <v>64.209121548162642</v>
      </c>
      <c r="AB130" s="1079">
        <f t="shared" si="35"/>
        <v>63.901532941943884</v>
      </c>
      <c r="AC130" s="1079">
        <f t="shared" si="35"/>
        <v>63.593944335725141</v>
      </c>
      <c r="AD130" s="1079">
        <f t="shared" si="35"/>
        <v>63.286355729506404</v>
      </c>
      <c r="AE130" s="1079">
        <f t="shared" si="35"/>
        <v>62.978767123287653</v>
      </c>
      <c r="AF130" s="1079">
        <f t="shared" si="35"/>
        <v>62.671178517068917</v>
      </c>
      <c r="AG130" s="1079">
        <f t="shared" si="35"/>
        <v>62.671178517068917</v>
      </c>
      <c r="AH130" s="1079">
        <f t="shared" si="35"/>
        <v>62.671178517068917</v>
      </c>
      <c r="AI130" s="1079">
        <f t="shared" si="35"/>
        <v>62.671178517068917</v>
      </c>
      <c r="AJ130" s="1079">
        <f t="shared" si="35"/>
        <v>62.671178517068917</v>
      </c>
      <c r="AK130" s="1079">
        <f t="shared" si="35"/>
        <v>62.671178517068917</v>
      </c>
      <c r="AL130" s="1079">
        <f t="shared" si="35"/>
        <v>62.671178517068917</v>
      </c>
      <c r="AM130" s="1079">
        <f t="shared" si="35"/>
        <v>62.671178517068917</v>
      </c>
      <c r="AN130" s="1079">
        <f t="shared" si="35"/>
        <v>62.671178517068917</v>
      </c>
      <c r="AO130" s="1079">
        <f t="shared" si="35"/>
        <v>62.671178517068917</v>
      </c>
      <c r="AP130" s="1079">
        <f t="shared" si="35"/>
        <v>62.671178517068917</v>
      </c>
      <c r="AQ130" s="1079">
        <f t="shared" si="35"/>
        <v>62.671178517068917</v>
      </c>
      <c r="AR130" s="1079">
        <f t="shared" si="35"/>
        <v>62.671178517068917</v>
      </c>
      <c r="AS130" s="1079">
        <f t="shared" si="35"/>
        <v>62.671178517068917</v>
      </c>
      <c r="AT130" s="1079">
        <f t="shared" si="35"/>
        <v>62.671178517068917</v>
      </c>
      <c r="AU130" s="1079">
        <f t="shared" si="35"/>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36">H225</f>
        <v>122.9</v>
      </c>
      <c r="I131" s="1078">
        <f t="shared" si="36"/>
        <v>136.69999999999999</v>
      </c>
      <c r="J131" s="1078">
        <f t="shared" si="36"/>
        <v>122</v>
      </c>
      <c r="K131" s="1078">
        <f t="shared" si="36"/>
        <v>114.8</v>
      </c>
      <c r="L131" s="1078">
        <f t="shared" si="36"/>
        <v>78.2</v>
      </c>
      <c r="M131" s="1078">
        <f t="shared" si="36"/>
        <v>75.3</v>
      </c>
      <c r="N131" s="1078">
        <f t="shared" si="36"/>
        <v>79.400000000000006</v>
      </c>
      <c r="O131" s="1079">
        <f>VLOOKUP(O$127,$C$292:$O$324,8)</f>
        <v>102.40107579472352</v>
      </c>
      <c r="P131" s="1079">
        <f t="shared" ref="P131:AU131" si="37">VLOOKUP(P$127,$C$292:$O$324,8)</f>
        <v>97.746963615472367</v>
      </c>
      <c r="Q131" s="1079">
        <f>Q225</f>
        <v>61.78105188648361</v>
      </c>
      <c r="R131" s="1079">
        <f t="shared" ref="R131:AF131" si="38">R225</f>
        <v>98.610162475995239</v>
      </c>
      <c r="S131" s="1079">
        <f t="shared" si="38"/>
        <v>107.54945968206836</v>
      </c>
      <c r="T131" s="1079">
        <f t="shared" si="38"/>
        <v>104.32388913905685</v>
      </c>
      <c r="U131" s="1079">
        <f t="shared" si="38"/>
        <v>99.931882002444226</v>
      </c>
      <c r="V131" s="1079">
        <f t="shared" si="38"/>
        <v>95.960696295305084</v>
      </c>
      <c r="W131" s="1079">
        <f t="shared" si="38"/>
        <v>94.983837144966657</v>
      </c>
      <c r="X131" s="1079">
        <f t="shared" si="38"/>
        <v>94.641661268131131</v>
      </c>
      <c r="Y131" s="1079">
        <f t="shared" si="38"/>
        <v>94.51214210911219</v>
      </c>
      <c r="Z131" s="1079">
        <f t="shared" si="38"/>
        <v>94.434482159611562</v>
      </c>
      <c r="AA131" s="1079">
        <f t="shared" si="38"/>
        <v>94.304840458403973</v>
      </c>
      <c r="AB131" s="1079">
        <f t="shared" si="38"/>
        <v>95.093853760225116</v>
      </c>
      <c r="AC131" s="1079">
        <f t="shared" si="38"/>
        <v>95.849448905263642</v>
      </c>
      <c r="AD131" s="1079">
        <f t="shared" si="38"/>
        <v>96.523994049194542</v>
      </c>
      <c r="AE131" s="1079">
        <f t="shared" si="38"/>
        <v>97.188095702046368</v>
      </c>
      <c r="AF131" s="1079">
        <f t="shared" si="38"/>
        <v>97.783678386669294</v>
      </c>
      <c r="AG131" s="1079">
        <f>$AF131</f>
        <v>97.783678386669294</v>
      </c>
      <c r="AH131" s="1079">
        <f t="shared" ref="AH131:AU131" si="39">$AF131</f>
        <v>97.783678386669294</v>
      </c>
      <c r="AI131" s="1079">
        <f t="shared" si="39"/>
        <v>97.783678386669294</v>
      </c>
      <c r="AJ131" s="1079">
        <f t="shared" si="39"/>
        <v>97.783678386669294</v>
      </c>
      <c r="AK131" s="1079">
        <f t="shared" si="39"/>
        <v>97.783678386669294</v>
      </c>
      <c r="AL131" s="1079">
        <f t="shared" si="39"/>
        <v>97.783678386669294</v>
      </c>
      <c r="AM131" s="1079">
        <f t="shared" si="39"/>
        <v>97.783678386669294</v>
      </c>
      <c r="AN131" s="1079">
        <f t="shared" si="39"/>
        <v>97.783678386669294</v>
      </c>
      <c r="AO131" s="1079">
        <f t="shared" si="39"/>
        <v>97.783678386669294</v>
      </c>
      <c r="AP131" s="1079">
        <f t="shared" si="39"/>
        <v>97.783678386669294</v>
      </c>
      <c r="AQ131" s="1079">
        <f t="shared" si="39"/>
        <v>97.783678386669294</v>
      </c>
      <c r="AR131" s="1079">
        <f t="shared" si="39"/>
        <v>97.783678386669294</v>
      </c>
      <c r="AS131" s="1079">
        <f t="shared" si="39"/>
        <v>97.783678386669294</v>
      </c>
      <c r="AT131" s="1079">
        <f t="shared" si="39"/>
        <v>97.783678386669294</v>
      </c>
      <c r="AU131" s="1079">
        <f t="shared" si="39"/>
        <v>97.783678386669294</v>
      </c>
      <c r="AV131" s="600"/>
      <c r="AW131" s="600"/>
      <c r="AX131" s="600"/>
      <c r="AY131" s="600"/>
      <c r="AZ131" s="600"/>
      <c r="BA131" s="600"/>
    </row>
    <row r="132" spans="2:53">
      <c r="B132" s="600"/>
      <c r="C132" s="600"/>
      <c r="D132" s="1075"/>
      <c r="E132" s="1075" t="s">
        <v>590</v>
      </c>
      <c r="F132" s="1077" t="s">
        <v>1619</v>
      </c>
      <c r="G132" s="1078">
        <f t="shared" ref="G132:AU133" si="40">G131+$E$191</f>
        <v>191.9869989234187</v>
      </c>
      <c r="H132" s="1078">
        <f t="shared" si="40"/>
        <v>222.08699892341872</v>
      </c>
      <c r="I132" s="1078">
        <f t="shared" si="40"/>
        <v>235.88699892341867</v>
      </c>
      <c r="J132" s="1078">
        <f t="shared" si="40"/>
        <v>221.18699892341868</v>
      </c>
      <c r="K132" s="1078">
        <f t="shared" si="40"/>
        <v>213.9869989234187</v>
      </c>
      <c r="L132" s="1078">
        <f>L131+$E$191</f>
        <v>177.3869989234187</v>
      </c>
      <c r="M132" s="1078">
        <f t="shared" si="40"/>
        <v>174.4869989234187</v>
      </c>
      <c r="N132" s="1078">
        <f t="shared" si="40"/>
        <v>178.58699892341872</v>
      </c>
      <c r="O132" s="1079">
        <f t="shared" si="40"/>
        <v>201.58807471814222</v>
      </c>
      <c r="P132" s="1079">
        <f t="shared" si="40"/>
        <v>196.93396253889108</v>
      </c>
      <c r="Q132" s="1079">
        <f t="shared" si="40"/>
        <v>160.96805080990231</v>
      </c>
      <c r="R132" s="1079">
        <f t="shared" si="40"/>
        <v>197.79716139941394</v>
      </c>
      <c r="S132" s="1079">
        <f t="shared" si="40"/>
        <v>206.73645860548706</v>
      </c>
      <c r="T132" s="1079">
        <f t="shared" si="40"/>
        <v>203.51088806247554</v>
      </c>
      <c r="U132" s="1079">
        <f t="shared" si="40"/>
        <v>199.11888092586292</v>
      </c>
      <c r="V132" s="1079">
        <f t="shared" si="40"/>
        <v>195.14769521872378</v>
      </c>
      <c r="W132" s="1079">
        <f t="shared" si="40"/>
        <v>194.17083606838537</v>
      </c>
      <c r="X132" s="1079">
        <f t="shared" si="40"/>
        <v>193.82866019154983</v>
      </c>
      <c r="Y132" s="1079">
        <f t="shared" si="40"/>
        <v>193.69914103253089</v>
      </c>
      <c r="Z132" s="1079">
        <f t="shared" si="40"/>
        <v>193.62148108303026</v>
      </c>
      <c r="AA132" s="1079">
        <f t="shared" si="40"/>
        <v>193.49183938182267</v>
      </c>
      <c r="AB132" s="1079">
        <f t="shared" si="40"/>
        <v>194.28085268364381</v>
      </c>
      <c r="AC132" s="1079">
        <f t="shared" si="40"/>
        <v>195.03644782868236</v>
      </c>
      <c r="AD132" s="1079">
        <f t="shared" si="40"/>
        <v>195.71099297261324</v>
      </c>
      <c r="AE132" s="1079">
        <f t="shared" si="40"/>
        <v>196.37509462546507</v>
      </c>
      <c r="AF132" s="1079">
        <f t="shared" si="40"/>
        <v>196.97067731008798</v>
      </c>
      <c r="AG132" s="1079">
        <f t="shared" si="40"/>
        <v>196.97067731008798</v>
      </c>
      <c r="AH132" s="1079">
        <f t="shared" si="40"/>
        <v>196.97067731008798</v>
      </c>
      <c r="AI132" s="1079">
        <f t="shared" si="40"/>
        <v>196.97067731008798</v>
      </c>
      <c r="AJ132" s="1079">
        <f t="shared" si="40"/>
        <v>196.97067731008798</v>
      </c>
      <c r="AK132" s="1079">
        <f t="shared" si="40"/>
        <v>196.97067731008798</v>
      </c>
      <c r="AL132" s="1079">
        <f t="shared" si="40"/>
        <v>196.97067731008798</v>
      </c>
      <c r="AM132" s="1079">
        <f t="shared" si="40"/>
        <v>196.97067731008798</v>
      </c>
      <c r="AN132" s="1079">
        <f t="shared" si="40"/>
        <v>196.97067731008798</v>
      </c>
      <c r="AO132" s="1079">
        <f t="shared" si="40"/>
        <v>196.97067731008798</v>
      </c>
      <c r="AP132" s="1079">
        <f t="shared" si="40"/>
        <v>196.97067731008798</v>
      </c>
      <c r="AQ132" s="1079">
        <f t="shared" si="40"/>
        <v>196.97067731008798</v>
      </c>
      <c r="AR132" s="1079">
        <f t="shared" si="40"/>
        <v>196.97067731008798</v>
      </c>
      <c r="AS132" s="1079">
        <f t="shared" si="40"/>
        <v>196.97067731008798</v>
      </c>
      <c r="AT132" s="1079">
        <f t="shared" si="40"/>
        <v>196.97067731008798</v>
      </c>
      <c r="AU132" s="1079">
        <f t="shared" si="40"/>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40"/>
        <v>321.2739978468374</v>
      </c>
      <c r="I133" s="1078">
        <f t="shared" si="40"/>
        <v>335.07399784683736</v>
      </c>
      <c r="J133" s="1078">
        <f t="shared" si="40"/>
        <v>320.37399784683737</v>
      </c>
      <c r="K133" s="1078">
        <f t="shared" si="40"/>
        <v>313.17399784683738</v>
      </c>
      <c r="L133" s="1078">
        <f>L132+$E$191</f>
        <v>276.57399784683741</v>
      </c>
      <c r="M133" s="1078">
        <f t="shared" si="40"/>
        <v>273.67399784683738</v>
      </c>
      <c r="N133" s="1078">
        <f t="shared" si="40"/>
        <v>277.7739978468374</v>
      </c>
      <c r="O133" s="1079">
        <f t="shared" si="40"/>
        <v>300.77507364156094</v>
      </c>
      <c r="P133" s="1079">
        <f t="shared" si="40"/>
        <v>296.12096146230977</v>
      </c>
      <c r="Q133" s="1079">
        <f t="shared" si="40"/>
        <v>260.15504973332099</v>
      </c>
      <c r="R133" s="1079">
        <f t="shared" si="40"/>
        <v>296.98416032283262</v>
      </c>
      <c r="S133" s="1079">
        <f t="shared" si="40"/>
        <v>305.92345752890577</v>
      </c>
      <c r="T133" s="1079">
        <f t="shared" si="40"/>
        <v>302.69788698589423</v>
      </c>
      <c r="U133" s="1079">
        <f t="shared" si="40"/>
        <v>298.30587984928161</v>
      </c>
      <c r="V133" s="1079">
        <f t="shared" si="40"/>
        <v>294.3346941421425</v>
      </c>
      <c r="W133" s="1079">
        <f t="shared" si="40"/>
        <v>293.35783499180405</v>
      </c>
      <c r="X133" s="1079">
        <f t="shared" si="40"/>
        <v>293.01565911496851</v>
      </c>
      <c r="Y133" s="1079">
        <f t="shared" si="40"/>
        <v>292.8861399559496</v>
      </c>
      <c r="Z133" s="1079">
        <f t="shared" si="40"/>
        <v>292.80848000644897</v>
      </c>
      <c r="AA133" s="1079">
        <f t="shared" si="40"/>
        <v>292.67883830524136</v>
      </c>
      <c r="AB133" s="1079">
        <f t="shared" si="40"/>
        <v>293.46785160706253</v>
      </c>
      <c r="AC133" s="1079">
        <f t="shared" si="40"/>
        <v>294.22344675210104</v>
      </c>
      <c r="AD133" s="1079">
        <f t="shared" si="40"/>
        <v>294.89799189603195</v>
      </c>
      <c r="AE133" s="1079">
        <f t="shared" si="40"/>
        <v>295.56209354888375</v>
      </c>
      <c r="AF133" s="1079">
        <f t="shared" si="40"/>
        <v>296.15767623350666</v>
      </c>
      <c r="AG133" s="1079">
        <f t="shared" si="40"/>
        <v>296.15767623350666</v>
      </c>
      <c r="AH133" s="1079">
        <f t="shared" si="40"/>
        <v>296.15767623350666</v>
      </c>
      <c r="AI133" s="1079">
        <f t="shared" si="40"/>
        <v>296.15767623350666</v>
      </c>
      <c r="AJ133" s="1079">
        <f t="shared" si="40"/>
        <v>296.15767623350666</v>
      </c>
      <c r="AK133" s="1079">
        <f t="shared" si="40"/>
        <v>296.15767623350666</v>
      </c>
      <c r="AL133" s="1079">
        <f t="shared" si="40"/>
        <v>296.15767623350666</v>
      </c>
      <c r="AM133" s="1079">
        <f t="shared" si="40"/>
        <v>296.15767623350666</v>
      </c>
      <c r="AN133" s="1079">
        <f t="shared" si="40"/>
        <v>296.15767623350666</v>
      </c>
      <c r="AO133" s="1079">
        <f t="shared" si="40"/>
        <v>296.15767623350666</v>
      </c>
      <c r="AP133" s="1079">
        <f t="shared" si="40"/>
        <v>296.15767623350666</v>
      </c>
      <c r="AQ133" s="1079">
        <f t="shared" si="40"/>
        <v>296.15767623350666</v>
      </c>
      <c r="AR133" s="1079">
        <f t="shared" si="40"/>
        <v>296.15767623350666</v>
      </c>
      <c r="AS133" s="1079">
        <f t="shared" si="40"/>
        <v>296.15767623350666</v>
      </c>
      <c r="AT133" s="1079">
        <f t="shared" si="40"/>
        <v>296.15767623350666</v>
      </c>
      <c r="AU133" s="1079">
        <f t="shared" si="40"/>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41">H133*2</f>
        <v>642.54799569367481</v>
      </c>
      <c r="I134" s="1078">
        <f t="shared" si="41"/>
        <v>670.14799569367472</v>
      </c>
      <c r="J134" s="1078">
        <f t="shared" si="41"/>
        <v>640.74799569367474</v>
      </c>
      <c r="K134" s="1078">
        <f t="shared" si="41"/>
        <v>626.34799569367476</v>
      </c>
      <c r="L134" s="1078">
        <f>L133*2</f>
        <v>553.14799569367483</v>
      </c>
      <c r="M134" s="1078">
        <f t="shared" si="41"/>
        <v>547.34799569367476</v>
      </c>
      <c r="N134" s="1078">
        <f t="shared" si="41"/>
        <v>555.54799569367481</v>
      </c>
      <c r="O134" s="1079">
        <f>O133*2</f>
        <v>601.55014728312187</v>
      </c>
      <c r="P134" s="1079">
        <f t="shared" si="41"/>
        <v>592.24192292461953</v>
      </c>
      <c r="Q134" s="1079">
        <f t="shared" si="41"/>
        <v>520.31009946664199</v>
      </c>
      <c r="R134" s="1079">
        <f t="shared" si="41"/>
        <v>593.96832064566524</v>
      </c>
      <c r="S134" s="1079">
        <f t="shared" si="41"/>
        <v>611.84691505781154</v>
      </c>
      <c r="T134" s="1079">
        <f t="shared" si="41"/>
        <v>605.39577397178846</v>
      </c>
      <c r="U134" s="1079">
        <f t="shared" si="41"/>
        <v>596.61175969856322</v>
      </c>
      <c r="V134" s="1079">
        <f t="shared" si="41"/>
        <v>588.66938828428499</v>
      </c>
      <c r="W134" s="1079">
        <f t="shared" si="41"/>
        <v>586.71566998360811</v>
      </c>
      <c r="X134" s="1079">
        <f t="shared" si="41"/>
        <v>586.03131822993703</v>
      </c>
      <c r="Y134" s="1079">
        <f t="shared" si="41"/>
        <v>585.7722799118992</v>
      </c>
      <c r="Z134" s="1079">
        <f t="shared" si="41"/>
        <v>585.61696001289795</v>
      </c>
      <c r="AA134" s="1079">
        <f t="shared" si="41"/>
        <v>585.35767661048271</v>
      </c>
      <c r="AB134" s="1079">
        <f t="shared" si="41"/>
        <v>586.93570321412506</v>
      </c>
      <c r="AC134" s="1079">
        <f t="shared" si="41"/>
        <v>588.44689350420208</v>
      </c>
      <c r="AD134" s="1079">
        <f t="shared" si="41"/>
        <v>589.79598379206391</v>
      </c>
      <c r="AE134" s="1079">
        <f t="shared" si="41"/>
        <v>591.1241870977675</v>
      </c>
      <c r="AF134" s="1079">
        <f t="shared" si="41"/>
        <v>592.31535246701333</v>
      </c>
      <c r="AG134" s="1079">
        <f t="shared" si="41"/>
        <v>592.31535246701333</v>
      </c>
      <c r="AH134" s="1079">
        <f t="shared" si="41"/>
        <v>592.31535246701333</v>
      </c>
      <c r="AI134" s="1079">
        <f t="shared" si="41"/>
        <v>592.31535246701333</v>
      </c>
      <c r="AJ134" s="1079">
        <f t="shared" si="41"/>
        <v>592.31535246701333</v>
      </c>
      <c r="AK134" s="1079">
        <f t="shared" si="41"/>
        <v>592.31535246701333</v>
      </c>
      <c r="AL134" s="1079">
        <f t="shared" si="41"/>
        <v>592.31535246701333</v>
      </c>
      <c r="AM134" s="1079">
        <f t="shared" si="41"/>
        <v>592.31535246701333</v>
      </c>
      <c r="AN134" s="1079">
        <f t="shared" si="41"/>
        <v>592.31535246701333</v>
      </c>
      <c r="AO134" s="1079">
        <f t="shared" si="41"/>
        <v>592.31535246701333</v>
      </c>
      <c r="AP134" s="1079">
        <f t="shared" si="41"/>
        <v>592.31535246701333</v>
      </c>
      <c r="AQ134" s="1079">
        <f t="shared" si="41"/>
        <v>592.31535246701333</v>
      </c>
      <c r="AR134" s="1079">
        <f t="shared" si="41"/>
        <v>592.31535246701333</v>
      </c>
      <c r="AS134" s="1079">
        <f t="shared" si="41"/>
        <v>592.31535246701333</v>
      </c>
      <c r="AT134" s="1079">
        <f t="shared" si="41"/>
        <v>592.31535246701333</v>
      </c>
      <c r="AU134" s="1079">
        <f t="shared" si="41"/>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42">H226</f>
        <v>117.4</v>
      </c>
      <c r="I135" s="1078">
        <f t="shared" si="42"/>
        <v>134.19999999999999</v>
      </c>
      <c r="J135" s="1078">
        <f t="shared" si="42"/>
        <v>123.2</v>
      </c>
      <c r="K135" s="1078">
        <f t="shared" si="42"/>
        <v>113.5</v>
      </c>
      <c r="L135" s="1078">
        <f>L226</f>
        <v>77</v>
      </c>
      <c r="M135" s="1078">
        <f t="shared" si="42"/>
        <v>74</v>
      </c>
      <c r="N135" s="1078">
        <f t="shared" si="42"/>
        <v>78.2</v>
      </c>
      <c r="O135" s="1079">
        <f>VLOOKUP(O$127,$C$292:$O$324,7)</f>
        <v>101.50107579472352</v>
      </c>
      <c r="P135" s="1079">
        <f t="shared" ref="P135:AU135" si="43">VLOOKUP(P$127,$C$292:$O$324,7)</f>
        <v>95.586963615472371</v>
      </c>
      <c r="Q135" s="1079">
        <f>Q226</f>
        <v>60.412092749749455</v>
      </c>
      <c r="R135" s="1079">
        <f t="shared" ref="R135:AF135" si="44">R226</f>
        <v>96.464039747368034</v>
      </c>
      <c r="S135" s="1079">
        <f t="shared" si="44"/>
        <v>105.24558157453986</v>
      </c>
      <c r="T135" s="1079">
        <f t="shared" si="44"/>
        <v>102.12684373426981</v>
      </c>
      <c r="U135" s="1079">
        <f t="shared" si="44"/>
        <v>97.861379465454505</v>
      </c>
      <c r="V135" s="1079">
        <f t="shared" si="44"/>
        <v>93.997669034889924</v>
      </c>
      <c r="W135" s="1079">
        <f t="shared" si="44"/>
        <v>93.087826828440782</v>
      </c>
      <c r="X135" s="1079">
        <f t="shared" si="44"/>
        <v>92.778432077900618</v>
      </c>
      <c r="Y135" s="1079">
        <f t="shared" si="44"/>
        <v>92.674874513821976</v>
      </c>
      <c r="Z135" s="1079">
        <f t="shared" si="44"/>
        <v>92.620592059017099</v>
      </c>
      <c r="AA135" s="1079">
        <f t="shared" si="44"/>
        <v>92.512746315773114</v>
      </c>
      <c r="AB135" s="1079">
        <f t="shared" si="44"/>
        <v>93.311060010588292</v>
      </c>
      <c r="AC135" s="1079">
        <f t="shared" si="44"/>
        <v>94.081078273849101</v>
      </c>
      <c r="AD135" s="1079">
        <f t="shared" si="44"/>
        <v>94.769846603125558</v>
      </c>
      <c r="AE135" s="1079">
        <f t="shared" si="44"/>
        <v>95.446193267330614</v>
      </c>
      <c r="AF135" s="1079">
        <f t="shared" si="44"/>
        <v>96.053961996503332</v>
      </c>
      <c r="AG135" s="1079">
        <f>$AF135</f>
        <v>96.053961996503332</v>
      </c>
      <c r="AH135" s="1079">
        <f t="shared" ref="AH135:AU135" si="45">$AF135</f>
        <v>96.053961996503332</v>
      </c>
      <c r="AI135" s="1079">
        <f t="shared" si="45"/>
        <v>96.053961996503332</v>
      </c>
      <c r="AJ135" s="1079">
        <f t="shared" si="45"/>
        <v>96.053961996503332</v>
      </c>
      <c r="AK135" s="1079">
        <f t="shared" si="45"/>
        <v>96.053961996503332</v>
      </c>
      <c r="AL135" s="1079">
        <f t="shared" si="45"/>
        <v>96.053961996503332</v>
      </c>
      <c r="AM135" s="1079">
        <f t="shared" si="45"/>
        <v>96.053961996503332</v>
      </c>
      <c r="AN135" s="1079">
        <f t="shared" si="45"/>
        <v>96.053961996503332</v>
      </c>
      <c r="AO135" s="1079">
        <f t="shared" si="45"/>
        <v>96.053961996503332</v>
      </c>
      <c r="AP135" s="1079">
        <f t="shared" si="45"/>
        <v>96.053961996503332</v>
      </c>
      <c r="AQ135" s="1079">
        <f t="shared" si="45"/>
        <v>96.053961996503332</v>
      </c>
      <c r="AR135" s="1079">
        <f t="shared" si="45"/>
        <v>96.053961996503332</v>
      </c>
      <c r="AS135" s="1079">
        <f t="shared" si="45"/>
        <v>96.053961996503332</v>
      </c>
      <c r="AT135" s="1079">
        <f t="shared" si="45"/>
        <v>96.053961996503332</v>
      </c>
      <c r="AU135" s="1079">
        <f t="shared" si="45"/>
        <v>96.053961996503332</v>
      </c>
      <c r="AV135" s="600"/>
      <c r="AW135" s="600"/>
      <c r="AX135" s="600"/>
      <c r="AY135" s="600"/>
      <c r="AZ135" s="600"/>
      <c r="BA135" s="600"/>
    </row>
    <row r="136" spans="2:53">
      <c r="B136" s="600"/>
      <c r="C136" s="600"/>
      <c r="D136" s="1075"/>
      <c r="E136" s="1075" t="s">
        <v>586</v>
      </c>
      <c r="F136" s="1077" t="s">
        <v>1619</v>
      </c>
      <c r="G136" s="1078">
        <f t="shared" ref="G136:AU137" si="46">G135+$E$190</f>
        <v>169.073753033598</v>
      </c>
      <c r="H136" s="1078">
        <f t="shared" si="46"/>
        <v>181.073753033598</v>
      </c>
      <c r="I136" s="1078">
        <f t="shared" si="46"/>
        <v>197.87375303359798</v>
      </c>
      <c r="J136" s="1078">
        <f t="shared" si="46"/>
        <v>186.87375303359801</v>
      </c>
      <c r="K136" s="1078">
        <f t="shared" si="46"/>
        <v>177.17375303359799</v>
      </c>
      <c r="L136" s="1078">
        <f t="shared" si="46"/>
        <v>140.67375303359799</v>
      </c>
      <c r="M136" s="1078">
        <f t="shared" si="46"/>
        <v>137.67375303359799</v>
      </c>
      <c r="N136" s="1078">
        <f t="shared" si="46"/>
        <v>141.87375303359801</v>
      </c>
      <c r="O136" s="1079">
        <f t="shared" si="46"/>
        <v>165.17482882832152</v>
      </c>
      <c r="P136" s="1079">
        <f t="shared" si="46"/>
        <v>159.26071664907036</v>
      </c>
      <c r="Q136" s="1079">
        <f t="shared" si="46"/>
        <v>124.08584578334745</v>
      </c>
      <c r="R136" s="1079">
        <f t="shared" si="46"/>
        <v>160.13779278096604</v>
      </c>
      <c r="S136" s="1079">
        <f t="shared" si="46"/>
        <v>168.91933460813786</v>
      </c>
      <c r="T136" s="1079">
        <f t="shared" si="46"/>
        <v>165.8005967678678</v>
      </c>
      <c r="U136" s="1079">
        <f t="shared" si="46"/>
        <v>161.53513249905251</v>
      </c>
      <c r="V136" s="1079">
        <f t="shared" si="46"/>
        <v>157.67142206848791</v>
      </c>
      <c r="W136" s="1079">
        <f t="shared" si="46"/>
        <v>156.76157986203879</v>
      </c>
      <c r="X136" s="1079">
        <f t="shared" si="46"/>
        <v>156.45218511149861</v>
      </c>
      <c r="Y136" s="1079">
        <f t="shared" si="46"/>
        <v>156.34862754741997</v>
      </c>
      <c r="Z136" s="1079">
        <f t="shared" si="46"/>
        <v>156.29434509261509</v>
      </c>
      <c r="AA136" s="1079">
        <f t="shared" si="46"/>
        <v>156.1864993493711</v>
      </c>
      <c r="AB136" s="1079">
        <f t="shared" si="46"/>
        <v>156.9848130441863</v>
      </c>
      <c r="AC136" s="1079">
        <f t="shared" si="46"/>
        <v>157.75483130744709</v>
      </c>
      <c r="AD136" s="1079">
        <f t="shared" si="46"/>
        <v>158.44359963672355</v>
      </c>
      <c r="AE136" s="1079">
        <f t="shared" si="46"/>
        <v>159.1199463009286</v>
      </c>
      <c r="AF136" s="1079">
        <f t="shared" si="46"/>
        <v>159.72771503010134</v>
      </c>
      <c r="AG136" s="1079">
        <f t="shared" si="46"/>
        <v>159.72771503010134</v>
      </c>
      <c r="AH136" s="1079">
        <f t="shared" si="46"/>
        <v>159.72771503010134</v>
      </c>
      <c r="AI136" s="1079">
        <f t="shared" si="46"/>
        <v>159.72771503010134</v>
      </c>
      <c r="AJ136" s="1079">
        <f t="shared" si="46"/>
        <v>159.72771503010134</v>
      </c>
      <c r="AK136" s="1079">
        <f t="shared" si="46"/>
        <v>159.72771503010134</v>
      </c>
      <c r="AL136" s="1079">
        <f t="shared" si="46"/>
        <v>159.72771503010134</v>
      </c>
      <c r="AM136" s="1079">
        <f t="shared" si="46"/>
        <v>159.72771503010134</v>
      </c>
      <c r="AN136" s="1079">
        <f t="shared" si="46"/>
        <v>159.72771503010134</v>
      </c>
      <c r="AO136" s="1079">
        <f t="shared" si="46"/>
        <v>159.72771503010134</v>
      </c>
      <c r="AP136" s="1079">
        <f t="shared" si="46"/>
        <v>159.72771503010134</v>
      </c>
      <c r="AQ136" s="1079">
        <f t="shared" si="46"/>
        <v>159.72771503010134</v>
      </c>
      <c r="AR136" s="1079">
        <f t="shared" si="46"/>
        <v>159.72771503010134</v>
      </c>
      <c r="AS136" s="1079">
        <f t="shared" si="46"/>
        <v>159.72771503010134</v>
      </c>
      <c r="AT136" s="1079">
        <f t="shared" si="46"/>
        <v>159.72771503010134</v>
      </c>
      <c r="AU136" s="1079">
        <f t="shared" si="46"/>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46"/>
        <v>244.74750606719599</v>
      </c>
      <c r="I137" s="1078">
        <f t="shared" si="46"/>
        <v>261.54750606719597</v>
      </c>
      <c r="J137" s="1078">
        <f t="shared" si="46"/>
        <v>250.547506067196</v>
      </c>
      <c r="K137" s="1078">
        <f t="shared" si="46"/>
        <v>240.84750606719598</v>
      </c>
      <c r="L137" s="1078">
        <f t="shared" si="46"/>
        <v>204.34750606719598</v>
      </c>
      <c r="M137" s="1078">
        <f t="shared" si="46"/>
        <v>201.34750606719598</v>
      </c>
      <c r="N137" s="1078">
        <f t="shared" si="46"/>
        <v>205.547506067196</v>
      </c>
      <c r="O137" s="1079">
        <f t="shared" si="46"/>
        <v>228.84858186191951</v>
      </c>
      <c r="P137" s="1079">
        <f t="shared" si="46"/>
        <v>222.93446968266835</v>
      </c>
      <c r="Q137" s="1079">
        <f t="shared" si="46"/>
        <v>187.75959881694544</v>
      </c>
      <c r="R137" s="1079">
        <f t="shared" si="46"/>
        <v>223.81154581456403</v>
      </c>
      <c r="S137" s="1079">
        <f t="shared" si="46"/>
        <v>232.59308764173585</v>
      </c>
      <c r="T137" s="1079">
        <f t="shared" si="46"/>
        <v>229.47434980146579</v>
      </c>
      <c r="U137" s="1079">
        <f t="shared" si="46"/>
        <v>225.2088855326505</v>
      </c>
      <c r="V137" s="1079">
        <f t="shared" si="46"/>
        <v>221.3451751020859</v>
      </c>
      <c r="W137" s="1079">
        <f t="shared" si="46"/>
        <v>220.43533289563678</v>
      </c>
      <c r="X137" s="1079">
        <f t="shared" si="46"/>
        <v>220.1259381450966</v>
      </c>
      <c r="Y137" s="1079">
        <f t="shared" si="46"/>
        <v>220.02238058101796</v>
      </c>
      <c r="Z137" s="1079">
        <f t="shared" si="46"/>
        <v>219.96809812621308</v>
      </c>
      <c r="AA137" s="1079">
        <f t="shared" si="46"/>
        <v>219.86025238296909</v>
      </c>
      <c r="AB137" s="1079">
        <f t="shared" si="46"/>
        <v>220.65856607778429</v>
      </c>
      <c r="AC137" s="1079">
        <f t="shared" si="46"/>
        <v>221.42858434104508</v>
      </c>
      <c r="AD137" s="1079">
        <f t="shared" si="46"/>
        <v>222.11735267032154</v>
      </c>
      <c r="AE137" s="1079">
        <f t="shared" si="46"/>
        <v>222.79369933452659</v>
      </c>
      <c r="AF137" s="1079">
        <f t="shared" si="46"/>
        <v>223.40146806369933</v>
      </c>
      <c r="AG137" s="1079">
        <f t="shared" si="46"/>
        <v>223.40146806369933</v>
      </c>
      <c r="AH137" s="1079">
        <f t="shared" si="46"/>
        <v>223.40146806369933</v>
      </c>
      <c r="AI137" s="1079">
        <f t="shared" si="46"/>
        <v>223.40146806369933</v>
      </c>
      <c r="AJ137" s="1079">
        <f t="shared" si="46"/>
        <v>223.40146806369933</v>
      </c>
      <c r="AK137" s="1079">
        <f t="shared" si="46"/>
        <v>223.40146806369933</v>
      </c>
      <c r="AL137" s="1079">
        <f t="shared" si="46"/>
        <v>223.40146806369933</v>
      </c>
      <c r="AM137" s="1079">
        <f t="shared" si="46"/>
        <v>223.40146806369933</v>
      </c>
      <c r="AN137" s="1079">
        <f t="shared" si="46"/>
        <v>223.40146806369933</v>
      </c>
      <c r="AO137" s="1079">
        <f t="shared" si="46"/>
        <v>223.40146806369933</v>
      </c>
      <c r="AP137" s="1079">
        <f t="shared" si="46"/>
        <v>223.40146806369933</v>
      </c>
      <c r="AQ137" s="1079">
        <f t="shared" si="46"/>
        <v>223.40146806369933</v>
      </c>
      <c r="AR137" s="1079">
        <f t="shared" si="46"/>
        <v>223.40146806369933</v>
      </c>
      <c r="AS137" s="1079">
        <f t="shared" si="46"/>
        <v>223.40146806369933</v>
      </c>
      <c r="AT137" s="1079">
        <f t="shared" si="46"/>
        <v>223.40146806369933</v>
      </c>
      <c r="AU137" s="1079">
        <f t="shared" si="46"/>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47">H137</f>
        <v>244.74750606719599</v>
      </c>
      <c r="I138" s="1078">
        <f t="shared" si="47"/>
        <v>261.54750606719597</v>
      </c>
      <c r="J138" s="1078">
        <f t="shared" si="47"/>
        <v>250.547506067196</v>
      </c>
      <c r="K138" s="1078">
        <f t="shared" si="47"/>
        <v>240.84750606719598</v>
      </c>
      <c r="L138" s="1078">
        <f t="shared" si="47"/>
        <v>204.34750606719598</v>
      </c>
      <c r="M138" s="1078">
        <f t="shared" si="47"/>
        <v>201.34750606719598</v>
      </c>
      <c r="N138" s="1078">
        <f t="shared" si="47"/>
        <v>205.547506067196</v>
      </c>
      <c r="O138" s="1079">
        <f t="shared" si="47"/>
        <v>228.84858186191951</v>
      </c>
      <c r="P138" s="1079">
        <f t="shared" si="47"/>
        <v>222.93446968266835</v>
      </c>
      <c r="Q138" s="1079">
        <f t="shared" si="47"/>
        <v>187.75959881694544</v>
      </c>
      <c r="R138" s="1079">
        <f t="shared" si="47"/>
        <v>223.81154581456403</v>
      </c>
      <c r="S138" s="1079">
        <f t="shared" si="47"/>
        <v>232.59308764173585</v>
      </c>
      <c r="T138" s="1079">
        <f t="shared" si="47"/>
        <v>229.47434980146579</v>
      </c>
      <c r="U138" s="1079">
        <f t="shared" si="47"/>
        <v>225.2088855326505</v>
      </c>
      <c r="V138" s="1079">
        <f t="shared" si="47"/>
        <v>221.3451751020859</v>
      </c>
      <c r="W138" s="1079">
        <f t="shared" si="47"/>
        <v>220.43533289563678</v>
      </c>
      <c r="X138" s="1079">
        <f t="shared" si="47"/>
        <v>220.1259381450966</v>
      </c>
      <c r="Y138" s="1079">
        <f t="shared" si="47"/>
        <v>220.02238058101796</v>
      </c>
      <c r="Z138" s="1079">
        <f t="shared" si="47"/>
        <v>219.96809812621308</v>
      </c>
      <c r="AA138" s="1079">
        <f t="shared" si="47"/>
        <v>219.86025238296909</v>
      </c>
      <c r="AB138" s="1079">
        <f t="shared" si="47"/>
        <v>220.65856607778429</v>
      </c>
      <c r="AC138" s="1079">
        <f t="shared" si="47"/>
        <v>221.42858434104508</v>
      </c>
      <c r="AD138" s="1079">
        <f t="shared" si="47"/>
        <v>222.11735267032154</v>
      </c>
      <c r="AE138" s="1079">
        <f t="shared" si="47"/>
        <v>222.79369933452659</v>
      </c>
      <c r="AF138" s="1079">
        <f t="shared" si="47"/>
        <v>223.40146806369933</v>
      </c>
      <c r="AG138" s="1079">
        <f t="shared" si="47"/>
        <v>223.40146806369933</v>
      </c>
      <c r="AH138" s="1079">
        <f t="shared" si="47"/>
        <v>223.40146806369933</v>
      </c>
      <c r="AI138" s="1079">
        <f t="shared" si="47"/>
        <v>223.40146806369933</v>
      </c>
      <c r="AJ138" s="1079">
        <f t="shared" si="47"/>
        <v>223.40146806369933</v>
      </c>
      <c r="AK138" s="1079">
        <f t="shared" si="47"/>
        <v>223.40146806369933</v>
      </c>
      <c r="AL138" s="1079">
        <f t="shared" si="47"/>
        <v>223.40146806369933</v>
      </c>
      <c r="AM138" s="1079">
        <f t="shared" si="47"/>
        <v>223.40146806369933</v>
      </c>
      <c r="AN138" s="1079">
        <f t="shared" si="47"/>
        <v>223.40146806369933</v>
      </c>
      <c r="AO138" s="1079">
        <f t="shared" si="47"/>
        <v>223.40146806369933</v>
      </c>
      <c r="AP138" s="1079">
        <f t="shared" si="47"/>
        <v>223.40146806369933</v>
      </c>
      <c r="AQ138" s="1079">
        <f t="shared" si="47"/>
        <v>223.40146806369933</v>
      </c>
      <c r="AR138" s="1079">
        <f t="shared" si="47"/>
        <v>223.40146806369933</v>
      </c>
      <c r="AS138" s="1079">
        <f t="shared" si="47"/>
        <v>223.40146806369933</v>
      </c>
      <c r="AT138" s="1079">
        <f t="shared" si="47"/>
        <v>223.40146806369933</v>
      </c>
      <c r="AU138" s="1079">
        <f t="shared" si="47"/>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48">H137*2</f>
        <v>489.49501213439197</v>
      </c>
      <c r="I139" s="1078">
        <f t="shared" si="48"/>
        <v>523.09501213439194</v>
      </c>
      <c r="J139" s="1078">
        <f t="shared" si="48"/>
        <v>501.09501213439199</v>
      </c>
      <c r="K139" s="1078">
        <f t="shared" si="48"/>
        <v>481.69501213439196</v>
      </c>
      <c r="L139" s="1078">
        <f t="shared" si="48"/>
        <v>408.69501213439196</v>
      </c>
      <c r="M139" s="1078">
        <f t="shared" si="48"/>
        <v>402.69501213439196</v>
      </c>
      <c r="N139" s="1078">
        <f t="shared" si="48"/>
        <v>411.09501213439199</v>
      </c>
      <c r="O139" s="1079">
        <f t="shared" si="48"/>
        <v>457.69716372383903</v>
      </c>
      <c r="P139" s="1079">
        <f t="shared" si="48"/>
        <v>445.8689393653367</v>
      </c>
      <c r="Q139" s="1079">
        <f t="shared" si="48"/>
        <v>375.51919763389088</v>
      </c>
      <c r="R139" s="1079">
        <f t="shared" si="48"/>
        <v>447.62309162912806</v>
      </c>
      <c r="S139" s="1079">
        <f t="shared" si="48"/>
        <v>465.1861752834717</v>
      </c>
      <c r="T139" s="1079">
        <f t="shared" si="48"/>
        <v>458.94869960293158</v>
      </c>
      <c r="U139" s="1079">
        <f t="shared" si="48"/>
        <v>450.417771065301</v>
      </c>
      <c r="V139" s="1079">
        <f t="shared" si="48"/>
        <v>442.69035020417181</v>
      </c>
      <c r="W139" s="1079">
        <f t="shared" si="48"/>
        <v>440.87066579127355</v>
      </c>
      <c r="X139" s="1079">
        <f t="shared" si="48"/>
        <v>440.2518762901932</v>
      </c>
      <c r="Y139" s="1079">
        <f t="shared" si="48"/>
        <v>440.04476116203591</v>
      </c>
      <c r="Z139" s="1079">
        <f t="shared" si="48"/>
        <v>439.93619625242616</v>
      </c>
      <c r="AA139" s="1079">
        <f t="shared" si="48"/>
        <v>439.72050476593819</v>
      </c>
      <c r="AB139" s="1079">
        <f t="shared" si="48"/>
        <v>441.31713215556857</v>
      </c>
      <c r="AC139" s="1079">
        <f t="shared" si="48"/>
        <v>442.85716868209016</v>
      </c>
      <c r="AD139" s="1079">
        <f t="shared" si="48"/>
        <v>444.23470534064307</v>
      </c>
      <c r="AE139" s="1079">
        <f t="shared" si="48"/>
        <v>445.58739866905319</v>
      </c>
      <c r="AF139" s="1079">
        <f t="shared" si="48"/>
        <v>446.80293612739865</v>
      </c>
      <c r="AG139" s="1079">
        <f t="shared" si="48"/>
        <v>446.80293612739865</v>
      </c>
      <c r="AH139" s="1079">
        <f t="shared" si="48"/>
        <v>446.80293612739865</v>
      </c>
      <c r="AI139" s="1079">
        <f t="shared" si="48"/>
        <v>446.80293612739865</v>
      </c>
      <c r="AJ139" s="1079">
        <f t="shared" si="48"/>
        <v>446.80293612739865</v>
      </c>
      <c r="AK139" s="1079">
        <f t="shared" si="48"/>
        <v>446.80293612739865</v>
      </c>
      <c r="AL139" s="1079">
        <f t="shared" si="48"/>
        <v>446.80293612739865</v>
      </c>
      <c r="AM139" s="1079">
        <f t="shared" si="48"/>
        <v>446.80293612739865</v>
      </c>
      <c r="AN139" s="1079">
        <f t="shared" si="48"/>
        <v>446.80293612739865</v>
      </c>
      <c r="AO139" s="1079">
        <f t="shared" si="48"/>
        <v>446.80293612739865</v>
      </c>
      <c r="AP139" s="1079">
        <f t="shared" si="48"/>
        <v>446.80293612739865</v>
      </c>
      <c r="AQ139" s="1079">
        <f t="shared" si="48"/>
        <v>446.80293612739865</v>
      </c>
      <c r="AR139" s="1079">
        <f t="shared" si="48"/>
        <v>446.80293612739865</v>
      </c>
      <c r="AS139" s="1079">
        <f t="shared" si="48"/>
        <v>446.80293612739865</v>
      </c>
      <c r="AT139" s="1079">
        <f t="shared" si="48"/>
        <v>446.80293612739865</v>
      </c>
      <c r="AU139" s="1079">
        <f t="shared" si="48"/>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49">H227</f>
        <v>112.4</v>
      </c>
      <c r="I140" s="1078">
        <f t="shared" si="49"/>
        <v>116.3</v>
      </c>
      <c r="J140" s="1078">
        <f t="shared" si="49"/>
        <v>118.6</v>
      </c>
      <c r="K140" s="1078">
        <f t="shared" si="49"/>
        <v>110.1</v>
      </c>
      <c r="L140" s="1078">
        <f t="shared" si="49"/>
        <v>73.5</v>
      </c>
      <c r="M140" s="1078">
        <f t="shared" si="49"/>
        <v>70.599999999999994</v>
      </c>
      <c r="N140" s="1078">
        <f t="shared" si="49"/>
        <v>74.7</v>
      </c>
      <c r="O140" s="1079">
        <f>VLOOKUP(O$127,$C$292:$O$324,9)</f>
        <v>99.501075794723519</v>
      </c>
      <c r="P140" s="1079">
        <f t="shared" ref="P140:AU140" si="50">VLOOKUP(P$127,$C$292:$O$324,9)</f>
        <v>92.996963615472367</v>
      </c>
      <c r="Q140" s="1079">
        <f>Q227</f>
        <v>58.774254682337528</v>
      </c>
      <c r="R140" s="1079">
        <f t="shared" ref="R140:AF140" si="51">R227</f>
        <v>93.896394440825773</v>
      </c>
      <c r="S140" s="1079">
        <f t="shared" si="51"/>
        <v>102.48919596306789</v>
      </c>
      <c r="T140" s="1079">
        <f t="shared" si="51"/>
        <v>99.498273966747675</v>
      </c>
      <c r="U140" s="1079">
        <f t="shared" si="51"/>
        <v>95.384207004452648</v>
      </c>
      <c r="V140" s="1079">
        <f t="shared" si="51"/>
        <v>91.64908120037984</v>
      </c>
      <c r="W140" s="1079">
        <f t="shared" si="51"/>
        <v>90.819418817358667</v>
      </c>
      <c r="X140" s="1079">
        <f t="shared" si="51"/>
        <v>90.549243774038757</v>
      </c>
      <c r="Y140" s="1079">
        <f t="shared" si="51"/>
        <v>90.476746953369428</v>
      </c>
      <c r="Z140" s="1079">
        <f t="shared" si="51"/>
        <v>90.4504335954543</v>
      </c>
      <c r="AA140" s="1079">
        <f t="shared" si="51"/>
        <v>90.368664780812935</v>
      </c>
      <c r="AB140" s="1079">
        <f t="shared" si="51"/>
        <v>91.178105570132786</v>
      </c>
      <c r="AC140" s="1079">
        <f t="shared" si="51"/>
        <v>91.965379813825265</v>
      </c>
      <c r="AD140" s="1079">
        <f t="shared" si="51"/>
        <v>92.671164921596954</v>
      </c>
      <c r="AE140" s="1079">
        <f t="shared" si="51"/>
        <v>93.362161654742749</v>
      </c>
      <c r="AF140" s="1079">
        <f t="shared" si="51"/>
        <v>93.984509904311125</v>
      </c>
      <c r="AG140" s="1079">
        <f>$AF140</f>
        <v>93.984509904311125</v>
      </c>
      <c r="AH140" s="1079">
        <f t="shared" ref="AH140:AU140" si="52">$AF140</f>
        <v>93.984509904311125</v>
      </c>
      <c r="AI140" s="1079">
        <f t="shared" si="52"/>
        <v>93.984509904311125</v>
      </c>
      <c r="AJ140" s="1079">
        <f t="shared" si="52"/>
        <v>93.984509904311125</v>
      </c>
      <c r="AK140" s="1079">
        <f t="shared" si="52"/>
        <v>93.984509904311125</v>
      </c>
      <c r="AL140" s="1079">
        <f t="shared" si="52"/>
        <v>93.984509904311125</v>
      </c>
      <c r="AM140" s="1079">
        <f t="shared" si="52"/>
        <v>93.984509904311125</v>
      </c>
      <c r="AN140" s="1079">
        <f t="shared" si="52"/>
        <v>93.984509904311125</v>
      </c>
      <c r="AO140" s="1079">
        <f t="shared" si="52"/>
        <v>93.984509904311125</v>
      </c>
      <c r="AP140" s="1079">
        <f t="shared" si="52"/>
        <v>93.984509904311125</v>
      </c>
      <c r="AQ140" s="1079">
        <f t="shared" si="52"/>
        <v>93.984509904311125</v>
      </c>
      <c r="AR140" s="1079">
        <f t="shared" si="52"/>
        <v>93.984509904311125</v>
      </c>
      <c r="AS140" s="1079">
        <f t="shared" si="52"/>
        <v>93.984509904311125</v>
      </c>
      <c r="AT140" s="1079">
        <f t="shared" si="52"/>
        <v>93.984509904311125</v>
      </c>
      <c r="AU140" s="1079">
        <f t="shared" si="52"/>
        <v>93.984509904311125</v>
      </c>
      <c r="AV140" s="600"/>
      <c r="AW140" s="600"/>
      <c r="AX140" s="600"/>
      <c r="AY140" s="600"/>
      <c r="AZ140" s="600"/>
      <c r="BA140" s="600"/>
    </row>
    <row r="141" spans="2:53">
      <c r="B141" s="600"/>
      <c r="C141" s="600"/>
      <c r="D141" s="1075"/>
      <c r="E141" s="1075" t="s">
        <v>578</v>
      </c>
      <c r="F141" s="1077" t="s">
        <v>1619</v>
      </c>
      <c r="G141" s="1078">
        <f t="shared" ref="G141:AU141" si="53">G140*$E$186</f>
        <v>229.5</v>
      </c>
      <c r="H141" s="1078">
        <f t="shared" si="53"/>
        <v>337.20000000000005</v>
      </c>
      <c r="I141" s="1078">
        <f t="shared" si="53"/>
        <v>348.9</v>
      </c>
      <c r="J141" s="1078">
        <f t="shared" si="53"/>
        <v>355.79999999999995</v>
      </c>
      <c r="K141" s="1078">
        <f t="shared" si="53"/>
        <v>330.29999999999995</v>
      </c>
      <c r="L141" s="1078">
        <f t="shared" si="53"/>
        <v>220.5</v>
      </c>
      <c r="M141" s="1078">
        <f t="shared" si="53"/>
        <v>211.79999999999998</v>
      </c>
      <c r="N141" s="1078">
        <f t="shared" si="53"/>
        <v>224.10000000000002</v>
      </c>
      <c r="O141" s="1079">
        <f t="shared" si="53"/>
        <v>298.50322738417054</v>
      </c>
      <c r="P141" s="1079">
        <f t="shared" si="53"/>
        <v>278.99089084641707</v>
      </c>
      <c r="Q141" s="1079">
        <f t="shared" si="53"/>
        <v>176.32276404701258</v>
      </c>
      <c r="R141" s="1079">
        <f t="shared" si="53"/>
        <v>281.68918332247733</v>
      </c>
      <c r="S141" s="1079">
        <f t="shared" si="53"/>
        <v>307.46758788920363</v>
      </c>
      <c r="T141" s="1079">
        <f t="shared" si="53"/>
        <v>298.49482190024304</v>
      </c>
      <c r="U141" s="1079">
        <f t="shared" si="53"/>
        <v>286.15262101335793</v>
      </c>
      <c r="V141" s="1079">
        <f t="shared" si="53"/>
        <v>274.94724360113952</v>
      </c>
      <c r="W141" s="1079">
        <f t="shared" si="53"/>
        <v>272.458256452076</v>
      </c>
      <c r="X141" s="1079">
        <f t="shared" si="53"/>
        <v>271.64773132211627</v>
      </c>
      <c r="Y141" s="1079">
        <f t="shared" si="53"/>
        <v>271.43024086010826</v>
      </c>
      <c r="Z141" s="1079">
        <f t="shared" si="53"/>
        <v>271.35130078636291</v>
      </c>
      <c r="AA141" s="1079">
        <f t="shared" si="53"/>
        <v>271.10599434243881</v>
      </c>
      <c r="AB141" s="1079">
        <f t="shared" si="53"/>
        <v>273.53431671039834</v>
      </c>
      <c r="AC141" s="1079">
        <f t="shared" si="53"/>
        <v>275.89613944147578</v>
      </c>
      <c r="AD141" s="1079">
        <f t="shared" si="53"/>
        <v>278.01349476479083</v>
      </c>
      <c r="AE141" s="1079">
        <f t="shared" si="53"/>
        <v>280.08648496422825</v>
      </c>
      <c r="AF141" s="1079">
        <f t="shared" si="53"/>
        <v>281.95352971293335</v>
      </c>
      <c r="AG141" s="1079">
        <f t="shared" si="53"/>
        <v>281.95352971293335</v>
      </c>
      <c r="AH141" s="1079">
        <f t="shared" si="53"/>
        <v>281.95352971293335</v>
      </c>
      <c r="AI141" s="1079">
        <f t="shared" si="53"/>
        <v>281.95352971293335</v>
      </c>
      <c r="AJ141" s="1079">
        <f t="shared" si="53"/>
        <v>281.95352971293335</v>
      </c>
      <c r="AK141" s="1079">
        <f t="shared" si="53"/>
        <v>281.95352971293335</v>
      </c>
      <c r="AL141" s="1079">
        <f t="shared" si="53"/>
        <v>281.95352971293335</v>
      </c>
      <c r="AM141" s="1079">
        <f t="shared" si="53"/>
        <v>281.95352971293335</v>
      </c>
      <c r="AN141" s="1079">
        <f t="shared" si="53"/>
        <v>281.95352971293335</v>
      </c>
      <c r="AO141" s="1079">
        <f t="shared" si="53"/>
        <v>281.95352971293335</v>
      </c>
      <c r="AP141" s="1079">
        <f t="shared" si="53"/>
        <v>281.95352971293335</v>
      </c>
      <c r="AQ141" s="1079">
        <f t="shared" si="53"/>
        <v>281.95352971293335</v>
      </c>
      <c r="AR141" s="1079">
        <f t="shared" si="53"/>
        <v>281.95352971293335</v>
      </c>
      <c r="AS141" s="1079">
        <f t="shared" si="53"/>
        <v>281.95352971293335</v>
      </c>
      <c r="AT141" s="1079">
        <f t="shared" si="53"/>
        <v>281.95352971293335</v>
      </c>
      <c r="AU141" s="1079">
        <f t="shared" si="53"/>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54">H141+$E$190</f>
        <v>400.87375303359806</v>
      </c>
      <c r="I142" s="1078">
        <f t="shared" si="54"/>
        <v>412.573753033598</v>
      </c>
      <c r="J142" s="1078">
        <f t="shared" si="54"/>
        <v>419.47375303359797</v>
      </c>
      <c r="K142" s="1078">
        <f t="shared" si="54"/>
        <v>393.97375303359797</v>
      </c>
      <c r="L142" s="1078">
        <f t="shared" si="54"/>
        <v>284.17375303359802</v>
      </c>
      <c r="M142" s="1078">
        <f t="shared" si="54"/>
        <v>275.47375303359797</v>
      </c>
      <c r="N142" s="1078">
        <f t="shared" si="54"/>
        <v>287.77375303359804</v>
      </c>
      <c r="O142" s="1079">
        <f t="shared" si="54"/>
        <v>362.17698041776856</v>
      </c>
      <c r="P142" s="1079">
        <f t="shared" si="54"/>
        <v>342.66464388001509</v>
      </c>
      <c r="Q142" s="1079">
        <f t="shared" si="54"/>
        <v>239.99651708061057</v>
      </c>
      <c r="R142" s="1079">
        <f t="shared" si="54"/>
        <v>345.36293635607535</v>
      </c>
      <c r="S142" s="1079">
        <f t="shared" si="54"/>
        <v>371.14134092280165</v>
      </c>
      <c r="T142" s="1079">
        <f t="shared" si="54"/>
        <v>362.16857493384106</v>
      </c>
      <c r="U142" s="1079">
        <f t="shared" si="54"/>
        <v>349.82637404695595</v>
      </c>
      <c r="V142" s="1079">
        <f t="shared" si="54"/>
        <v>338.62099663473754</v>
      </c>
      <c r="W142" s="1079">
        <f t="shared" si="54"/>
        <v>336.13200948567402</v>
      </c>
      <c r="X142" s="1079">
        <f t="shared" si="54"/>
        <v>335.32148435571429</v>
      </c>
      <c r="Y142" s="1079">
        <f t="shared" si="54"/>
        <v>335.10399389370627</v>
      </c>
      <c r="Z142" s="1079">
        <f t="shared" si="54"/>
        <v>335.02505381996093</v>
      </c>
      <c r="AA142" s="1079">
        <f t="shared" si="54"/>
        <v>334.77974737603682</v>
      </c>
      <c r="AB142" s="1079">
        <f t="shared" si="54"/>
        <v>337.20806974399636</v>
      </c>
      <c r="AC142" s="1079">
        <f t="shared" si="54"/>
        <v>339.5698924750738</v>
      </c>
      <c r="AD142" s="1079">
        <f t="shared" si="54"/>
        <v>341.68724779838885</v>
      </c>
      <c r="AE142" s="1079">
        <f t="shared" si="54"/>
        <v>343.76023799782627</v>
      </c>
      <c r="AF142" s="1079">
        <f t="shared" si="54"/>
        <v>345.62728274653136</v>
      </c>
      <c r="AG142" s="1079">
        <f t="shared" si="54"/>
        <v>345.62728274653136</v>
      </c>
      <c r="AH142" s="1079">
        <f t="shared" si="54"/>
        <v>345.62728274653136</v>
      </c>
      <c r="AI142" s="1079">
        <f t="shared" si="54"/>
        <v>345.62728274653136</v>
      </c>
      <c r="AJ142" s="1079">
        <f t="shared" si="54"/>
        <v>345.62728274653136</v>
      </c>
      <c r="AK142" s="1079">
        <f t="shared" si="54"/>
        <v>345.62728274653136</v>
      </c>
      <c r="AL142" s="1079">
        <f t="shared" si="54"/>
        <v>345.62728274653136</v>
      </c>
      <c r="AM142" s="1079">
        <f t="shared" si="54"/>
        <v>345.62728274653136</v>
      </c>
      <c r="AN142" s="1079">
        <f t="shared" si="54"/>
        <v>345.62728274653136</v>
      </c>
      <c r="AO142" s="1079">
        <f t="shared" si="54"/>
        <v>345.62728274653136</v>
      </c>
      <c r="AP142" s="1079">
        <f t="shared" si="54"/>
        <v>345.62728274653136</v>
      </c>
      <c r="AQ142" s="1079">
        <f t="shared" si="54"/>
        <v>345.62728274653136</v>
      </c>
      <c r="AR142" s="1079">
        <f t="shared" si="54"/>
        <v>345.62728274653136</v>
      </c>
      <c r="AS142" s="1079">
        <f t="shared" si="54"/>
        <v>345.62728274653136</v>
      </c>
      <c r="AT142" s="1079">
        <f t="shared" si="54"/>
        <v>345.62728274653136</v>
      </c>
      <c r="AU142" s="1079">
        <f t="shared" si="54"/>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55">H142*2</f>
        <v>801.74750606719613</v>
      </c>
      <c r="I143" s="1078">
        <f t="shared" si="55"/>
        <v>825.14750606719599</v>
      </c>
      <c r="J143" s="1078">
        <f t="shared" si="55"/>
        <v>838.94750606719595</v>
      </c>
      <c r="K143" s="1078">
        <f t="shared" si="55"/>
        <v>787.94750606719595</v>
      </c>
      <c r="L143" s="1078">
        <f t="shared" si="55"/>
        <v>568.34750606719604</v>
      </c>
      <c r="M143" s="1078">
        <f t="shared" si="55"/>
        <v>550.94750606719595</v>
      </c>
      <c r="N143" s="1078">
        <f t="shared" si="55"/>
        <v>575.54750606719608</v>
      </c>
      <c r="O143" s="1079">
        <f t="shared" si="55"/>
        <v>724.35396083553712</v>
      </c>
      <c r="P143" s="1079">
        <f t="shared" si="55"/>
        <v>685.32928776003018</v>
      </c>
      <c r="Q143" s="1079">
        <f t="shared" si="55"/>
        <v>479.99303416122115</v>
      </c>
      <c r="R143" s="1079">
        <f t="shared" si="55"/>
        <v>690.7258727121507</v>
      </c>
      <c r="S143" s="1079">
        <f t="shared" si="55"/>
        <v>742.28268184560329</v>
      </c>
      <c r="T143" s="1079">
        <f t="shared" si="55"/>
        <v>724.33714986768211</v>
      </c>
      <c r="U143" s="1079">
        <f t="shared" si="55"/>
        <v>699.6527480939119</v>
      </c>
      <c r="V143" s="1079">
        <f t="shared" si="55"/>
        <v>677.24199326947507</v>
      </c>
      <c r="W143" s="1079">
        <f t="shared" si="55"/>
        <v>672.26401897134804</v>
      </c>
      <c r="X143" s="1079">
        <f t="shared" si="55"/>
        <v>670.64296871142858</v>
      </c>
      <c r="Y143" s="1079">
        <f t="shared" si="55"/>
        <v>670.20798778741255</v>
      </c>
      <c r="Z143" s="1079">
        <f t="shared" si="55"/>
        <v>670.05010763992186</v>
      </c>
      <c r="AA143" s="1079">
        <f t="shared" si="55"/>
        <v>669.55949475207365</v>
      </c>
      <c r="AB143" s="1079">
        <f t="shared" si="55"/>
        <v>674.41613948799272</v>
      </c>
      <c r="AC143" s="1079">
        <f t="shared" si="55"/>
        <v>679.1397849501476</v>
      </c>
      <c r="AD143" s="1079">
        <f t="shared" si="55"/>
        <v>683.37449559677771</v>
      </c>
      <c r="AE143" s="1079">
        <f t="shared" si="55"/>
        <v>687.52047599565253</v>
      </c>
      <c r="AF143" s="1079">
        <f t="shared" si="55"/>
        <v>691.25456549306273</v>
      </c>
      <c r="AG143" s="1079">
        <f t="shared" si="55"/>
        <v>691.25456549306273</v>
      </c>
      <c r="AH143" s="1079">
        <f t="shared" si="55"/>
        <v>691.25456549306273</v>
      </c>
      <c r="AI143" s="1079">
        <f t="shared" si="55"/>
        <v>691.25456549306273</v>
      </c>
      <c r="AJ143" s="1079">
        <f t="shared" si="55"/>
        <v>691.25456549306273</v>
      </c>
      <c r="AK143" s="1079">
        <f t="shared" si="55"/>
        <v>691.25456549306273</v>
      </c>
      <c r="AL143" s="1079">
        <f t="shared" si="55"/>
        <v>691.25456549306273</v>
      </c>
      <c r="AM143" s="1079">
        <f t="shared" si="55"/>
        <v>691.25456549306273</v>
      </c>
      <c r="AN143" s="1079">
        <f t="shared" si="55"/>
        <v>691.25456549306273</v>
      </c>
      <c r="AO143" s="1079">
        <f t="shared" si="55"/>
        <v>691.25456549306273</v>
      </c>
      <c r="AP143" s="1079">
        <f t="shared" si="55"/>
        <v>691.25456549306273</v>
      </c>
      <c r="AQ143" s="1079">
        <f t="shared" si="55"/>
        <v>691.25456549306273</v>
      </c>
      <c r="AR143" s="1079">
        <f t="shared" si="55"/>
        <v>691.25456549306273</v>
      </c>
      <c r="AS143" s="1079">
        <f t="shared" si="55"/>
        <v>691.25456549306273</v>
      </c>
      <c r="AT143" s="1079">
        <f t="shared" si="55"/>
        <v>691.25456549306273</v>
      </c>
      <c r="AU143" s="1079">
        <f t="shared" si="55"/>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56">H140</f>
        <v>112.4</v>
      </c>
      <c r="I144" s="1078">
        <f t="shared" si="56"/>
        <v>116.3</v>
      </c>
      <c r="J144" s="1078">
        <f t="shared" si="56"/>
        <v>118.6</v>
      </c>
      <c r="K144" s="1078">
        <f t="shared" si="56"/>
        <v>110.1</v>
      </c>
      <c r="L144" s="1078">
        <f t="shared" si="56"/>
        <v>73.5</v>
      </c>
      <c r="M144" s="1078">
        <f t="shared" si="56"/>
        <v>70.599999999999994</v>
      </c>
      <c r="N144" s="1078">
        <f t="shared" si="56"/>
        <v>74.7</v>
      </c>
      <c r="O144" s="1078">
        <f t="shared" si="56"/>
        <v>99.501075794723519</v>
      </c>
      <c r="P144" s="1078">
        <f t="shared" si="56"/>
        <v>92.996963615472367</v>
      </c>
      <c r="Q144" s="1078">
        <f t="shared" si="56"/>
        <v>58.774254682337528</v>
      </c>
      <c r="R144" s="1078">
        <f t="shared" si="56"/>
        <v>93.896394440825773</v>
      </c>
      <c r="S144" s="1078">
        <f t="shared" si="56"/>
        <v>102.48919596306789</v>
      </c>
      <c r="T144" s="1078">
        <f t="shared" si="56"/>
        <v>99.498273966747675</v>
      </c>
      <c r="U144" s="1078">
        <f t="shared" si="56"/>
        <v>95.384207004452648</v>
      </c>
      <c r="V144" s="1078">
        <f t="shared" si="56"/>
        <v>91.64908120037984</v>
      </c>
      <c r="W144" s="1078">
        <f t="shared" si="56"/>
        <v>90.819418817358667</v>
      </c>
      <c r="X144" s="1078">
        <f t="shared" si="56"/>
        <v>90.549243774038757</v>
      </c>
      <c r="Y144" s="1078">
        <f t="shared" si="56"/>
        <v>90.476746953369428</v>
      </c>
      <c r="Z144" s="1078">
        <f t="shared" si="56"/>
        <v>90.4504335954543</v>
      </c>
      <c r="AA144" s="1078">
        <f t="shared" si="56"/>
        <v>90.368664780812935</v>
      </c>
      <c r="AB144" s="1078">
        <f t="shared" si="56"/>
        <v>91.178105570132786</v>
      </c>
      <c r="AC144" s="1078">
        <f t="shared" si="56"/>
        <v>91.965379813825265</v>
      </c>
      <c r="AD144" s="1078">
        <f t="shared" si="56"/>
        <v>92.671164921596954</v>
      </c>
      <c r="AE144" s="1078">
        <f t="shared" si="56"/>
        <v>93.362161654742749</v>
      </c>
      <c r="AF144" s="1078">
        <f t="shared" si="56"/>
        <v>93.984509904311125</v>
      </c>
      <c r="AG144" s="1078">
        <f t="shared" si="56"/>
        <v>93.984509904311125</v>
      </c>
      <c r="AH144" s="1078">
        <f t="shared" si="56"/>
        <v>93.984509904311125</v>
      </c>
      <c r="AI144" s="1078">
        <f t="shared" si="56"/>
        <v>93.984509904311125</v>
      </c>
      <c r="AJ144" s="1078">
        <f t="shared" si="56"/>
        <v>93.984509904311125</v>
      </c>
      <c r="AK144" s="1078">
        <f t="shared" si="56"/>
        <v>93.984509904311125</v>
      </c>
      <c r="AL144" s="1078">
        <f t="shared" si="56"/>
        <v>93.984509904311125</v>
      </c>
      <c r="AM144" s="1078">
        <f t="shared" si="56"/>
        <v>93.984509904311125</v>
      </c>
      <c r="AN144" s="1078">
        <f t="shared" si="56"/>
        <v>93.984509904311125</v>
      </c>
      <c r="AO144" s="1078">
        <f t="shared" si="56"/>
        <v>93.984509904311125</v>
      </c>
      <c r="AP144" s="1078">
        <f t="shared" si="56"/>
        <v>93.984509904311125</v>
      </c>
      <c r="AQ144" s="1078">
        <f t="shared" si="56"/>
        <v>93.984509904311125</v>
      </c>
      <c r="AR144" s="1078">
        <f t="shared" si="56"/>
        <v>93.984509904311125</v>
      </c>
      <c r="AS144" s="1078">
        <f t="shared" si="56"/>
        <v>93.984509904311125</v>
      </c>
      <c r="AT144" s="1078">
        <f t="shared" si="56"/>
        <v>93.984509904311125</v>
      </c>
      <c r="AU144" s="1078">
        <f t="shared" si="56"/>
        <v>93.984509904311125</v>
      </c>
      <c r="AV144" s="600"/>
      <c r="AW144" s="600"/>
      <c r="AX144" s="600"/>
      <c r="AY144" s="600"/>
      <c r="AZ144" s="600"/>
      <c r="BA144" s="600"/>
    </row>
    <row r="145" spans="2:53">
      <c r="B145" s="600"/>
      <c r="C145" s="600"/>
      <c r="D145" s="1075"/>
      <c r="E145" s="1075" t="s">
        <v>44</v>
      </c>
      <c r="F145" s="1077" t="s">
        <v>1619</v>
      </c>
      <c r="G145" s="1078">
        <f t="shared" ref="G145:N145" si="57">G230</f>
        <v>68.2</v>
      </c>
      <c r="H145" s="1078">
        <f t="shared" si="57"/>
        <v>102</v>
      </c>
      <c r="I145" s="1078">
        <f t="shared" si="57"/>
        <v>96.2</v>
      </c>
      <c r="J145" s="1078">
        <f t="shared" si="57"/>
        <v>91.7</v>
      </c>
      <c r="K145" s="1078">
        <f t="shared" si="57"/>
        <v>84</v>
      </c>
      <c r="L145" s="1078">
        <f t="shared" si="57"/>
        <v>47.5</v>
      </c>
      <c r="M145" s="1078">
        <f t="shared" si="57"/>
        <v>44.5</v>
      </c>
      <c r="N145" s="1078">
        <f t="shared" si="57"/>
        <v>48.7</v>
      </c>
      <c r="O145" s="1079">
        <f>Q230</f>
        <v>36.196844137778136</v>
      </c>
      <c r="P145" s="1079">
        <f t="shared" ref="P145:AF145" si="58">R230</f>
        <v>65.229494087735588</v>
      </c>
      <c r="Q145" s="1079">
        <f t="shared" si="58"/>
        <v>72.586198368571473</v>
      </c>
      <c r="R145" s="1079">
        <f t="shared" si="58"/>
        <v>70.432367380307113</v>
      </c>
      <c r="S145" s="1079">
        <f t="shared" si="58"/>
        <v>67.309831045324273</v>
      </c>
      <c r="T145" s="1079">
        <f t="shared" si="58"/>
        <v>64.416831156820507</v>
      </c>
      <c r="U145" s="1079">
        <f t="shared" si="58"/>
        <v>64.11228214898793</v>
      </c>
      <c r="V145" s="1079">
        <f t="shared" si="58"/>
        <v>64.098964653512695</v>
      </c>
      <c r="W145" s="1079">
        <f t="shared" si="58"/>
        <v>64.229890727908554</v>
      </c>
      <c r="X145" s="1079">
        <f t="shared" si="58"/>
        <v>64.386752466181292</v>
      </c>
      <c r="Y145" s="1079">
        <f t="shared" si="58"/>
        <v>64.475766566837422</v>
      </c>
      <c r="Z145" s="1079">
        <f t="shared" si="58"/>
        <v>65.358080878467376</v>
      </c>
      <c r="AA145" s="1079">
        <f t="shared" si="58"/>
        <v>66.25836791938562</v>
      </c>
      <c r="AB145" s="1079">
        <f t="shared" si="58"/>
        <v>67.075599244028723</v>
      </c>
      <c r="AC145" s="1079">
        <f t="shared" si="58"/>
        <v>67.862542149407233</v>
      </c>
      <c r="AD145" s="1079">
        <f t="shared" si="58"/>
        <v>68.580374534962374</v>
      </c>
      <c r="AE145" s="1079">
        <f t="shared" si="58"/>
        <v>68.580374534962374</v>
      </c>
      <c r="AF145" s="1079">
        <f t="shared" si="58"/>
        <v>68.580374534962374</v>
      </c>
      <c r="AG145" s="1079">
        <f>$AF145</f>
        <v>68.580374534962374</v>
      </c>
      <c r="AH145" s="1079">
        <f t="shared" ref="AH145:AU145" si="59">$AF145</f>
        <v>68.580374534962374</v>
      </c>
      <c r="AI145" s="1079">
        <f t="shared" si="59"/>
        <v>68.580374534962374</v>
      </c>
      <c r="AJ145" s="1079">
        <f t="shared" si="59"/>
        <v>68.580374534962374</v>
      </c>
      <c r="AK145" s="1079">
        <f t="shared" si="59"/>
        <v>68.580374534962374</v>
      </c>
      <c r="AL145" s="1079">
        <f t="shared" si="59"/>
        <v>68.580374534962374</v>
      </c>
      <c r="AM145" s="1079">
        <f t="shared" si="59"/>
        <v>68.580374534962374</v>
      </c>
      <c r="AN145" s="1079">
        <f t="shared" si="59"/>
        <v>68.580374534962374</v>
      </c>
      <c r="AO145" s="1079">
        <f t="shared" si="59"/>
        <v>68.580374534962374</v>
      </c>
      <c r="AP145" s="1079">
        <f t="shared" si="59"/>
        <v>68.580374534962374</v>
      </c>
      <c r="AQ145" s="1079">
        <f t="shared" si="59"/>
        <v>68.580374534962374</v>
      </c>
      <c r="AR145" s="1079">
        <f t="shared" si="59"/>
        <v>68.580374534962374</v>
      </c>
      <c r="AS145" s="1079">
        <f t="shared" si="59"/>
        <v>68.580374534962374</v>
      </c>
      <c r="AT145" s="1079">
        <f t="shared" si="59"/>
        <v>68.580374534962374</v>
      </c>
      <c r="AU145" s="1079">
        <f t="shared" si="59"/>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60">H145+$E$190</f>
        <v>165.67375303359799</v>
      </c>
      <c r="I146" s="1078">
        <f t="shared" si="60"/>
        <v>159.87375303359801</v>
      </c>
      <c r="J146" s="1078">
        <f t="shared" si="60"/>
        <v>155.37375303359801</v>
      </c>
      <c r="K146" s="1078">
        <f t="shared" si="60"/>
        <v>147.67375303359799</v>
      </c>
      <c r="L146" s="1078">
        <f t="shared" si="60"/>
        <v>111.17375303359799</v>
      </c>
      <c r="M146" s="1078">
        <f t="shared" si="60"/>
        <v>108.17375303359799</v>
      </c>
      <c r="N146" s="1078">
        <f t="shared" si="60"/>
        <v>112.37375303359801</v>
      </c>
      <c r="O146" s="1078">
        <f t="shared" si="60"/>
        <v>99.870597171376133</v>
      </c>
      <c r="P146" s="1078">
        <f t="shared" si="60"/>
        <v>128.90324712133358</v>
      </c>
      <c r="Q146" s="1078">
        <f t="shared" si="60"/>
        <v>136.25995140216946</v>
      </c>
      <c r="R146" s="1078">
        <f t="shared" si="60"/>
        <v>134.1061204139051</v>
      </c>
      <c r="S146" s="1078">
        <f t="shared" si="60"/>
        <v>130.98358407892226</v>
      </c>
      <c r="T146" s="1078">
        <f t="shared" si="60"/>
        <v>128.0905841904185</v>
      </c>
      <c r="U146" s="1078">
        <f t="shared" si="60"/>
        <v>127.78603518258592</v>
      </c>
      <c r="V146" s="1078">
        <f t="shared" si="60"/>
        <v>127.77271768711068</v>
      </c>
      <c r="W146" s="1078">
        <f t="shared" si="60"/>
        <v>127.90364376150654</v>
      </c>
      <c r="X146" s="1078">
        <f t="shared" si="60"/>
        <v>128.06050549977928</v>
      </c>
      <c r="Y146" s="1078">
        <f t="shared" si="60"/>
        <v>128.14951960043541</v>
      </c>
      <c r="Z146" s="1078">
        <f t="shared" si="60"/>
        <v>129.03183391206537</v>
      </c>
      <c r="AA146" s="1078">
        <f t="shared" si="60"/>
        <v>129.93212095298361</v>
      </c>
      <c r="AB146" s="1078">
        <f t="shared" si="60"/>
        <v>130.74935227762671</v>
      </c>
      <c r="AC146" s="1078">
        <f t="shared" si="60"/>
        <v>131.53629518300522</v>
      </c>
      <c r="AD146" s="1078">
        <f t="shared" si="60"/>
        <v>132.25412756856036</v>
      </c>
      <c r="AE146" s="1078">
        <f t="shared" si="60"/>
        <v>132.25412756856036</v>
      </c>
      <c r="AF146" s="1078">
        <f t="shared" si="60"/>
        <v>132.25412756856036</v>
      </c>
      <c r="AG146" s="1078">
        <f t="shared" si="60"/>
        <v>132.25412756856036</v>
      </c>
      <c r="AH146" s="1078">
        <f t="shared" si="60"/>
        <v>132.25412756856036</v>
      </c>
      <c r="AI146" s="1078">
        <f t="shared" si="60"/>
        <v>132.25412756856036</v>
      </c>
      <c r="AJ146" s="1078">
        <f t="shared" si="60"/>
        <v>132.25412756856036</v>
      </c>
      <c r="AK146" s="1078">
        <f t="shared" si="60"/>
        <v>132.25412756856036</v>
      </c>
      <c r="AL146" s="1078">
        <f t="shared" si="60"/>
        <v>132.25412756856036</v>
      </c>
      <c r="AM146" s="1078">
        <f t="shared" si="60"/>
        <v>132.25412756856036</v>
      </c>
      <c r="AN146" s="1078">
        <f t="shared" si="60"/>
        <v>132.25412756856036</v>
      </c>
      <c r="AO146" s="1078">
        <f t="shared" si="60"/>
        <v>132.25412756856036</v>
      </c>
      <c r="AP146" s="1078">
        <f t="shared" si="60"/>
        <v>132.25412756856036</v>
      </c>
      <c r="AQ146" s="1078">
        <f t="shared" si="60"/>
        <v>132.25412756856036</v>
      </c>
      <c r="AR146" s="1078">
        <f t="shared" si="60"/>
        <v>132.25412756856036</v>
      </c>
      <c r="AS146" s="1078">
        <f t="shared" si="60"/>
        <v>132.25412756856036</v>
      </c>
      <c r="AT146" s="1078">
        <f t="shared" si="60"/>
        <v>132.25412756856036</v>
      </c>
      <c r="AU146" s="1078">
        <f t="shared" si="60"/>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61">H146*2</f>
        <v>331.34750606719598</v>
      </c>
      <c r="I147" s="1078">
        <f t="shared" si="61"/>
        <v>319.74750606719601</v>
      </c>
      <c r="J147" s="1078">
        <f t="shared" si="61"/>
        <v>310.74750606719601</v>
      </c>
      <c r="K147" s="1078">
        <f t="shared" si="61"/>
        <v>295.34750606719598</v>
      </c>
      <c r="L147" s="1078">
        <f t="shared" si="61"/>
        <v>222.34750606719598</v>
      </c>
      <c r="M147" s="1078">
        <f t="shared" si="61"/>
        <v>216.34750606719598</v>
      </c>
      <c r="N147" s="1078">
        <f t="shared" si="61"/>
        <v>224.74750606719601</v>
      </c>
      <c r="O147" s="1078">
        <f t="shared" si="61"/>
        <v>199.74119434275227</v>
      </c>
      <c r="P147" s="1078">
        <f t="shared" si="61"/>
        <v>257.80649424266716</v>
      </c>
      <c r="Q147" s="1078">
        <f t="shared" si="61"/>
        <v>272.51990280433893</v>
      </c>
      <c r="R147" s="1078">
        <f t="shared" si="61"/>
        <v>268.21224082781021</v>
      </c>
      <c r="S147" s="1078">
        <f t="shared" si="61"/>
        <v>261.96716815784453</v>
      </c>
      <c r="T147" s="1078">
        <f t="shared" si="61"/>
        <v>256.18116838083699</v>
      </c>
      <c r="U147" s="1078">
        <f t="shared" si="61"/>
        <v>255.57207036517184</v>
      </c>
      <c r="V147" s="1078">
        <f t="shared" si="61"/>
        <v>255.54543537422137</v>
      </c>
      <c r="W147" s="1078">
        <f t="shared" si="61"/>
        <v>255.80728752301309</v>
      </c>
      <c r="X147" s="1078">
        <f t="shared" si="61"/>
        <v>256.12101099955856</v>
      </c>
      <c r="Y147" s="1078">
        <f t="shared" si="61"/>
        <v>256.29903920087082</v>
      </c>
      <c r="Z147" s="1078">
        <f t="shared" si="61"/>
        <v>258.06366782413073</v>
      </c>
      <c r="AA147" s="1078">
        <f t="shared" si="61"/>
        <v>259.86424190596722</v>
      </c>
      <c r="AB147" s="1078">
        <f t="shared" si="61"/>
        <v>261.49870455525343</v>
      </c>
      <c r="AC147" s="1078">
        <f t="shared" si="61"/>
        <v>263.07259036601044</v>
      </c>
      <c r="AD147" s="1078">
        <f t="shared" si="61"/>
        <v>264.50825513712073</v>
      </c>
      <c r="AE147" s="1078">
        <f t="shared" si="61"/>
        <v>264.50825513712073</v>
      </c>
      <c r="AF147" s="1078">
        <f t="shared" si="61"/>
        <v>264.50825513712073</v>
      </c>
      <c r="AG147" s="1078">
        <f t="shared" si="61"/>
        <v>264.50825513712073</v>
      </c>
      <c r="AH147" s="1078">
        <f t="shared" si="61"/>
        <v>264.50825513712073</v>
      </c>
      <c r="AI147" s="1078">
        <f t="shared" si="61"/>
        <v>264.50825513712073</v>
      </c>
      <c r="AJ147" s="1078">
        <f t="shared" si="61"/>
        <v>264.50825513712073</v>
      </c>
      <c r="AK147" s="1078">
        <f t="shared" si="61"/>
        <v>264.50825513712073</v>
      </c>
      <c r="AL147" s="1078">
        <f t="shared" si="61"/>
        <v>264.50825513712073</v>
      </c>
      <c r="AM147" s="1078">
        <f t="shared" si="61"/>
        <v>264.50825513712073</v>
      </c>
      <c r="AN147" s="1078">
        <f t="shared" si="61"/>
        <v>264.50825513712073</v>
      </c>
      <c r="AO147" s="1078">
        <f t="shared" si="61"/>
        <v>264.50825513712073</v>
      </c>
      <c r="AP147" s="1078">
        <f t="shared" si="61"/>
        <v>264.50825513712073</v>
      </c>
      <c r="AQ147" s="1078">
        <f t="shared" si="61"/>
        <v>264.50825513712073</v>
      </c>
      <c r="AR147" s="1078">
        <f t="shared" si="61"/>
        <v>264.50825513712073</v>
      </c>
      <c r="AS147" s="1078">
        <f t="shared" si="61"/>
        <v>264.50825513712073</v>
      </c>
      <c r="AT147" s="1078">
        <f t="shared" si="61"/>
        <v>264.50825513712073</v>
      </c>
      <c r="AU147" s="1078">
        <f t="shared" si="61"/>
        <v>264.50825513712073</v>
      </c>
      <c r="AV147" s="600"/>
      <c r="AW147" s="600"/>
      <c r="AX147" s="600"/>
      <c r="AY147" s="600"/>
      <c r="AZ147" s="600"/>
      <c r="BA147" s="600"/>
    </row>
    <row r="148" spans="2:53">
      <c r="B148" s="600"/>
      <c r="C148" s="600"/>
      <c r="D148" s="1075"/>
      <c r="E148" s="1075" t="s">
        <v>759</v>
      </c>
      <c r="F148" s="1044" t="str">
        <f>F146</f>
        <v>MKr19</v>
      </c>
      <c r="G148" s="1078">
        <f t="shared" ref="G148:N148" si="62">G145</f>
        <v>68.2</v>
      </c>
      <c r="H148" s="1078">
        <f t="shared" si="62"/>
        <v>102</v>
      </c>
      <c r="I148" s="1078">
        <f t="shared" si="62"/>
        <v>96.2</v>
      </c>
      <c r="J148" s="1078">
        <f t="shared" si="62"/>
        <v>91.7</v>
      </c>
      <c r="K148" s="1078">
        <f t="shared" si="62"/>
        <v>84</v>
      </c>
      <c r="L148" s="1078">
        <f t="shared" si="62"/>
        <v>47.5</v>
      </c>
      <c r="M148" s="1078">
        <f t="shared" si="62"/>
        <v>44.5</v>
      </c>
      <c r="N148" s="1078">
        <f t="shared" si="62"/>
        <v>48.7</v>
      </c>
      <c r="O148" s="1078">
        <f>O145</f>
        <v>36.196844137778136</v>
      </c>
      <c r="P148" s="1078">
        <f t="shared" ref="P148:AU148" si="63">P145</f>
        <v>65.229494087735588</v>
      </c>
      <c r="Q148" s="1078">
        <f t="shared" si="63"/>
        <v>72.586198368571473</v>
      </c>
      <c r="R148" s="1078">
        <f t="shared" si="63"/>
        <v>70.432367380307113</v>
      </c>
      <c r="S148" s="1078">
        <f t="shared" si="63"/>
        <v>67.309831045324273</v>
      </c>
      <c r="T148" s="1078">
        <f t="shared" si="63"/>
        <v>64.416831156820507</v>
      </c>
      <c r="U148" s="1078">
        <f t="shared" si="63"/>
        <v>64.11228214898793</v>
      </c>
      <c r="V148" s="1078">
        <f t="shared" si="63"/>
        <v>64.098964653512695</v>
      </c>
      <c r="W148" s="1078">
        <f t="shared" si="63"/>
        <v>64.229890727908554</v>
      </c>
      <c r="X148" s="1078">
        <f t="shared" si="63"/>
        <v>64.386752466181292</v>
      </c>
      <c r="Y148" s="1078">
        <f t="shared" si="63"/>
        <v>64.475766566837422</v>
      </c>
      <c r="Z148" s="1078">
        <f t="shared" si="63"/>
        <v>65.358080878467376</v>
      </c>
      <c r="AA148" s="1078">
        <f t="shared" si="63"/>
        <v>66.25836791938562</v>
      </c>
      <c r="AB148" s="1078">
        <f t="shared" si="63"/>
        <v>67.075599244028723</v>
      </c>
      <c r="AC148" s="1078">
        <f t="shared" si="63"/>
        <v>67.862542149407233</v>
      </c>
      <c r="AD148" s="1078">
        <f t="shared" si="63"/>
        <v>68.580374534962374</v>
      </c>
      <c r="AE148" s="1078">
        <f t="shared" si="63"/>
        <v>68.580374534962374</v>
      </c>
      <c r="AF148" s="1078">
        <f t="shared" si="63"/>
        <v>68.580374534962374</v>
      </c>
      <c r="AG148" s="1078">
        <f t="shared" si="63"/>
        <v>68.580374534962374</v>
      </c>
      <c r="AH148" s="1078">
        <f t="shared" si="63"/>
        <v>68.580374534962374</v>
      </c>
      <c r="AI148" s="1078">
        <f t="shared" si="63"/>
        <v>68.580374534962374</v>
      </c>
      <c r="AJ148" s="1078">
        <f t="shared" si="63"/>
        <v>68.580374534962374</v>
      </c>
      <c r="AK148" s="1078">
        <f t="shared" si="63"/>
        <v>68.580374534962374</v>
      </c>
      <c r="AL148" s="1078">
        <f t="shared" si="63"/>
        <v>68.580374534962374</v>
      </c>
      <c r="AM148" s="1078">
        <f t="shared" si="63"/>
        <v>68.580374534962374</v>
      </c>
      <c r="AN148" s="1078">
        <f t="shared" si="63"/>
        <v>68.580374534962374</v>
      </c>
      <c r="AO148" s="1078">
        <f t="shared" si="63"/>
        <v>68.580374534962374</v>
      </c>
      <c r="AP148" s="1078">
        <f t="shared" si="63"/>
        <v>68.580374534962374</v>
      </c>
      <c r="AQ148" s="1078">
        <f t="shared" si="63"/>
        <v>68.580374534962374</v>
      </c>
      <c r="AR148" s="1078">
        <f t="shared" si="63"/>
        <v>68.580374534962374</v>
      </c>
      <c r="AS148" s="1078">
        <f t="shared" si="63"/>
        <v>68.580374534962374</v>
      </c>
      <c r="AT148" s="1078">
        <f t="shared" si="63"/>
        <v>68.580374534962374</v>
      </c>
      <c r="AU148" s="1078">
        <f t="shared" si="63"/>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64">H231</f>
        <v>46.1</v>
      </c>
      <c r="I149" s="1078">
        <f t="shared" si="64"/>
        <v>55.1</v>
      </c>
      <c r="J149" s="1078">
        <f t="shared" si="64"/>
        <v>54.2</v>
      </c>
      <c r="K149" s="1078">
        <f t="shared" si="64"/>
        <v>45.7</v>
      </c>
      <c r="L149" s="1078">
        <f t="shared" si="64"/>
        <v>44</v>
      </c>
      <c r="M149" s="1078">
        <f t="shared" si="64"/>
        <v>36.799999999999997</v>
      </c>
      <c r="N149" s="1078">
        <f t="shared" si="64"/>
        <v>36.9</v>
      </c>
      <c r="O149" s="1079">
        <f>VLOOKUP(O$127,$C$292:$O$324,3)</f>
        <v>53.422183381850253</v>
      </c>
      <c r="P149" s="1079">
        <f t="shared" ref="P149:AU149" si="65">VLOOKUP(P$127,$C$292:$O$324,3)</f>
        <v>34.261011240620462</v>
      </c>
      <c r="Q149" s="1079">
        <f>Q231</f>
        <v>22.827295623673603</v>
      </c>
      <c r="R149" s="1079">
        <f t="shared" ref="R149:AU149" si="66">R231</f>
        <v>102.67801554015951</v>
      </c>
      <c r="S149" s="1079">
        <f t="shared" si="66"/>
        <v>130.36129211097506</v>
      </c>
      <c r="T149" s="1079">
        <f t="shared" si="66"/>
        <v>79.296470277745698</v>
      </c>
      <c r="U149" s="1079">
        <f t="shared" si="66"/>
        <v>43.024892099132643</v>
      </c>
      <c r="V149" s="1079">
        <f t="shared" si="66"/>
        <v>39.48058092151237</v>
      </c>
      <c r="W149" s="1079">
        <f t="shared" si="66"/>
        <v>41.013578180304137</v>
      </c>
      <c r="X149" s="1079">
        <f t="shared" si="66"/>
        <v>42.524575264398692</v>
      </c>
      <c r="Y149" s="1079">
        <f t="shared" si="66"/>
        <v>43.988966902752018</v>
      </c>
      <c r="Z149" s="1079">
        <f t="shared" si="66"/>
        <v>45.403087012025033</v>
      </c>
      <c r="AA149" s="1079">
        <f t="shared" si="66"/>
        <v>46.77262714470892</v>
      </c>
      <c r="AB149" s="1079">
        <f t="shared" si="66"/>
        <v>47.971285131903898</v>
      </c>
      <c r="AC149" s="1079">
        <f t="shared" si="66"/>
        <v>49.144085390372673</v>
      </c>
      <c r="AD149" s="1079">
        <f t="shared" si="66"/>
        <v>50.254035365515918</v>
      </c>
      <c r="AE149" s="1079">
        <f t="shared" si="66"/>
        <v>51.341354697848821</v>
      </c>
      <c r="AF149" s="1079">
        <f t="shared" si="66"/>
        <v>52.376438249737305</v>
      </c>
      <c r="AG149" s="1079">
        <f t="shared" si="66"/>
        <v>52.376438249737305</v>
      </c>
      <c r="AH149" s="1079">
        <f t="shared" si="66"/>
        <v>52.376438249737305</v>
      </c>
      <c r="AI149" s="1079">
        <f t="shared" si="66"/>
        <v>52.376438249737305</v>
      </c>
      <c r="AJ149" s="1079">
        <f t="shared" si="66"/>
        <v>52.376438249737305</v>
      </c>
      <c r="AK149" s="1079">
        <f t="shared" si="66"/>
        <v>52.376438249737305</v>
      </c>
      <c r="AL149" s="1079">
        <f t="shared" si="66"/>
        <v>52.376438249737305</v>
      </c>
      <c r="AM149" s="1079">
        <f t="shared" si="66"/>
        <v>52.376438249737305</v>
      </c>
      <c r="AN149" s="1079">
        <f t="shared" si="66"/>
        <v>52.376438249737305</v>
      </c>
      <c r="AO149" s="1079">
        <f t="shared" si="66"/>
        <v>52.376438249737305</v>
      </c>
      <c r="AP149" s="1079">
        <f t="shared" si="66"/>
        <v>52.376438249737305</v>
      </c>
      <c r="AQ149" s="1079">
        <f t="shared" si="66"/>
        <v>52.376438249737305</v>
      </c>
      <c r="AR149" s="1079">
        <f t="shared" si="66"/>
        <v>52.376438249737305</v>
      </c>
      <c r="AS149" s="1079">
        <f t="shared" si="66"/>
        <v>52.376438249737305</v>
      </c>
      <c r="AT149" s="1079">
        <f t="shared" si="66"/>
        <v>52.376438249737305</v>
      </c>
      <c r="AU149" s="1079">
        <f t="shared" si="66"/>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67">H149*$E$187</f>
        <v>138.30000000000001</v>
      </c>
      <c r="I150" s="1078">
        <f t="shared" si="67"/>
        <v>165.3</v>
      </c>
      <c r="J150" s="1078">
        <f t="shared" si="67"/>
        <v>162.60000000000002</v>
      </c>
      <c r="K150" s="1078">
        <f t="shared" si="67"/>
        <v>137.10000000000002</v>
      </c>
      <c r="L150" s="1078">
        <f t="shared" si="67"/>
        <v>132</v>
      </c>
      <c r="M150" s="1078">
        <f t="shared" si="67"/>
        <v>110.39999999999999</v>
      </c>
      <c r="N150" s="1078">
        <f t="shared" si="67"/>
        <v>110.69999999999999</v>
      </c>
      <c r="O150" s="1078">
        <f>O149*$E$187</f>
        <v>160.26655014555075</v>
      </c>
      <c r="P150" s="1078">
        <f t="shared" si="67"/>
        <v>102.78303372186139</v>
      </c>
      <c r="Q150" s="1078">
        <f t="shared" si="67"/>
        <v>68.481886871020805</v>
      </c>
      <c r="R150" s="1078">
        <f t="shared" si="67"/>
        <v>308.03404662047853</v>
      </c>
      <c r="S150" s="1078">
        <f t="shared" si="67"/>
        <v>391.08387633292517</v>
      </c>
      <c r="T150" s="1078">
        <f t="shared" si="67"/>
        <v>237.88941083323709</v>
      </c>
      <c r="U150" s="1078">
        <f t="shared" si="67"/>
        <v>129.07467629739793</v>
      </c>
      <c r="V150" s="1078">
        <f t="shared" si="67"/>
        <v>118.44174276453711</v>
      </c>
      <c r="W150" s="1078">
        <f t="shared" si="67"/>
        <v>123.04073454091241</v>
      </c>
      <c r="X150" s="1078">
        <f t="shared" si="67"/>
        <v>127.57372579319608</v>
      </c>
      <c r="Y150" s="1078">
        <f t="shared" si="67"/>
        <v>131.96690070825605</v>
      </c>
      <c r="Z150" s="1078">
        <f t="shared" si="67"/>
        <v>136.20926103607511</v>
      </c>
      <c r="AA150" s="1078">
        <f t="shared" si="67"/>
        <v>140.31788143412678</v>
      </c>
      <c r="AB150" s="1078">
        <f t="shared" si="67"/>
        <v>143.91385539571169</v>
      </c>
      <c r="AC150" s="1078">
        <f t="shared" si="67"/>
        <v>147.43225617111801</v>
      </c>
      <c r="AD150" s="1078">
        <f t="shared" si="67"/>
        <v>150.76210609654777</v>
      </c>
      <c r="AE150" s="1078">
        <f t="shared" si="67"/>
        <v>154.02406409354646</v>
      </c>
      <c r="AF150" s="1078">
        <f t="shared" si="67"/>
        <v>157.12931474921191</v>
      </c>
      <c r="AG150" s="1078">
        <f t="shared" si="67"/>
        <v>157.12931474921191</v>
      </c>
      <c r="AH150" s="1078">
        <f t="shared" si="67"/>
        <v>157.12931474921191</v>
      </c>
      <c r="AI150" s="1078">
        <f t="shared" si="67"/>
        <v>157.12931474921191</v>
      </c>
      <c r="AJ150" s="1078">
        <f t="shared" si="67"/>
        <v>157.12931474921191</v>
      </c>
      <c r="AK150" s="1078">
        <f t="shared" si="67"/>
        <v>157.12931474921191</v>
      </c>
      <c r="AL150" s="1078">
        <f t="shared" si="67"/>
        <v>157.12931474921191</v>
      </c>
      <c r="AM150" s="1078">
        <f t="shared" si="67"/>
        <v>157.12931474921191</v>
      </c>
      <c r="AN150" s="1078">
        <f t="shared" si="67"/>
        <v>157.12931474921191</v>
      </c>
      <c r="AO150" s="1078">
        <f t="shared" si="67"/>
        <v>157.12931474921191</v>
      </c>
      <c r="AP150" s="1078">
        <f t="shared" si="67"/>
        <v>157.12931474921191</v>
      </c>
      <c r="AQ150" s="1078">
        <f t="shared" si="67"/>
        <v>157.12931474921191</v>
      </c>
      <c r="AR150" s="1078">
        <f t="shared" si="67"/>
        <v>157.12931474921191</v>
      </c>
      <c r="AS150" s="1078">
        <f t="shared" si="67"/>
        <v>157.12931474921191</v>
      </c>
      <c r="AT150" s="1078">
        <f t="shared" si="67"/>
        <v>157.12931474921191</v>
      </c>
      <c r="AU150" s="1078">
        <f t="shared" si="67"/>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68">H150+$E$190</f>
        <v>201.973753033598</v>
      </c>
      <c r="I151" s="1078">
        <f t="shared" si="68"/>
        <v>228.973753033598</v>
      </c>
      <c r="J151" s="1078">
        <f t="shared" si="68"/>
        <v>226.27375303359801</v>
      </c>
      <c r="K151" s="1078">
        <f t="shared" si="68"/>
        <v>200.77375303359801</v>
      </c>
      <c r="L151" s="1078">
        <f t="shared" si="68"/>
        <v>195.67375303359799</v>
      </c>
      <c r="M151" s="1078">
        <f t="shared" si="68"/>
        <v>174.073753033598</v>
      </c>
      <c r="N151" s="1078">
        <f t="shared" si="68"/>
        <v>174.37375303359798</v>
      </c>
      <c r="O151" s="1078">
        <f>O150+$E$190</f>
        <v>223.94030317914874</v>
      </c>
      <c r="P151" s="1078">
        <f t="shared" si="68"/>
        <v>166.45678675545938</v>
      </c>
      <c r="Q151" s="1078">
        <f t="shared" si="68"/>
        <v>132.15563990461879</v>
      </c>
      <c r="R151" s="1078">
        <f t="shared" si="68"/>
        <v>371.70779965407655</v>
      </c>
      <c r="S151" s="1078">
        <f t="shared" si="68"/>
        <v>454.75762936652319</v>
      </c>
      <c r="T151" s="1078">
        <f t="shared" si="68"/>
        <v>301.56316386683511</v>
      </c>
      <c r="U151" s="1078">
        <f t="shared" si="68"/>
        <v>192.74842933099592</v>
      </c>
      <c r="V151" s="1078">
        <f t="shared" si="68"/>
        <v>182.1154957981351</v>
      </c>
      <c r="W151" s="1078">
        <f t="shared" si="68"/>
        <v>186.7144875745104</v>
      </c>
      <c r="X151" s="1078">
        <f t="shared" si="68"/>
        <v>191.24747882679407</v>
      </c>
      <c r="Y151" s="1078">
        <f t="shared" si="68"/>
        <v>195.64065374185404</v>
      </c>
      <c r="Z151" s="1078">
        <f t="shared" si="68"/>
        <v>199.8830140696731</v>
      </c>
      <c r="AA151" s="1078">
        <f t="shared" si="68"/>
        <v>203.99163446772477</v>
      </c>
      <c r="AB151" s="1078">
        <f t="shared" si="68"/>
        <v>207.58760842930968</v>
      </c>
      <c r="AC151" s="1078">
        <f t="shared" si="68"/>
        <v>211.106009204716</v>
      </c>
      <c r="AD151" s="1078">
        <f t="shared" si="68"/>
        <v>214.43585913014576</v>
      </c>
      <c r="AE151" s="1078">
        <f t="shared" si="68"/>
        <v>217.69781712714445</v>
      </c>
      <c r="AF151" s="1078">
        <f t="shared" si="68"/>
        <v>220.8030677828099</v>
      </c>
      <c r="AG151" s="1078">
        <f t="shared" si="68"/>
        <v>220.8030677828099</v>
      </c>
      <c r="AH151" s="1078">
        <f t="shared" si="68"/>
        <v>220.8030677828099</v>
      </c>
      <c r="AI151" s="1078">
        <f t="shared" si="68"/>
        <v>220.8030677828099</v>
      </c>
      <c r="AJ151" s="1078">
        <f t="shared" si="68"/>
        <v>220.8030677828099</v>
      </c>
      <c r="AK151" s="1078">
        <f t="shared" si="68"/>
        <v>220.8030677828099</v>
      </c>
      <c r="AL151" s="1078">
        <f t="shared" si="68"/>
        <v>220.8030677828099</v>
      </c>
      <c r="AM151" s="1078">
        <f t="shared" si="68"/>
        <v>220.8030677828099</v>
      </c>
      <c r="AN151" s="1078">
        <f t="shared" si="68"/>
        <v>220.8030677828099</v>
      </c>
      <c r="AO151" s="1078">
        <f t="shared" si="68"/>
        <v>220.8030677828099</v>
      </c>
      <c r="AP151" s="1078">
        <f t="shared" si="68"/>
        <v>220.8030677828099</v>
      </c>
      <c r="AQ151" s="1078">
        <f t="shared" si="68"/>
        <v>220.8030677828099</v>
      </c>
      <c r="AR151" s="1078">
        <f t="shared" si="68"/>
        <v>220.8030677828099</v>
      </c>
      <c r="AS151" s="1078">
        <f t="shared" si="68"/>
        <v>220.8030677828099</v>
      </c>
      <c r="AT151" s="1078">
        <f t="shared" si="68"/>
        <v>220.8030677828099</v>
      </c>
      <c r="AU151" s="1078">
        <f t="shared" si="68"/>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69">H151*2</f>
        <v>403.947506067196</v>
      </c>
      <c r="I152" s="1078">
        <f t="shared" si="69"/>
        <v>457.947506067196</v>
      </c>
      <c r="J152" s="1078">
        <f t="shared" si="69"/>
        <v>452.54750606719603</v>
      </c>
      <c r="K152" s="1078">
        <f t="shared" si="69"/>
        <v>401.54750606719603</v>
      </c>
      <c r="L152" s="1078">
        <f t="shared" si="69"/>
        <v>391.34750606719598</v>
      </c>
      <c r="M152" s="1078">
        <f t="shared" si="69"/>
        <v>348.14750606719599</v>
      </c>
      <c r="N152" s="1078">
        <f t="shared" si="69"/>
        <v>348.74750606719596</v>
      </c>
      <c r="O152" s="1078">
        <f t="shared" si="69"/>
        <v>447.88060635829748</v>
      </c>
      <c r="P152" s="1078">
        <f t="shared" si="69"/>
        <v>332.91357351091875</v>
      </c>
      <c r="Q152" s="1078">
        <f t="shared" si="69"/>
        <v>264.31127980923759</v>
      </c>
      <c r="R152" s="1078">
        <f t="shared" si="69"/>
        <v>743.41559930815311</v>
      </c>
      <c r="S152" s="1078">
        <f t="shared" si="69"/>
        <v>909.51525873304638</v>
      </c>
      <c r="T152" s="1078">
        <f t="shared" si="69"/>
        <v>603.12632773367022</v>
      </c>
      <c r="U152" s="1078">
        <f t="shared" si="69"/>
        <v>385.49685866199184</v>
      </c>
      <c r="V152" s="1078">
        <f t="shared" si="69"/>
        <v>364.2309915962702</v>
      </c>
      <c r="W152" s="1078">
        <f t="shared" si="69"/>
        <v>373.4289751490208</v>
      </c>
      <c r="X152" s="1078">
        <f t="shared" si="69"/>
        <v>382.49495765358813</v>
      </c>
      <c r="Y152" s="1078">
        <f t="shared" si="69"/>
        <v>391.28130748370808</v>
      </c>
      <c r="Z152" s="1078">
        <f t="shared" si="69"/>
        <v>399.76602813934619</v>
      </c>
      <c r="AA152" s="1078">
        <f t="shared" si="69"/>
        <v>407.98326893544953</v>
      </c>
      <c r="AB152" s="1078">
        <f t="shared" si="69"/>
        <v>415.17521685861936</v>
      </c>
      <c r="AC152" s="1078">
        <f t="shared" si="69"/>
        <v>422.21201840943201</v>
      </c>
      <c r="AD152" s="1078">
        <f t="shared" si="69"/>
        <v>428.87171826029152</v>
      </c>
      <c r="AE152" s="1078">
        <f t="shared" si="69"/>
        <v>435.39563425428889</v>
      </c>
      <c r="AF152" s="1078">
        <f t="shared" si="69"/>
        <v>441.60613556561981</v>
      </c>
      <c r="AG152" s="1078">
        <f t="shared" si="69"/>
        <v>441.60613556561981</v>
      </c>
      <c r="AH152" s="1078">
        <f t="shared" si="69"/>
        <v>441.60613556561981</v>
      </c>
      <c r="AI152" s="1078">
        <f t="shared" si="69"/>
        <v>441.60613556561981</v>
      </c>
      <c r="AJ152" s="1078">
        <f t="shared" si="69"/>
        <v>441.60613556561981</v>
      </c>
      <c r="AK152" s="1078">
        <f t="shared" si="69"/>
        <v>441.60613556561981</v>
      </c>
      <c r="AL152" s="1078">
        <f t="shared" si="69"/>
        <v>441.60613556561981</v>
      </c>
      <c r="AM152" s="1078">
        <f t="shared" si="69"/>
        <v>441.60613556561981</v>
      </c>
      <c r="AN152" s="1078">
        <f t="shared" si="69"/>
        <v>441.60613556561981</v>
      </c>
      <c r="AO152" s="1078">
        <f t="shared" si="69"/>
        <v>441.60613556561981</v>
      </c>
      <c r="AP152" s="1078">
        <f t="shared" si="69"/>
        <v>441.60613556561981</v>
      </c>
      <c r="AQ152" s="1078">
        <f t="shared" si="69"/>
        <v>441.60613556561981</v>
      </c>
      <c r="AR152" s="1078">
        <f t="shared" si="69"/>
        <v>441.60613556561981</v>
      </c>
      <c r="AS152" s="1078">
        <f t="shared" si="69"/>
        <v>441.60613556561981</v>
      </c>
      <c r="AT152" s="1078">
        <f t="shared" si="69"/>
        <v>441.60613556561981</v>
      </c>
      <c r="AU152" s="1078">
        <f t="shared" si="69"/>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69"/>
        <v>915.895012134392</v>
      </c>
      <c r="J153" s="1078">
        <f t="shared" si="69"/>
        <v>905.09501213439205</v>
      </c>
      <c r="K153" s="1078">
        <f t="shared" si="69"/>
        <v>803.09501213439205</v>
      </c>
      <c r="L153" s="1078">
        <f t="shared" si="69"/>
        <v>782.69501213439196</v>
      </c>
      <c r="M153" s="1078">
        <f t="shared" si="69"/>
        <v>696.29501213439198</v>
      </c>
      <c r="N153" s="1078">
        <f t="shared" si="69"/>
        <v>697.49501213439191</v>
      </c>
      <c r="O153" s="1078">
        <f t="shared" si="69"/>
        <v>895.76121271659497</v>
      </c>
      <c r="P153" s="1078">
        <f t="shared" si="69"/>
        <v>665.8271470218375</v>
      </c>
      <c r="Q153" s="1078">
        <f t="shared" si="69"/>
        <v>528.62255961847518</v>
      </c>
      <c r="R153" s="1078">
        <f t="shared" si="69"/>
        <v>1486.8311986163062</v>
      </c>
      <c r="S153" s="1078">
        <f t="shared" si="69"/>
        <v>1819.0305174660928</v>
      </c>
      <c r="T153" s="1078">
        <f t="shared" si="69"/>
        <v>1206.2526554673404</v>
      </c>
      <c r="U153" s="1078">
        <f t="shared" si="69"/>
        <v>770.99371732398367</v>
      </c>
      <c r="V153" s="1078">
        <f t="shared" si="69"/>
        <v>728.4619831925404</v>
      </c>
      <c r="W153" s="1078">
        <f t="shared" si="69"/>
        <v>746.8579502980416</v>
      </c>
      <c r="X153" s="1078">
        <f t="shared" si="69"/>
        <v>764.98991530717626</v>
      </c>
      <c r="Y153" s="1078">
        <f t="shared" si="69"/>
        <v>782.56261496741615</v>
      </c>
      <c r="Z153" s="1078">
        <f t="shared" si="69"/>
        <v>799.53205627869238</v>
      </c>
      <c r="AA153" s="1078">
        <f t="shared" si="69"/>
        <v>815.96653787089906</v>
      </c>
      <c r="AB153" s="1078">
        <f t="shared" si="69"/>
        <v>830.35043371723873</v>
      </c>
      <c r="AC153" s="1078">
        <f t="shared" si="69"/>
        <v>844.42403681886401</v>
      </c>
      <c r="AD153" s="1078">
        <f t="shared" si="69"/>
        <v>857.74343652058303</v>
      </c>
      <c r="AE153" s="1078">
        <f t="shared" si="69"/>
        <v>870.79126850857779</v>
      </c>
      <c r="AF153" s="1078">
        <f t="shared" si="69"/>
        <v>883.21227113123962</v>
      </c>
      <c r="AG153" s="1078">
        <f t="shared" si="69"/>
        <v>883.21227113123962</v>
      </c>
      <c r="AH153" s="1078">
        <f t="shared" si="69"/>
        <v>883.21227113123962</v>
      </c>
      <c r="AI153" s="1078">
        <f t="shared" si="69"/>
        <v>883.21227113123962</v>
      </c>
      <c r="AJ153" s="1078">
        <f t="shared" si="69"/>
        <v>883.21227113123962</v>
      </c>
      <c r="AK153" s="1078">
        <f t="shared" si="69"/>
        <v>883.21227113123962</v>
      </c>
      <c r="AL153" s="1078">
        <f t="shared" si="69"/>
        <v>883.21227113123962</v>
      </c>
      <c r="AM153" s="1078">
        <f t="shared" si="69"/>
        <v>883.21227113123962</v>
      </c>
      <c r="AN153" s="1078">
        <f t="shared" si="69"/>
        <v>883.21227113123962</v>
      </c>
      <c r="AO153" s="1078">
        <f t="shared" si="69"/>
        <v>883.21227113123962</v>
      </c>
      <c r="AP153" s="1078">
        <f t="shared" si="69"/>
        <v>883.21227113123962</v>
      </c>
      <c r="AQ153" s="1078">
        <f t="shared" si="69"/>
        <v>883.21227113123962</v>
      </c>
      <c r="AR153" s="1078">
        <f t="shared" si="69"/>
        <v>883.21227113123962</v>
      </c>
      <c r="AS153" s="1078">
        <f t="shared" si="69"/>
        <v>883.21227113123962</v>
      </c>
      <c r="AT153" s="1078">
        <f t="shared" si="69"/>
        <v>883.21227113123962</v>
      </c>
      <c r="AU153" s="1078">
        <f t="shared" si="69"/>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70">H153</f>
        <v>807.895012134392</v>
      </c>
      <c r="I154" s="1078">
        <f t="shared" si="70"/>
        <v>915.895012134392</v>
      </c>
      <c r="J154" s="1078">
        <f t="shared" si="70"/>
        <v>905.09501213439205</v>
      </c>
      <c r="K154" s="1078">
        <f t="shared" si="70"/>
        <v>803.09501213439205</v>
      </c>
      <c r="L154" s="1078">
        <f t="shared" si="70"/>
        <v>782.69501213439196</v>
      </c>
      <c r="M154" s="1078">
        <f t="shared" si="70"/>
        <v>696.29501213439198</v>
      </c>
      <c r="N154" s="1078">
        <f t="shared" si="70"/>
        <v>697.49501213439191</v>
      </c>
      <c r="O154" s="1078">
        <f t="shared" si="70"/>
        <v>895.76121271659497</v>
      </c>
      <c r="P154" s="1078">
        <f t="shared" si="70"/>
        <v>665.8271470218375</v>
      </c>
      <c r="Q154" s="1078">
        <f t="shared" si="70"/>
        <v>528.62255961847518</v>
      </c>
      <c r="R154" s="1078">
        <f t="shared" si="70"/>
        <v>1486.8311986163062</v>
      </c>
      <c r="S154" s="1078">
        <f t="shared" si="70"/>
        <v>1819.0305174660928</v>
      </c>
      <c r="T154" s="1078">
        <f t="shared" si="70"/>
        <v>1206.2526554673404</v>
      </c>
      <c r="U154" s="1078">
        <f t="shared" si="70"/>
        <v>770.99371732398367</v>
      </c>
      <c r="V154" s="1078">
        <f t="shared" si="70"/>
        <v>728.4619831925404</v>
      </c>
      <c r="W154" s="1078">
        <f t="shared" si="70"/>
        <v>746.8579502980416</v>
      </c>
      <c r="X154" s="1078">
        <f t="shared" si="70"/>
        <v>764.98991530717626</v>
      </c>
      <c r="Y154" s="1078">
        <f t="shared" si="70"/>
        <v>782.56261496741615</v>
      </c>
      <c r="Z154" s="1078">
        <f t="shared" si="70"/>
        <v>799.53205627869238</v>
      </c>
      <c r="AA154" s="1078">
        <f t="shared" si="70"/>
        <v>815.96653787089906</v>
      </c>
      <c r="AB154" s="1078">
        <f t="shared" si="70"/>
        <v>830.35043371723873</v>
      </c>
      <c r="AC154" s="1078">
        <f t="shared" si="70"/>
        <v>844.42403681886401</v>
      </c>
      <c r="AD154" s="1078">
        <f t="shared" si="70"/>
        <v>857.74343652058303</v>
      </c>
      <c r="AE154" s="1078">
        <f t="shared" si="70"/>
        <v>870.79126850857779</v>
      </c>
      <c r="AF154" s="1078">
        <f t="shared" si="70"/>
        <v>883.21227113123962</v>
      </c>
      <c r="AG154" s="1078">
        <f t="shared" si="70"/>
        <v>883.21227113123962</v>
      </c>
      <c r="AH154" s="1078">
        <f t="shared" si="70"/>
        <v>883.21227113123962</v>
      </c>
      <c r="AI154" s="1078">
        <f t="shared" si="70"/>
        <v>883.21227113123962</v>
      </c>
      <c r="AJ154" s="1078">
        <f t="shared" si="70"/>
        <v>883.21227113123962</v>
      </c>
      <c r="AK154" s="1078">
        <f t="shared" si="70"/>
        <v>883.21227113123962</v>
      </c>
      <c r="AL154" s="1078">
        <f t="shared" si="70"/>
        <v>883.21227113123962</v>
      </c>
      <c r="AM154" s="1078">
        <f t="shared" si="70"/>
        <v>883.21227113123962</v>
      </c>
      <c r="AN154" s="1078">
        <f t="shared" si="70"/>
        <v>883.21227113123962</v>
      </c>
      <c r="AO154" s="1078">
        <f t="shared" si="70"/>
        <v>883.21227113123962</v>
      </c>
      <c r="AP154" s="1078">
        <f t="shared" si="70"/>
        <v>883.21227113123962</v>
      </c>
      <c r="AQ154" s="1078">
        <f t="shared" si="70"/>
        <v>883.21227113123962</v>
      </c>
      <c r="AR154" s="1078">
        <f t="shared" si="70"/>
        <v>883.21227113123962</v>
      </c>
      <c r="AS154" s="1078">
        <f t="shared" si="70"/>
        <v>883.21227113123962</v>
      </c>
      <c r="AT154" s="1078">
        <f t="shared" si="70"/>
        <v>883.21227113123962</v>
      </c>
      <c r="AU154" s="1078">
        <f t="shared" si="70"/>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71">H150</f>
        <v>138.30000000000001</v>
      </c>
      <c r="I155" s="1078">
        <f t="shared" si="71"/>
        <v>165.3</v>
      </c>
      <c r="J155" s="1078">
        <f t="shared" si="71"/>
        <v>162.60000000000002</v>
      </c>
      <c r="K155" s="1078">
        <f t="shared" si="71"/>
        <v>137.10000000000002</v>
      </c>
      <c r="L155" s="1078">
        <f t="shared" si="71"/>
        <v>132</v>
      </c>
      <c r="M155" s="1078">
        <f t="shared" si="71"/>
        <v>110.39999999999999</v>
      </c>
      <c r="N155" s="1078">
        <f t="shared" si="71"/>
        <v>110.69999999999999</v>
      </c>
      <c r="O155" s="1078">
        <f t="shared" si="71"/>
        <v>160.26655014555075</v>
      </c>
      <c r="P155" s="1078">
        <f t="shared" si="71"/>
        <v>102.78303372186139</v>
      </c>
      <c r="Q155" s="1078">
        <f t="shared" si="71"/>
        <v>68.481886871020805</v>
      </c>
      <c r="R155" s="1078">
        <f t="shared" si="71"/>
        <v>308.03404662047853</v>
      </c>
      <c r="S155" s="1078">
        <f t="shared" si="71"/>
        <v>391.08387633292517</v>
      </c>
      <c r="T155" s="1078">
        <f t="shared" si="71"/>
        <v>237.88941083323709</v>
      </c>
      <c r="U155" s="1078">
        <f t="shared" si="71"/>
        <v>129.07467629739793</v>
      </c>
      <c r="V155" s="1078">
        <f t="shared" si="71"/>
        <v>118.44174276453711</v>
      </c>
      <c r="W155" s="1078">
        <f t="shared" si="71"/>
        <v>123.04073454091241</v>
      </c>
      <c r="X155" s="1078">
        <f t="shared" si="71"/>
        <v>127.57372579319608</v>
      </c>
      <c r="Y155" s="1078">
        <f t="shared" si="71"/>
        <v>131.96690070825605</v>
      </c>
      <c r="Z155" s="1078">
        <f t="shared" si="71"/>
        <v>136.20926103607511</v>
      </c>
      <c r="AA155" s="1078">
        <f t="shared" si="71"/>
        <v>140.31788143412678</v>
      </c>
      <c r="AB155" s="1078">
        <f t="shared" si="71"/>
        <v>143.91385539571169</v>
      </c>
      <c r="AC155" s="1078">
        <f t="shared" si="71"/>
        <v>147.43225617111801</v>
      </c>
      <c r="AD155" s="1078">
        <f t="shared" si="71"/>
        <v>150.76210609654777</v>
      </c>
      <c r="AE155" s="1078">
        <f t="shared" si="71"/>
        <v>154.02406409354646</v>
      </c>
      <c r="AF155" s="1078">
        <f t="shared" si="71"/>
        <v>157.12931474921191</v>
      </c>
      <c r="AG155" s="1078">
        <f t="shared" si="71"/>
        <v>157.12931474921191</v>
      </c>
      <c r="AH155" s="1078">
        <f t="shared" si="71"/>
        <v>157.12931474921191</v>
      </c>
      <c r="AI155" s="1078">
        <f t="shared" si="71"/>
        <v>157.12931474921191</v>
      </c>
      <c r="AJ155" s="1078">
        <f t="shared" si="71"/>
        <v>157.12931474921191</v>
      </c>
      <c r="AK155" s="1078">
        <f t="shared" si="71"/>
        <v>157.12931474921191</v>
      </c>
      <c r="AL155" s="1078">
        <f t="shared" si="71"/>
        <v>157.12931474921191</v>
      </c>
      <c r="AM155" s="1078">
        <f t="shared" si="71"/>
        <v>157.12931474921191</v>
      </c>
      <c r="AN155" s="1078">
        <f t="shared" si="71"/>
        <v>157.12931474921191</v>
      </c>
      <c r="AO155" s="1078">
        <f t="shared" si="71"/>
        <v>157.12931474921191</v>
      </c>
      <c r="AP155" s="1078">
        <f t="shared" si="71"/>
        <v>157.12931474921191</v>
      </c>
      <c r="AQ155" s="1078">
        <f t="shared" si="71"/>
        <v>157.12931474921191</v>
      </c>
      <c r="AR155" s="1078">
        <f t="shared" si="71"/>
        <v>157.12931474921191</v>
      </c>
      <c r="AS155" s="1078">
        <f t="shared" si="71"/>
        <v>157.12931474921191</v>
      </c>
      <c r="AT155" s="1078">
        <f t="shared" si="71"/>
        <v>157.12931474921191</v>
      </c>
      <c r="AU155" s="1078">
        <f t="shared" si="71"/>
        <v>157.12931474921191</v>
      </c>
      <c r="AV155" s="600"/>
      <c r="AW155" s="600"/>
      <c r="AX155" s="600"/>
      <c r="AY155" s="600"/>
      <c r="AZ155" s="600"/>
      <c r="BA155" s="600"/>
    </row>
    <row r="156" spans="2:53">
      <c r="B156" s="600"/>
      <c r="C156" s="600"/>
      <c r="D156" s="1075"/>
      <c r="E156" s="1075" t="s">
        <v>736</v>
      </c>
      <c r="F156" s="1044" t="str">
        <f>F151</f>
        <v>MKr19</v>
      </c>
      <c r="G156" s="1078">
        <f t="shared" ref="G156:AU156" si="72">G149</f>
        <v>44.4</v>
      </c>
      <c r="H156" s="1078">
        <f t="shared" si="72"/>
        <v>46.1</v>
      </c>
      <c r="I156" s="1078">
        <f t="shared" si="72"/>
        <v>55.1</v>
      </c>
      <c r="J156" s="1078">
        <f t="shared" si="72"/>
        <v>54.2</v>
      </c>
      <c r="K156" s="1078">
        <f t="shared" si="72"/>
        <v>45.7</v>
      </c>
      <c r="L156" s="1078">
        <f t="shared" si="72"/>
        <v>44</v>
      </c>
      <c r="M156" s="1078">
        <f t="shared" si="72"/>
        <v>36.799999999999997</v>
      </c>
      <c r="N156" s="1078">
        <f t="shared" si="72"/>
        <v>36.9</v>
      </c>
      <c r="O156" s="1078">
        <f>O149</f>
        <v>53.422183381850253</v>
      </c>
      <c r="P156" s="1078">
        <f t="shared" si="72"/>
        <v>34.261011240620462</v>
      </c>
      <c r="Q156" s="1078">
        <f t="shared" si="72"/>
        <v>22.827295623673603</v>
      </c>
      <c r="R156" s="1078">
        <f t="shared" si="72"/>
        <v>102.67801554015951</v>
      </c>
      <c r="S156" s="1078">
        <f t="shared" si="72"/>
        <v>130.36129211097506</v>
      </c>
      <c r="T156" s="1078">
        <f t="shared" si="72"/>
        <v>79.296470277745698</v>
      </c>
      <c r="U156" s="1078">
        <f t="shared" si="72"/>
        <v>43.024892099132643</v>
      </c>
      <c r="V156" s="1078">
        <f t="shared" si="72"/>
        <v>39.48058092151237</v>
      </c>
      <c r="W156" s="1078">
        <f t="shared" si="72"/>
        <v>41.013578180304137</v>
      </c>
      <c r="X156" s="1078">
        <f t="shared" si="72"/>
        <v>42.524575264398692</v>
      </c>
      <c r="Y156" s="1078">
        <f t="shared" si="72"/>
        <v>43.988966902752018</v>
      </c>
      <c r="Z156" s="1078">
        <f t="shared" si="72"/>
        <v>45.403087012025033</v>
      </c>
      <c r="AA156" s="1078">
        <f t="shared" si="72"/>
        <v>46.77262714470892</v>
      </c>
      <c r="AB156" s="1078">
        <f t="shared" si="72"/>
        <v>47.971285131903898</v>
      </c>
      <c r="AC156" s="1078">
        <f t="shared" si="72"/>
        <v>49.144085390372673</v>
      </c>
      <c r="AD156" s="1078">
        <f t="shared" si="72"/>
        <v>50.254035365515918</v>
      </c>
      <c r="AE156" s="1078">
        <f t="shared" si="72"/>
        <v>51.341354697848821</v>
      </c>
      <c r="AF156" s="1078">
        <f t="shared" si="72"/>
        <v>52.376438249737305</v>
      </c>
      <c r="AG156" s="1078">
        <f t="shared" si="72"/>
        <v>52.376438249737305</v>
      </c>
      <c r="AH156" s="1078">
        <f t="shared" si="72"/>
        <v>52.376438249737305</v>
      </c>
      <c r="AI156" s="1078">
        <f t="shared" si="72"/>
        <v>52.376438249737305</v>
      </c>
      <c r="AJ156" s="1078">
        <f t="shared" si="72"/>
        <v>52.376438249737305</v>
      </c>
      <c r="AK156" s="1078">
        <f t="shared" si="72"/>
        <v>52.376438249737305</v>
      </c>
      <c r="AL156" s="1078">
        <f t="shared" si="72"/>
        <v>52.376438249737305</v>
      </c>
      <c r="AM156" s="1078">
        <f t="shared" si="72"/>
        <v>52.376438249737305</v>
      </c>
      <c r="AN156" s="1078">
        <f t="shared" si="72"/>
        <v>52.376438249737305</v>
      </c>
      <c r="AO156" s="1078">
        <f t="shared" si="72"/>
        <v>52.376438249737305</v>
      </c>
      <c r="AP156" s="1078">
        <f t="shared" si="72"/>
        <v>52.376438249737305</v>
      </c>
      <c r="AQ156" s="1078">
        <f t="shared" si="72"/>
        <v>52.376438249737305</v>
      </c>
      <c r="AR156" s="1078">
        <f t="shared" si="72"/>
        <v>52.376438249737305</v>
      </c>
      <c r="AS156" s="1078">
        <f t="shared" si="72"/>
        <v>52.376438249737305</v>
      </c>
      <c r="AT156" s="1078">
        <f t="shared" si="72"/>
        <v>52.376438249737305</v>
      </c>
      <c r="AU156" s="1078">
        <f t="shared" si="72"/>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73">H239</f>
        <v>46</v>
      </c>
      <c r="I157" s="565">
        <f t="shared" si="73"/>
        <v>46</v>
      </c>
      <c r="J157" s="565">
        <f t="shared" si="73"/>
        <v>45.7</v>
      </c>
      <c r="K157" s="565">
        <f t="shared" si="73"/>
        <v>45.3</v>
      </c>
      <c r="L157" s="565">
        <f t="shared" si="73"/>
        <v>44.9</v>
      </c>
      <c r="M157" s="565">
        <f t="shared" si="73"/>
        <v>45.4</v>
      </c>
      <c r="N157" s="565">
        <f t="shared" si="73"/>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74">$AF157</f>
        <v>54.971057788874887</v>
      </c>
      <c r="AI157" s="1079">
        <f t="shared" si="74"/>
        <v>54.971057788874887</v>
      </c>
      <c r="AJ157" s="1079">
        <f t="shared" si="74"/>
        <v>54.971057788874887</v>
      </c>
      <c r="AK157" s="1079">
        <f t="shared" si="74"/>
        <v>54.971057788874887</v>
      </c>
      <c r="AL157" s="1079">
        <f t="shared" si="74"/>
        <v>54.971057788874887</v>
      </c>
      <c r="AM157" s="1079">
        <f t="shared" si="74"/>
        <v>54.971057788874887</v>
      </c>
      <c r="AN157" s="1079">
        <f t="shared" si="74"/>
        <v>54.971057788874887</v>
      </c>
      <c r="AO157" s="1079">
        <f t="shared" si="74"/>
        <v>54.971057788874887</v>
      </c>
      <c r="AP157" s="1079">
        <f t="shared" si="74"/>
        <v>54.971057788874887</v>
      </c>
      <c r="AQ157" s="1079">
        <f t="shared" si="74"/>
        <v>54.971057788874887</v>
      </c>
      <c r="AR157" s="1079">
        <f t="shared" si="74"/>
        <v>54.971057788874887</v>
      </c>
      <c r="AS157" s="1079">
        <f t="shared" si="74"/>
        <v>54.971057788874887</v>
      </c>
      <c r="AT157" s="1079">
        <f t="shared" si="74"/>
        <v>54.971057788874887</v>
      </c>
      <c r="AU157" s="1079">
        <f t="shared" si="74"/>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75">H248</f>
        <v>73.7</v>
      </c>
      <c r="I158" s="565">
        <f t="shared" si="75"/>
        <v>73.7</v>
      </c>
      <c r="J158" s="565">
        <f t="shared" si="75"/>
        <v>72.7</v>
      </c>
      <c r="K158" s="565">
        <f t="shared" si="75"/>
        <v>71.8</v>
      </c>
      <c r="L158" s="565">
        <f t="shared" si="75"/>
        <v>70.8</v>
      </c>
      <c r="M158" s="565">
        <f t="shared" si="75"/>
        <v>71.2</v>
      </c>
      <c r="N158" s="565">
        <f t="shared" si="75"/>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76">$AF158</f>
        <v>74.828639912985281</v>
      </c>
      <c r="AH158" s="1079">
        <f t="shared" si="76"/>
        <v>74.828639912985281</v>
      </c>
      <c r="AI158" s="1079">
        <f t="shared" si="76"/>
        <v>74.828639912985281</v>
      </c>
      <c r="AJ158" s="1079">
        <f t="shared" si="76"/>
        <v>74.828639912985281</v>
      </c>
      <c r="AK158" s="1079">
        <f t="shared" si="76"/>
        <v>74.828639912985281</v>
      </c>
      <c r="AL158" s="1079">
        <f t="shared" si="76"/>
        <v>74.828639912985281</v>
      </c>
      <c r="AM158" s="1079">
        <f t="shared" si="76"/>
        <v>74.828639912985281</v>
      </c>
      <c r="AN158" s="1079">
        <f t="shared" si="76"/>
        <v>74.828639912985281</v>
      </c>
      <c r="AO158" s="1079">
        <f t="shared" si="76"/>
        <v>74.828639912985281</v>
      </c>
      <c r="AP158" s="1079">
        <f t="shared" si="76"/>
        <v>74.828639912985281</v>
      </c>
      <c r="AQ158" s="1079">
        <f t="shared" si="76"/>
        <v>74.828639912985281</v>
      </c>
      <c r="AR158" s="1079">
        <f t="shared" si="76"/>
        <v>74.828639912985281</v>
      </c>
      <c r="AS158" s="1079">
        <f t="shared" si="76"/>
        <v>74.828639912985281</v>
      </c>
      <c r="AT158" s="1079">
        <f t="shared" si="76"/>
        <v>74.828639912985281</v>
      </c>
      <c r="AU158" s="1079">
        <f t="shared" si="76"/>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77">H251</f>
        <v>41.5</v>
      </c>
      <c r="I159" s="1078">
        <f t="shared" si="77"/>
        <v>41.5</v>
      </c>
      <c r="J159" s="1078">
        <f t="shared" si="77"/>
        <v>41.2</v>
      </c>
      <c r="K159" s="1078">
        <f t="shared" si="77"/>
        <v>40.799999999999997</v>
      </c>
      <c r="L159" s="1078">
        <f t="shared" si="77"/>
        <v>40.5</v>
      </c>
      <c r="M159" s="1078">
        <f t="shared" si="77"/>
        <v>40.9</v>
      </c>
      <c r="N159" s="1078">
        <f t="shared" si="77"/>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76"/>
        <v>49.293864578241546</v>
      </c>
      <c r="AH159" s="1079">
        <f t="shared" si="76"/>
        <v>49.293864578241546</v>
      </c>
      <c r="AI159" s="1079">
        <f t="shared" si="76"/>
        <v>49.293864578241546</v>
      </c>
      <c r="AJ159" s="1079">
        <f t="shared" si="76"/>
        <v>49.293864578241546</v>
      </c>
      <c r="AK159" s="1079">
        <f t="shared" si="76"/>
        <v>49.293864578241546</v>
      </c>
      <c r="AL159" s="1079">
        <f t="shared" si="76"/>
        <v>49.293864578241546</v>
      </c>
      <c r="AM159" s="1079">
        <f t="shared" si="76"/>
        <v>49.293864578241546</v>
      </c>
      <c r="AN159" s="1079">
        <f t="shared" si="76"/>
        <v>49.293864578241546</v>
      </c>
      <c r="AO159" s="1079">
        <f t="shared" si="76"/>
        <v>49.293864578241546</v>
      </c>
      <c r="AP159" s="1079">
        <f t="shared" si="76"/>
        <v>49.293864578241546</v>
      </c>
      <c r="AQ159" s="1079">
        <f t="shared" si="76"/>
        <v>49.293864578241546</v>
      </c>
      <c r="AR159" s="1079">
        <f t="shared" si="76"/>
        <v>49.293864578241546</v>
      </c>
      <c r="AS159" s="1079">
        <f t="shared" si="76"/>
        <v>49.293864578241546</v>
      </c>
      <c r="AT159" s="1079">
        <f t="shared" si="76"/>
        <v>49.293864578241546</v>
      </c>
      <c r="AU159" s="1079">
        <f t="shared" si="76"/>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78">H159</f>
        <v>41.5</v>
      </c>
      <c r="I160" s="1078">
        <f t="shared" si="78"/>
        <v>41.5</v>
      </c>
      <c r="J160" s="1078">
        <f t="shared" si="78"/>
        <v>41.2</v>
      </c>
      <c r="K160" s="1078">
        <f t="shared" si="78"/>
        <v>40.799999999999997</v>
      </c>
      <c r="L160" s="1078">
        <f t="shared" si="78"/>
        <v>40.5</v>
      </c>
      <c r="M160" s="1078">
        <f t="shared" si="78"/>
        <v>40.9</v>
      </c>
      <c r="N160" s="1078">
        <f t="shared" si="78"/>
        <v>41.4</v>
      </c>
      <c r="O160" s="1078">
        <f t="shared" si="78"/>
        <v>41.634898055339931</v>
      </c>
      <c r="P160" s="1078">
        <f t="shared" si="78"/>
        <v>41.634898055339931</v>
      </c>
      <c r="Q160" s="1078">
        <f t="shared" si="78"/>
        <v>44.002208278730102</v>
      </c>
      <c r="R160" s="1078">
        <f t="shared" si="78"/>
        <v>45.461521914244351</v>
      </c>
      <c r="S160" s="1078">
        <f t="shared" si="78"/>
        <v>46.066906375047964</v>
      </c>
      <c r="T160" s="1078">
        <f t="shared" si="78"/>
        <v>46.291087319392105</v>
      </c>
      <c r="U160" s="1078">
        <f t="shared" si="78"/>
        <v>46.463470254075034</v>
      </c>
      <c r="V160" s="1078">
        <f t="shared" si="78"/>
        <v>46.653431065126576</v>
      </c>
      <c r="W160" s="1078">
        <f t="shared" si="78"/>
        <v>46.902038658693449</v>
      </c>
      <c r="X160" s="1078">
        <f t="shared" si="78"/>
        <v>47.160909678267217</v>
      </c>
      <c r="Y160" s="1078">
        <f t="shared" si="78"/>
        <v>47.427817595831776</v>
      </c>
      <c r="Z160" s="1078">
        <f t="shared" si="78"/>
        <v>47.697974062567518</v>
      </c>
      <c r="AA160" s="1078">
        <f t="shared" si="78"/>
        <v>47.9660262517544</v>
      </c>
      <c r="AB160" s="1078">
        <f t="shared" si="78"/>
        <v>48.228255848329198</v>
      </c>
      <c r="AC160" s="1078">
        <f t="shared" si="78"/>
        <v>48.493779933482458</v>
      </c>
      <c r="AD160" s="1078">
        <f t="shared" si="78"/>
        <v>48.759895652157304</v>
      </c>
      <c r="AE160" s="1078">
        <f t="shared" si="78"/>
        <v>49.026593628694975</v>
      </c>
      <c r="AF160" s="1078">
        <f t="shared" si="78"/>
        <v>49.293864578241546</v>
      </c>
      <c r="AG160" s="1078">
        <f t="shared" si="78"/>
        <v>49.293864578241546</v>
      </c>
      <c r="AH160" s="1078">
        <f t="shared" si="78"/>
        <v>49.293864578241546</v>
      </c>
      <c r="AI160" s="1078">
        <f t="shared" si="78"/>
        <v>49.293864578241546</v>
      </c>
      <c r="AJ160" s="1078">
        <f t="shared" si="78"/>
        <v>49.293864578241546</v>
      </c>
      <c r="AK160" s="1078">
        <f t="shared" si="78"/>
        <v>49.293864578241546</v>
      </c>
      <c r="AL160" s="1078">
        <f t="shared" si="78"/>
        <v>49.293864578241546</v>
      </c>
      <c r="AM160" s="1078">
        <f t="shared" si="78"/>
        <v>49.293864578241546</v>
      </c>
      <c r="AN160" s="1078">
        <f t="shared" si="78"/>
        <v>49.293864578241546</v>
      </c>
      <c r="AO160" s="1078">
        <f t="shared" si="78"/>
        <v>49.293864578241546</v>
      </c>
      <c r="AP160" s="1078">
        <f t="shared" si="78"/>
        <v>49.293864578241546</v>
      </c>
      <c r="AQ160" s="1078">
        <f t="shared" si="78"/>
        <v>49.293864578241546</v>
      </c>
      <c r="AR160" s="1078">
        <f t="shared" si="78"/>
        <v>49.293864578241546</v>
      </c>
      <c r="AS160" s="1078">
        <f t="shared" si="78"/>
        <v>49.293864578241546</v>
      </c>
      <c r="AT160" s="1078">
        <f t="shared" si="78"/>
        <v>49.293864578241546</v>
      </c>
      <c r="AU160" s="1078">
        <f t="shared" si="78"/>
        <v>49.293864578241546</v>
      </c>
      <c r="AV160" s="600"/>
      <c r="AW160" s="600"/>
      <c r="AX160" s="600"/>
      <c r="AY160" s="600"/>
      <c r="AZ160" s="600"/>
      <c r="BA160" s="600"/>
    </row>
    <row r="161" spans="2:53">
      <c r="B161" s="600"/>
      <c r="C161" s="600"/>
      <c r="D161" s="1075"/>
      <c r="E161" s="1075" t="s">
        <v>347</v>
      </c>
      <c r="F161" s="1044" t="s">
        <v>206</v>
      </c>
      <c r="G161" s="1078">
        <f t="shared" ref="G161:AU165" si="79">$E210</f>
        <v>72.400000000000006</v>
      </c>
      <c r="H161" s="1078">
        <f t="shared" si="79"/>
        <v>72.400000000000006</v>
      </c>
      <c r="I161" s="1078">
        <f t="shared" si="79"/>
        <v>72.400000000000006</v>
      </c>
      <c r="J161" s="1078">
        <f t="shared" si="79"/>
        <v>72.400000000000006</v>
      </c>
      <c r="K161" s="1078">
        <f t="shared" si="79"/>
        <v>72.400000000000006</v>
      </c>
      <c r="L161" s="1078">
        <f t="shared" si="79"/>
        <v>72.400000000000006</v>
      </c>
      <c r="M161" s="1078">
        <f t="shared" si="79"/>
        <v>72.400000000000006</v>
      </c>
      <c r="N161" s="1078">
        <f t="shared" si="79"/>
        <v>72.400000000000006</v>
      </c>
      <c r="O161" s="1078">
        <f t="shared" si="79"/>
        <v>72.400000000000006</v>
      </c>
      <c r="P161" s="1078">
        <f t="shared" si="79"/>
        <v>72.400000000000006</v>
      </c>
      <c r="Q161" s="1078">
        <f t="shared" si="79"/>
        <v>72.400000000000006</v>
      </c>
      <c r="R161" s="1078">
        <f t="shared" si="79"/>
        <v>72.400000000000006</v>
      </c>
      <c r="S161" s="1078">
        <f t="shared" si="79"/>
        <v>72.400000000000006</v>
      </c>
      <c r="T161" s="1078">
        <f t="shared" si="79"/>
        <v>72.400000000000006</v>
      </c>
      <c r="U161" s="1078">
        <f t="shared" si="79"/>
        <v>72.400000000000006</v>
      </c>
      <c r="V161" s="1078">
        <f t="shared" si="79"/>
        <v>72.400000000000006</v>
      </c>
      <c r="W161" s="1078">
        <f t="shared" si="79"/>
        <v>72.400000000000006</v>
      </c>
      <c r="X161" s="1078">
        <f t="shared" si="79"/>
        <v>72.400000000000006</v>
      </c>
      <c r="Y161" s="1078">
        <f t="shared" si="79"/>
        <v>72.400000000000006</v>
      </c>
      <c r="Z161" s="1078">
        <f t="shared" si="79"/>
        <v>72.400000000000006</v>
      </c>
      <c r="AA161" s="1078">
        <f t="shared" si="79"/>
        <v>72.400000000000006</v>
      </c>
      <c r="AB161" s="1078">
        <f t="shared" si="79"/>
        <v>72.400000000000006</v>
      </c>
      <c r="AC161" s="1078">
        <f t="shared" si="79"/>
        <v>72.400000000000006</v>
      </c>
      <c r="AD161" s="1078">
        <f t="shared" si="79"/>
        <v>72.400000000000006</v>
      </c>
      <c r="AE161" s="1078">
        <f t="shared" si="79"/>
        <v>72.400000000000006</v>
      </c>
      <c r="AF161" s="1078">
        <f t="shared" si="79"/>
        <v>72.400000000000006</v>
      </c>
      <c r="AG161" s="1078">
        <f t="shared" si="79"/>
        <v>72.400000000000006</v>
      </c>
      <c r="AH161" s="1078">
        <f t="shared" si="79"/>
        <v>72.400000000000006</v>
      </c>
      <c r="AI161" s="1078">
        <f t="shared" si="79"/>
        <v>72.400000000000006</v>
      </c>
      <c r="AJ161" s="1078">
        <f t="shared" si="79"/>
        <v>72.400000000000006</v>
      </c>
      <c r="AK161" s="1078">
        <f t="shared" si="79"/>
        <v>72.400000000000006</v>
      </c>
      <c r="AL161" s="1078">
        <f t="shared" si="79"/>
        <v>72.400000000000006</v>
      </c>
      <c r="AM161" s="1078">
        <f t="shared" si="79"/>
        <v>72.400000000000006</v>
      </c>
      <c r="AN161" s="1078">
        <f t="shared" si="79"/>
        <v>72.400000000000006</v>
      </c>
      <c r="AO161" s="1078">
        <f t="shared" si="79"/>
        <v>72.400000000000006</v>
      </c>
      <c r="AP161" s="1078">
        <f t="shared" si="79"/>
        <v>72.400000000000006</v>
      </c>
      <c r="AQ161" s="1078">
        <f t="shared" si="79"/>
        <v>72.400000000000006</v>
      </c>
      <c r="AR161" s="1078">
        <f t="shared" si="79"/>
        <v>72.400000000000006</v>
      </c>
      <c r="AS161" s="1078">
        <f t="shared" si="79"/>
        <v>72.400000000000006</v>
      </c>
      <c r="AT161" s="1078">
        <f t="shared" si="79"/>
        <v>72.400000000000006</v>
      </c>
      <c r="AU161" s="1078">
        <f t="shared" si="79"/>
        <v>72.400000000000006</v>
      </c>
      <c r="AV161" s="600"/>
      <c r="AW161" s="600"/>
      <c r="AX161" s="600"/>
      <c r="AY161" s="600"/>
      <c r="AZ161" s="600"/>
      <c r="BA161" s="600"/>
    </row>
    <row r="162" spans="2:53">
      <c r="B162" s="600"/>
      <c r="C162" s="600"/>
      <c r="D162" s="1075"/>
      <c r="E162" s="1075" t="s">
        <v>349</v>
      </c>
      <c r="F162" s="1044" t="s">
        <v>206</v>
      </c>
      <c r="G162" s="1078">
        <f t="shared" si="79"/>
        <v>101.7</v>
      </c>
      <c r="H162" s="1078">
        <f t="shared" si="79"/>
        <v>101.7</v>
      </c>
      <c r="I162" s="1078">
        <f t="shared" si="79"/>
        <v>101.7</v>
      </c>
      <c r="J162" s="1078">
        <f t="shared" si="79"/>
        <v>101.7</v>
      </c>
      <c r="K162" s="1078">
        <f t="shared" si="79"/>
        <v>101.7</v>
      </c>
      <c r="L162" s="1078">
        <f t="shared" si="79"/>
        <v>101.7</v>
      </c>
      <c r="M162" s="1078">
        <f t="shared" si="79"/>
        <v>101.7</v>
      </c>
      <c r="N162" s="1078">
        <f t="shared" si="79"/>
        <v>101.7</v>
      </c>
      <c r="O162" s="1078">
        <f t="shared" si="79"/>
        <v>101.7</v>
      </c>
      <c r="P162" s="1078">
        <f t="shared" si="79"/>
        <v>101.7</v>
      </c>
      <c r="Q162" s="1078">
        <f t="shared" si="79"/>
        <v>101.7</v>
      </c>
      <c r="R162" s="1078">
        <f t="shared" si="79"/>
        <v>101.7</v>
      </c>
      <c r="S162" s="1078">
        <f t="shared" si="79"/>
        <v>101.7</v>
      </c>
      <c r="T162" s="1078">
        <f t="shared" si="79"/>
        <v>101.7</v>
      </c>
      <c r="U162" s="1078">
        <f t="shared" si="79"/>
        <v>101.7</v>
      </c>
      <c r="V162" s="1078">
        <f t="shared" si="79"/>
        <v>101.7</v>
      </c>
      <c r="W162" s="1078">
        <f t="shared" si="79"/>
        <v>101.7</v>
      </c>
      <c r="X162" s="1078">
        <f t="shared" si="79"/>
        <v>101.7</v>
      </c>
      <c r="Y162" s="1078">
        <f t="shared" si="79"/>
        <v>101.7</v>
      </c>
      <c r="Z162" s="1078">
        <f t="shared" si="79"/>
        <v>101.7</v>
      </c>
      <c r="AA162" s="1078">
        <f t="shared" si="79"/>
        <v>101.7</v>
      </c>
      <c r="AB162" s="1078">
        <f t="shared" si="79"/>
        <v>101.7</v>
      </c>
      <c r="AC162" s="1078">
        <f t="shared" si="79"/>
        <v>101.7</v>
      </c>
      <c r="AD162" s="1078">
        <f t="shared" si="79"/>
        <v>101.7</v>
      </c>
      <c r="AE162" s="1078">
        <f t="shared" si="79"/>
        <v>101.7</v>
      </c>
      <c r="AF162" s="1078">
        <f t="shared" si="79"/>
        <v>101.7</v>
      </c>
      <c r="AG162" s="1078">
        <f t="shared" si="79"/>
        <v>101.7</v>
      </c>
      <c r="AH162" s="1078">
        <f t="shared" si="79"/>
        <v>101.7</v>
      </c>
      <c r="AI162" s="1078">
        <f t="shared" si="79"/>
        <v>101.7</v>
      </c>
      <c r="AJ162" s="1078">
        <f t="shared" si="79"/>
        <v>101.7</v>
      </c>
      <c r="AK162" s="1078">
        <f t="shared" si="79"/>
        <v>101.7</v>
      </c>
      <c r="AL162" s="1078">
        <f t="shared" si="79"/>
        <v>101.7</v>
      </c>
      <c r="AM162" s="1078">
        <f t="shared" si="79"/>
        <v>101.7</v>
      </c>
      <c r="AN162" s="1078">
        <f t="shared" si="79"/>
        <v>101.7</v>
      </c>
      <c r="AO162" s="1078">
        <f t="shared" si="79"/>
        <v>101.7</v>
      </c>
      <c r="AP162" s="1078">
        <f t="shared" si="79"/>
        <v>101.7</v>
      </c>
      <c r="AQ162" s="1078">
        <f t="shared" si="79"/>
        <v>101.7</v>
      </c>
      <c r="AR162" s="1078">
        <f t="shared" si="79"/>
        <v>101.7</v>
      </c>
      <c r="AS162" s="1078">
        <f t="shared" si="79"/>
        <v>101.7</v>
      </c>
      <c r="AT162" s="1078">
        <f t="shared" si="79"/>
        <v>101.7</v>
      </c>
      <c r="AU162" s="1078">
        <f t="shared" si="79"/>
        <v>101.7</v>
      </c>
      <c r="AV162" s="600"/>
      <c r="AW162" s="600"/>
      <c r="AX162" s="600"/>
      <c r="AY162" s="600"/>
      <c r="AZ162" s="600"/>
      <c r="BA162" s="600"/>
    </row>
    <row r="163" spans="2:53">
      <c r="B163" s="600"/>
      <c r="C163" s="600"/>
      <c r="D163" s="1075"/>
      <c r="E163" s="1075" t="s">
        <v>359</v>
      </c>
      <c r="F163" s="1044" t="s">
        <v>206</v>
      </c>
      <c r="G163" s="1078">
        <f t="shared" si="79"/>
        <v>10.6</v>
      </c>
      <c r="H163" s="1078">
        <f t="shared" si="79"/>
        <v>10.6</v>
      </c>
      <c r="I163" s="1078">
        <f t="shared" si="79"/>
        <v>10.6</v>
      </c>
      <c r="J163" s="1078">
        <f t="shared" si="79"/>
        <v>10.6</v>
      </c>
      <c r="K163" s="1078">
        <f t="shared" si="79"/>
        <v>10.6</v>
      </c>
      <c r="L163" s="1078">
        <f t="shared" si="79"/>
        <v>10.6</v>
      </c>
      <c r="M163" s="1078">
        <f t="shared" si="79"/>
        <v>10.6</v>
      </c>
      <c r="N163" s="1078">
        <f t="shared" si="79"/>
        <v>10.6</v>
      </c>
      <c r="O163" s="1078">
        <f t="shared" si="79"/>
        <v>10.6</v>
      </c>
      <c r="P163" s="1078">
        <f t="shared" si="79"/>
        <v>10.6</v>
      </c>
      <c r="Q163" s="1078">
        <f t="shared" si="79"/>
        <v>10.6</v>
      </c>
      <c r="R163" s="1078">
        <f t="shared" si="79"/>
        <v>10.6</v>
      </c>
      <c r="S163" s="1078">
        <f t="shared" si="79"/>
        <v>10.6</v>
      </c>
      <c r="T163" s="1078">
        <f t="shared" si="79"/>
        <v>10.6</v>
      </c>
      <c r="U163" s="1078">
        <f t="shared" si="79"/>
        <v>10.6</v>
      </c>
      <c r="V163" s="1078">
        <f t="shared" si="79"/>
        <v>10.6</v>
      </c>
      <c r="W163" s="1078">
        <f t="shared" si="79"/>
        <v>10.6</v>
      </c>
      <c r="X163" s="1078">
        <f t="shared" si="79"/>
        <v>10.6</v>
      </c>
      <c r="Y163" s="1078">
        <f t="shared" si="79"/>
        <v>10.6</v>
      </c>
      <c r="Z163" s="1078">
        <f t="shared" si="79"/>
        <v>10.6</v>
      </c>
      <c r="AA163" s="1078">
        <f t="shared" si="79"/>
        <v>10.6</v>
      </c>
      <c r="AB163" s="1078">
        <f t="shared" si="79"/>
        <v>10.6</v>
      </c>
      <c r="AC163" s="1078">
        <f t="shared" si="79"/>
        <v>10.6</v>
      </c>
      <c r="AD163" s="1078">
        <f t="shared" si="79"/>
        <v>10.6</v>
      </c>
      <c r="AE163" s="1078">
        <f t="shared" si="79"/>
        <v>10.6</v>
      </c>
      <c r="AF163" s="1078">
        <f t="shared" si="79"/>
        <v>10.6</v>
      </c>
      <c r="AG163" s="1078">
        <f t="shared" si="79"/>
        <v>10.6</v>
      </c>
      <c r="AH163" s="1078">
        <f t="shared" si="79"/>
        <v>10.6</v>
      </c>
      <c r="AI163" s="1078">
        <f t="shared" si="79"/>
        <v>10.6</v>
      </c>
      <c r="AJ163" s="1078">
        <f t="shared" si="79"/>
        <v>10.6</v>
      </c>
      <c r="AK163" s="1078">
        <f t="shared" si="79"/>
        <v>10.6</v>
      </c>
      <c r="AL163" s="1078">
        <f t="shared" si="79"/>
        <v>10.6</v>
      </c>
      <c r="AM163" s="1078">
        <f t="shared" si="79"/>
        <v>10.6</v>
      </c>
      <c r="AN163" s="1078">
        <f t="shared" si="79"/>
        <v>10.6</v>
      </c>
      <c r="AO163" s="1078">
        <f t="shared" si="79"/>
        <v>10.6</v>
      </c>
      <c r="AP163" s="1078">
        <f t="shared" si="79"/>
        <v>10.6</v>
      </c>
      <c r="AQ163" s="1078">
        <f t="shared" si="79"/>
        <v>10.6</v>
      </c>
      <c r="AR163" s="1078">
        <f t="shared" si="79"/>
        <v>10.6</v>
      </c>
      <c r="AS163" s="1078">
        <f t="shared" si="79"/>
        <v>10.6</v>
      </c>
      <c r="AT163" s="1078">
        <f t="shared" si="79"/>
        <v>10.6</v>
      </c>
      <c r="AU163" s="1078">
        <f t="shared" si="79"/>
        <v>10.6</v>
      </c>
      <c r="AV163" s="600"/>
      <c r="AW163" s="600"/>
      <c r="AX163" s="600"/>
      <c r="AY163" s="600"/>
      <c r="AZ163" s="600"/>
      <c r="BA163" s="600"/>
    </row>
    <row r="164" spans="2:53">
      <c r="B164" s="600"/>
      <c r="C164" s="600"/>
      <c r="D164" s="1075"/>
      <c r="E164" s="1075" t="s">
        <v>351</v>
      </c>
      <c r="F164" s="1044" t="s">
        <v>206</v>
      </c>
      <c r="G164" s="1078">
        <f>$E213</f>
        <v>207.6</v>
      </c>
      <c r="H164" s="1078">
        <f t="shared" si="79"/>
        <v>207.6</v>
      </c>
      <c r="I164" s="1078">
        <f t="shared" si="79"/>
        <v>207.6</v>
      </c>
      <c r="J164" s="1078">
        <f t="shared" si="79"/>
        <v>207.6</v>
      </c>
      <c r="K164" s="1078">
        <f t="shared" si="79"/>
        <v>207.6</v>
      </c>
      <c r="L164" s="1078">
        <f t="shared" si="79"/>
        <v>207.6</v>
      </c>
      <c r="M164" s="1078">
        <f t="shared" si="79"/>
        <v>207.6</v>
      </c>
      <c r="N164" s="1078">
        <f t="shared" si="79"/>
        <v>207.6</v>
      </c>
      <c r="O164" s="1078">
        <f t="shared" si="79"/>
        <v>207.6</v>
      </c>
      <c r="P164" s="1078">
        <f t="shared" si="79"/>
        <v>207.6</v>
      </c>
      <c r="Q164" s="1078">
        <f t="shared" si="79"/>
        <v>207.6</v>
      </c>
      <c r="R164" s="1078">
        <f t="shared" si="79"/>
        <v>207.6</v>
      </c>
      <c r="S164" s="1078">
        <f t="shared" si="79"/>
        <v>207.6</v>
      </c>
      <c r="T164" s="1078">
        <f t="shared" si="79"/>
        <v>207.6</v>
      </c>
      <c r="U164" s="1078">
        <f t="shared" si="79"/>
        <v>207.6</v>
      </c>
      <c r="V164" s="1078">
        <f t="shared" si="79"/>
        <v>207.6</v>
      </c>
      <c r="W164" s="1078">
        <f t="shared" si="79"/>
        <v>207.6</v>
      </c>
      <c r="X164" s="1078">
        <f t="shared" si="79"/>
        <v>207.6</v>
      </c>
      <c r="Y164" s="1078">
        <f t="shared" si="79"/>
        <v>207.6</v>
      </c>
      <c r="Z164" s="1078">
        <f t="shared" si="79"/>
        <v>207.6</v>
      </c>
      <c r="AA164" s="1078">
        <f t="shared" si="79"/>
        <v>207.6</v>
      </c>
      <c r="AB164" s="1078">
        <f t="shared" si="79"/>
        <v>207.6</v>
      </c>
      <c r="AC164" s="1078">
        <f t="shared" si="79"/>
        <v>207.6</v>
      </c>
      <c r="AD164" s="1078">
        <f t="shared" si="79"/>
        <v>207.6</v>
      </c>
      <c r="AE164" s="1078">
        <f t="shared" si="79"/>
        <v>207.6</v>
      </c>
      <c r="AF164" s="1078">
        <f t="shared" si="79"/>
        <v>207.6</v>
      </c>
      <c r="AG164" s="1078">
        <f t="shared" si="79"/>
        <v>207.6</v>
      </c>
      <c r="AH164" s="1078">
        <f t="shared" si="79"/>
        <v>207.6</v>
      </c>
      <c r="AI164" s="1078">
        <f t="shared" si="79"/>
        <v>207.6</v>
      </c>
      <c r="AJ164" s="1078">
        <f t="shared" si="79"/>
        <v>207.6</v>
      </c>
      <c r="AK164" s="1078">
        <f t="shared" si="79"/>
        <v>207.6</v>
      </c>
      <c r="AL164" s="1078">
        <f t="shared" si="79"/>
        <v>207.6</v>
      </c>
      <c r="AM164" s="1078">
        <f t="shared" si="79"/>
        <v>207.6</v>
      </c>
      <c r="AN164" s="1078">
        <f t="shared" si="79"/>
        <v>207.6</v>
      </c>
      <c r="AO164" s="1078">
        <f t="shared" si="79"/>
        <v>207.6</v>
      </c>
      <c r="AP164" s="1078">
        <f t="shared" si="79"/>
        <v>207.6</v>
      </c>
      <c r="AQ164" s="1078">
        <f t="shared" si="79"/>
        <v>207.6</v>
      </c>
      <c r="AR164" s="1078">
        <f t="shared" si="79"/>
        <v>207.6</v>
      </c>
      <c r="AS164" s="1078">
        <f t="shared" si="79"/>
        <v>207.6</v>
      </c>
      <c r="AT164" s="1078">
        <f t="shared" si="79"/>
        <v>207.6</v>
      </c>
      <c r="AU164" s="1078">
        <f t="shared" si="79"/>
        <v>207.6</v>
      </c>
      <c r="AV164" s="600"/>
      <c r="AW164" s="600"/>
      <c r="AX164" s="600"/>
      <c r="AY164" s="600"/>
      <c r="AZ164" s="600"/>
      <c r="BA164" s="600"/>
    </row>
    <row r="165" spans="2:53">
      <c r="B165" s="600"/>
      <c r="C165" s="600"/>
      <c r="D165" s="1075"/>
      <c r="E165" s="1075" t="s">
        <v>352</v>
      </c>
      <c r="F165" s="1044" t="s">
        <v>206</v>
      </c>
      <c r="G165" s="1078">
        <f>$E214</f>
        <v>207.6</v>
      </c>
      <c r="H165" s="1078">
        <f t="shared" si="79"/>
        <v>207.6</v>
      </c>
      <c r="I165" s="1078">
        <f t="shared" si="79"/>
        <v>207.6</v>
      </c>
      <c r="J165" s="1078">
        <f t="shared" si="79"/>
        <v>207.6</v>
      </c>
      <c r="K165" s="1078">
        <f t="shared" si="79"/>
        <v>207.6</v>
      </c>
      <c r="L165" s="1078">
        <f t="shared" si="79"/>
        <v>207.6</v>
      </c>
      <c r="M165" s="1078">
        <f t="shared" si="79"/>
        <v>207.6</v>
      </c>
      <c r="N165" s="1078">
        <f t="shared" si="79"/>
        <v>207.6</v>
      </c>
      <c r="O165" s="1078">
        <f t="shared" si="79"/>
        <v>207.6</v>
      </c>
      <c r="P165" s="1078">
        <f t="shared" si="79"/>
        <v>207.6</v>
      </c>
      <c r="Q165" s="1078">
        <f t="shared" si="79"/>
        <v>207.6</v>
      </c>
      <c r="R165" s="1078">
        <f t="shared" si="79"/>
        <v>207.6</v>
      </c>
      <c r="S165" s="1078">
        <f t="shared" si="79"/>
        <v>207.6</v>
      </c>
      <c r="T165" s="1078">
        <f t="shared" si="79"/>
        <v>207.6</v>
      </c>
      <c r="U165" s="1078">
        <f t="shared" si="79"/>
        <v>207.6</v>
      </c>
      <c r="V165" s="1078">
        <f t="shared" si="79"/>
        <v>207.6</v>
      </c>
      <c r="W165" s="1078">
        <f t="shared" si="79"/>
        <v>207.6</v>
      </c>
      <c r="X165" s="1078">
        <f t="shared" si="79"/>
        <v>207.6</v>
      </c>
      <c r="Y165" s="1078">
        <f t="shared" si="79"/>
        <v>207.6</v>
      </c>
      <c r="Z165" s="1078">
        <f t="shared" si="79"/>
        <v>207.6</v>
      </c>
      <c r="AA165" s="1078">
        <f t="shared" si="79"/>
        <v>207.6</v>
      </c>
      <c r="AB165" s="1078">
        <f t="shared" si="79"/>
        <v>207.6</v>
      </c>
      <c r="AC165" s="1078">
        <f t="shared" si="79"/>
        <v>207.6</v>
      </c>
      <c r="AD165" s="1078">
        <f t="shared" si="79"/>
        <v>207.6</v>
      </c>
      <c r="AE165" s="1078">
        <f t="shared" si="79"/>
        <v>207.6</v>
      </c>
      <c r="AF165" s="1078">
        <f t="shared" si="79"/>
        <v>207.6</v>
      </c>
      <c r="AG165" s="1078">
        <f t="shared" si="79"/>
        <v>207.6</v>
      </c>
      <c r="AH165" s="1078">
        <f t="shared" si="79"/>
        <v>207.6</v>
      </c>
      <c r="AI165" s="1078">
        <f t="shared" si="79"/>
        <v>207.6</v>
      </c>
      <c r="AJ165" s="1078">
        <f t="shared" si="79"/>
        <v>207.6</v>
      </c>
      <c r="AK165" s="1078">
        <f t="shared" si="79"/>
        <v>207.6</v>
      </c>
      <c r="AL165" s="1078">
        <f t="shared" si="79"/>
        <v>207.6</v>
      </c>
      <c r="AM165" s="1078">
        <f t="shared" si="79"/>
        <v>207.6</v>
      </c>
      <c r="AN165" s="1078">
        <f t="shared" si="79"/>
        <v>207.6</v>
      </c>
      <c r="AO165" s="1078">
        <f t="shared" si="79"/>
        <v>207.6</v>
      </c>
      <c r="AP165" s="1078">
        <f t="shared" si="79"/>
        <v>207.6</v>
      </c>
      <c r="AQ165" s="1078">
        <f t="shared" si="79"/>
        <v>207.6</v>
      </c>
      <c r="AR165" s="1078">
        <f t="shared" si="79"/>
        <v>207.6</v>
      </c>
      <c r="AS165" s="1078">
        <f t="shared" si="79"/>
        <v>207.6</v>
      </c>
      <c r="AT165" s="1078">
        <f t="shared" si="79"/>
        <v>207.6</v>
      </c>
      <c r="AU165" s="1078">
        <f t="shared" si="79"/>
        <v>207.6</v>
      </c>
      <c r="AV165" s="600"/>
      <c r="AW165" s="600"/>
      <c r="AX165" s="600"/>
      <c r="AY165" s="600"/>
      <c r="AZ165" s="600"/>
      <c r="BA165" s="600"/>
    </row>
    <row r="166" spans="2:53">
      <c r="B166" s="600"/>
      <c r="C166" s="600"/>
      <c r="D166" s="1075"/>
      <c r="E166" s="1075" t="s">
        <v>771</v>
      </c>
      <c r="F166" s="1044" t="s">
        <v>206</v>
      </c>
      <c r="G166" s="1078">
        <f>G165*2</f>
        <v>415.2</v>
      </c>
      <c r="H166" s="1078">
        <f t="shared" ref="H166:AU166" si="80">H165*2</f>
        <v>415.2</v>
      </c>
      <c r="I166" s="1078">
        <f t="shared" si="80"/>
        <v>415.2</v>
      </c>
      <c r="J166" s="1078">
        <f t="shared" si="80"/>
        <v>415.2</v>
      </c>
      <c r="K166" s="1078">
        <f t="shared" si="80"/>
        <v>415.2</v>
      </c>
      <c r="L166" s="1078">
        <f t="shared" si="80"/>
        <v>415.2</v>
      </c>
      <c r="M166" s="1078">
        <f t="shared" si="80"/>
        <v>415.2</v>
      </c>
      <c r="N166" s="1078">
        <f t="shared" si="80"/>
        <v>415.2</v>
      </c>
      <c r="O166" s="1078">
        <f t="shared" si="80"/>
        <v>415.2</v>
      </c>
      <c r="P166" s="1078">
        <f t="shared" si="80"/>
        <v>415.2</v>
      </c>
      <c r="Q166" s="1078">
        <f t="shared" si="80"/>
        <v>415.2</v>
      </c>
      <c r="R166" s="1078">
        <f t="shared" si="80"/>
        <v>415.2</v>
      </c>
      <c r="S166" s="1078">
        <f t="shared" si="80"/>
        <v>415.2</v>
      </c>
      <c r="T166" s="1078">
        <f t="shared" si="80"/>
        <v>415.2</v>
      </c>
      <c r="U166" s="1078">
        <f t="shared" si="80"/>
        <v>415.2</v>
      </c>
      <c r="V166" s="1078">
        <f t="shared" si="80"/>
        <v>415.2</v>
      </c>
      <c r="W166" s="1078">
        <f t="shared" si="80"/>
        <v>415.2</v>
      </c>
      <c r="X166" s="1078">
        <f t="shared" si="80"/>
        <v>415.2</v>
      </c>
      <c r="Y166" s="1078">
        <f t="shared" si="80"/>
        <v>415.2</v>
      </c>
      <c r="Z166" s="1078">
        <f t="shared" si="80"/>
        <v>415.2</v>
      </c>
      <c r="AA166" s="1078">
        <f t="shared" si="80"/>
        <v>415.2</v>
      </c>
      <c r="AB166" s="1078">
        <f t="shared" si="80"/>
        <v>415.2</v>
      </c>
      <c r="AC166" s="1078">
        <f t="shared" si="80"/>
        <v>415.2</v>
      </c>
      <c r="AD166" s="1078">
        <f t="shared" si="80"/>
        <v>415.2</v>
      </c>
      <c r="AE166" s="1078">
        <f t="shared" si="80"/>
        <v>415.2</v>
      </c>
      <c r="AF166" s="1078">
        <f t="shared" si="80"/>
        <v>415.2</v>
      </c>
      <c r="AG166" s="1078">
        <f t="shared" si="80"/>
        <v>415.2</v>
      </c>
      <c r="AH166" s="1078">
        <f t="shared" si="80"/>
        <v>415.2</v>
      </c>
      <c r="AI166" s="1078">
        <f t="shared" si="80"/>
        <v>415.2</v>
      </c>
      <c r="AJ166" s="1078">
        <f t="shared" si="80"/>
        <v>415.2</v>
      </c>
      <c r="AK166" s="1078">
        <f t="shared" si="80"/>
        <v>415.2</v>
      </c>
      <c r="AL166" s="1078">
        <f t="shared" si="80"/>
        <v>415.2</v>
      </c>
      <c r="AM166" s="1078">
        <f t="shared" si="80"/>
        <v>415.2</v>
      </c>
      <c r="AN166" s="1078">
        <f t="shared" si="80"/>
        <v>415.2</v>
      </c>
      <c r="AO166" s="1078">
        <f t="shared" si="80"/>
        <v>415.2</v>
      </c>
      <c r="AP166" s="1078">
        <f t="shared" si="80"/>
        <v>415.2</v>
      </c>
      <c r="AQ166" s="1078">
        <f t="shared" si="80"/>
        <v>415.2</v>
      </c>
      <c r="AR166" s="1078">
        <f t="shared" si="80"/>
        <v>415.2</v>
      </c>
      <c r="AS166" s="1078">
        <f t="shared" si="80"/>
        <v>415.2</v>
      </c>
      <c r="AT166" s="1078">
        <f t="shared" si="80"/>
        <v>415.2</v>
      </c>
      <c r="AU166" s="1078">
        <f t="shared" si="80"/>
        <v>415.2</v>
      </c>
      <c r="AV166" s="600"/>
      <c r="AW166" s="600"/>
      <c r="AX166" s="600"/>
      <c r="AY166" s="600"/>
      <c r="AZ166" s="600"/>
      <c r="BA166" s="600"/>
    </row>
    <row r="167" spans="2:53">
      <c r="B167" s="600"/>
      <c r="C167" s="600"/>
      <c r="D167" s="1075"/>
      <c r="E167" s="1075" t="s">
        <v>357</v>
      </c>
      <c r="F167" s="1044" t="s">
        <v>206</v>
      </c>
      <c r="G167" s="1078">
        <f>$E215</f>
        <v>10</v>
      </c>
      <c r="H167" s="1078">
        <f t="shared" ref="H167:AU170" si="81">$E215</f>
        <v>10</v>
      </c>
      <c r="I167" s="1078">
        <f t="shared" si="81"/>
        <v>10</v>
      </c>
      <c r="J167" s="1078">
        <f t="shared" si="81"/>
        <v>10</v>
      </c>
      <c r="K167" s="1078">
        <f t="shared" si="81"/>
        <v>10</v>
      </c>
      <c r="L167" s="1078">
        <f t="shared" si="81"/>
        <v>10</v>
      </c>
      <c r="M167" s="1078">
        <f t="shared" si="81"/>
        <v>10</v>
      </c>
      <c r="N167" s="1078">
        <f t="shared" si="81"/>
        <v>10</v>
      </c>
      <c r="O167" s="1078">
        <f t="shared" si="81"/>
        <v>10</v>
      </c>
      <c r="P167" s="1078">
        <f t="shared" si="81"/>
        <v>10</v>
      </c>
      <c r="Q167" s="1078">
        <f t="shared" si="81"/>
        <v>10</v>
      </c>
      <c r="R167" s="1078">
        <f t="shared" si="81"/>
        <v>10</v>
      </c>
      <c r="S167" s="1078">
        <f t="shared" si="81"/>
        <v>10</v>
      </c>
      <c r="T167" s="1078">
        <f t="shared" si="81"/>
        <v>10</v>
      </c>
      <c r="U167" s="1078">
        <f t="shared" si="81"/>
        <v>10</v>
      </c>
      <c r="V167" s="1078">
        <f t="shared" si="81"/>
        <v>10</v>
      </c>
      <c r="W167" s="1078">
        <f t="shared" si="81"/>
        <v>10</v>
      </c>
      <c r="X167" s="1078">
        <f t="shared" si="81"/>
        <v>10</v>
      </c>
      <c r="Y167" s="1078">
        <f t="shared" si="81"/>
        <v>10</v>
      </c>
      <c r="Z167" s="1078">
        <f t="shared" si="81"/>
        <v>10</v>
      </c>
      <c r="AA167" s="1078">
        <f t="shared" si="81"/>
        <v>10</v>
      </c>
      <c r="AB167" s="1078">
        <f t="shared" si="81"/>
        <v>10</v>
      </c>
      <c r="AC167" s="1078">
        <f t="shared" si="81"/>
        <v>10</v>
      </c>
      <c r="AD167" s="1078">
        <f t="shared" si="81"/>
        <v>10</v>
      </c>
      <c r="AE167" s="1078">
        <f t="shared" si="81"/>
        <v>10</v>
      </c>
      <c r="AF167" s="1078">
        <f t="shared" si="81"/>
        <v>10</v>
      </c>
      <c r="AG167" s="1078">
        <f t="shared" si="81"/>
        <v>10</v>
      </c>
      <c r="AH167" s="1078">
        <f t="shared" si="81"/>
        <v>10</v>
      </c>
      <c r="AI167" s="1078">
        <f t="shared" si="81"/>
        <v>10</v>
      </c>
      <c r="AJ167" s="1078">
        <f t="shared" si="81"/>
        <v>10</v>
      </c>
      <c r="AK167" s="1078">
        <f t="shared" si="81"/>
        <v>10</v>
      </c>
      <c r="AL167" s="1078">
        <f t="shared" si="81"/>
        <v>10</v>
      </c>
      <c r="AM167" s="1078">
        <f t="shared" si="81"/>
        <v>10</v>
      </c>
      <c r="AN167" s="1078">
        <f t="shared" si="81"/>
        <v>10</v>
      </c>
      <c r="AO167" s="1078">
        <f t="shared" si="81"/>
        <v>10</v>
      </c>
      <c r="AP167" s="1078">
        <f t="shared" si="81"/>
        <v>10</v>
      </c>
      <c r="AQ167" s="1078">
        <f t="shared" si="81"/>
        <v>10</v>
      </c>
      <c r="AR167" s="1078">
        <f t="shared" si="81"/>
        <v>10</v>
      </c>
      <c r="AS167" s="1078">
        <f t="shared" si="81"/>
        <v>10</v>
      </c>
      <c r="AT167" s="1078">
        <f t="shared" si="81"/>
        <v>10</v>
      </c>
      <c r="AU167" s="1078">
        <f t="shared" si="81"/>
        <v>10</v>
      </c>
      <c r="AV167" s="600"/>
      <c r="AW167" s="600"/>
      <c r="AX167" s="600"/>
      <c r="AY167" s="600"/>
      <c r="AZ167" s="600"/>
      <c r="BA167" s="600"/>
    </row>
    <row r="168" spans="2:53">
      <c r="B168" s="600"/>
      <c r="C168" s="600"/>
      <c r="D168" s="1075"/>
      <c r="E168" s="1075" t="s">
        <v>363</v>
      </c>
      <c r="F168" s="1044" t="s">
        <v>206</v>
      </c>
      <c r="G168" s="1078">
        <f>$E216</f>
        <v>10</v>
      </c>
      <c r="H168" s="1078">
        <f t="shared" si="81"/>
        <v>10</v>
      </c>
      <c r="I168" s="1078">
        <f t="shared" si="81"/>
        <v>10</v>
      </c>
      <c r="J168" s="1078">
        <f t="shared" si="81"/>
        <v>10</v>
      </c>
      <c r="K168" s="1078">
        <f t="shared" si="81"/>
        <v>10</v>
      </c>
      <c r="L168" s="1078">
        <f t="shared" si="81"/>
        <v>10</v>
      </c>
      <c r="M168" s="1078">
        <f t="shared" si="81"/>
        <v>10</v>
      </c>
      <c r="N168" s="1078">
        <f t="shared" si="81"/>
        <v>10</v>
      </c>
      <c r="O168" s="1078">
        <f t="shared" si="81"/>
        <v>10</v>
      </c>
      <c r="P168" s="1078">
        <f t="shared" si="81"/>
        <v>10</v>
      </c>
      <c r="Q168" s="1078">
        <f t="shared" si="81"/>
        <v>10</v>
      </c>
      <c r="R168" s="1078">
        <f t="shared" si="81"/>
        <v>10</v>
      </c>
      <c r="S168" s="1078">
        <f t="shared" si="81"/>
        <v>10</v>
      </c>
      <c r="T168" s="1078">
        <f t="shared" si="81"/>
        <v>10</v>
      </c>
      <c r="U168" s="1078">
        <f t="shared" si="81"/>
        <v>10</v>
      </c>
      <c r="V168" s="1078">
        <f t="shared" si="81"/>
        <v>10</v>
      </c>
      <c r="W168" s="1078">
        <f t="shared" si="81"/>
        <v>10</v>
      </c>
      <c r="X168" s="1078">
        <f t="shared" si="81"/>
        <v>10</v>
      </c>
      <c r="Y168" s="1078">
        <f t="shared" si="81"/>
        <v>10</v>
      </c>
      <c r="Z168" s="1078">
        <f t="shared" si="81"/>
        <v>10</v>
      </c>
      <c r="AA168" s="1078">
        <f t="shared" si="81"/>
        <v>10</v>
      </c>
      <c r="AB168" s="1078">
        <f t="shared" si="81"/>
        <v>10</v>
      </c>
      <c r="AC168" s="1078">
        <f t="shared" si="81"/>
        <v>10</v>
      </c>
      <c r="AD168" s="1078">
        <f t="shared" si="81"/>
        <v>10</v>
      </c>
      <c r="AE168" s="1078">
        <f t="shared" si="81"/>
        <v>10</v>
      </c>
      <c r="AF168" s="1078">
        <f t="shared" si="81"/>
        <v>10</v>
      </c>
      <c r="AG168" s="1078">
        <f t="shared" si="81"/>
        <v>10</v>
      </c>
      <c r="AH168" s="1078">
        <f t="shared" si="81"/>
        <v>10</v>
      </c>
      <c r="AI168" s="1078">
        <f t="shared" si="81"/>
        <v>10</v>
      </c>
      <c r="AJ168" s="1078">
        <f t="shared" si="81"/>
        <v>10</v>
      </c>
      <c r="AK168" s="1078">
        <f t="shared" si="81"/>
        <v>10</v>
      </c>
      <c r="AL168" s="1078">
        <f t="shared" si="81"/>
        <v>10</v>
      </c>
      <c r="AM168" s="1078">
        <f t="shared" si="81"/>
        <v>10</v>
      </c>
      <c r="AN168" s="1078">
        <f t="shared" si="81"/>
        <v>10</v>
      </c>
      <c r="AO168" s="1078">
        <f t="shared" si="81"/>
        <v>10</v>
      </c>
      <c r="AP168" s="1078">
        <f t="shared" si="81"/>
        <v>10</v>
      </c>
      <c r="AQ168" s="1078">
        <f t="shared" si="81"/>
        <v>10</v>
      </c>
      <c r="AR168" s="1078">
        <f t="shared" si="81"/>
        <v>10</v>
      </c>
      <c r="AS168" s="1078">
        <f t="shared" si="81"/>
        <v>10</v>
      </c>
      <c r="AT168" s="1078">
        <f t="shared" si="81"/>
        <v>10</v>
      </c>
      <c r="AU168" s="1078">
        <f t="shared" si="81"/>
        <v>10</v>
      </c>
      <c r="AV168" s="600"/>
      <c r="AW168" s="600"/>
      <c r="AX168" s="600"/>
      <c r="AY168" s="600"/>
      <c r="AZ168" s="600"/>
      <c r="BA168" s="600"/>
    </row>
    <row r="169" spans="2:53">
      <c r="B169" s="600"/>
      <c r="C169" s="600"/>
      <c r="D169" s="1075"/>
      <c r="E169" s="1075" t="s">
        <v>365</v>
      </c>
      <c r="F169" s="1044" t="s">
        <v>206</v>
      </c>
      <c r="G169" s="1078">
        <f>$E217</f>
        <v>10</v>
      </c>
      <c r="H169" s="1078">
        <f t="shared" si="81"/>
        <v>10</v>
      </c>
      <c r="I169" s="1078">
        <f t="shared" si="81"/>
        <v>10</v>
      </c>
      <c r="J169" s="1078">
        <f t="shared" si="81"/>
        <v>10</v>
      </c>
      <c r="K169" s="1078">
        <f t="shared" si="81"/>
        <v>10</v>
      </c>
      <c r="L169" s="1078">
        <f t="shared" si="81"/>
        <v>10</v>
      </c>
      <c r="M169" s="1078">
        <f t="shared" si="81"/>
        <v>10</v>
      </c>
      <c r="N169" s="1078">
        <f t="shared" si="81"/>
        <v>10</v>
      </c>
      <c r="O169" s="1078">
        <f t="shared" si="81"/>
        <v>10</v>
      </c>
      <c r="P169" s="1078">
        <f t="shared" si="81"/>
        <v>10</v>
      </c>
      <c r="Q169" s="1078">
        <f t="shared" si="81"/>
        <v>10</v>
      </c>
      <c r="R169" s="1078">
        <f t="shared" si="81"/>
        <v>10</v>
      </c>
      <c r="S169" s="1078">
        <f t="shared" si="81"/>
        <v>10</v>
      </c>
      <c r="T169" s="1078">
        <f t="shared" si="81"/>
        <v>10</v>
      </c>
      <c r="U169" s="1078">
        <f t="shared" si="81"/>
        <v>10</v>
      </c>
      <c r="V169" s="1078">
        <f t="shared" si="81"/>
        <v>10</v>
      </c>
      <c r="W169" s="1078">
        <f t="shared" si="81"/>
        <v>10</v>
      </c>
      <c r="X169" s="1078">
        <f t="shared" si="81"/>
        <v>10</v>
      </c>
      <c r="Y169" s="1078">
        <f t="shared" si="81"/>
        <v>10</v>
      </c>
      <c r="Z169" s="1078">
        <f t="shared" si="81"/>
        <v>10</v>
      </c>
      <c r="AA169" s="1078">
        <f t="shared" si="81"/>
        <v>10</v>
      </c>
      <c r="AB169" s="1078">
        <f t="shared" si="81"/>
        <v>10</v>
      </c>
      <c r="AC169" s="1078">
        <f t="shared" si="81"/>
        <v>10</v>
      </c>
      <c r="AD169" s="1078">
        <f t="shared" si="81"/>
        <v>10</v>
      </c>
      <c r="AE169" s="1078">
        <f t="shared" si="81"/>
        <v>10</v>
      </c>
      <c r="AF169" s="1078">
        <f t="shared" si="81"/>
        <v>10</v>
      </c>
      <c r="AG169" s="1078">
        <f t="shared" si="81"/>
        <v>10</v>
      </c>
      <c r="AH169" s="1078">
        <f t="shared" si="81"/>
        <v>10</v>
      </c>
      <c r="AI169" s="1078">
        <f t="shared" si="81"/>
        <v>10</v>
      </c>
      <c r="AJ169" s="1078">
        <f t="shared" si="81"/>
        <v>10</v>
      </c>
      <c r="AK169" s="1078">
        <f t="shared" si="81"/>
        <v>10</v>
      </c>
      <c r="AL169" s="1078">
        <f t="shared" si="81"/>
        <v>10</v>
      </c>
      <c r="AM169" s="1078">
        <f t="shared" si="81"/>
        <v>10</v>
      </c>
      <c r="AN169" s="1078">
        <f t="shared" si="81"/>
        <v>10</v>
      </c>
      <c r="AO169" s="1078">
        <f t="shared" si="81"/>
        <v>10</v>
      </c>
      <c r="AP169" s="1078">
        <f t="shared" si="81"/>
        <v>10</v>
      </c>
      <c r="AQ169" s="1078">
        <f t="shared" si="81"/>
        <v>10</v>
      </c>
      <c r="AR169" s="1078">
        <f t="shared" si="81"/>
        <v>10</v>
      </c>
      <c r="AS169" s="1078">
        <f t="shared" si="81"/>
        <v>10</v>
      </c>
      <c r="AT169" s="1078">
        <f t="shared" si="81"/>
        <v>10</v>
      </c>
      <c r="AU169" s="1078">
        <f t="shared" si="81"/>
        <v>10</v>
      </c>
      <c r="AV169" s="600"/>
      <c r="AW169" s="600"/>
      <c r="AX169" s="600"/>
      <c r="AY169" s="600"/>
      <c r="AZ169" s="600"/>
      <c r="BA169" s="600"/>
    </row>
    <row r="170" spans="2:53">
      <c r="B170" s="600"/>
      <c r="C170" s="600"/>
      <c r="D170" s="1075"/>
      <c r="E170" s="1075" t="s">
        <v>361</v>
      </c>
      <c r="F170" s="1044" t="s">
        <v>206</v>
      </c>
      <c r="G170" s="1078">
        <f>$E218</f>
        <v>10</v>
      </c>
      <c r="H170" s="1078">
        <f t="shared" si="81"/>
        <v>10</v>
      </c>
      <c r="I170" s="1078">
        <f t="shared" si="81"/>
        <v>10</v>
      </c>
      <c r="J170" s="1078">
        <f t="shared" si="81"/>
        <v>10</v>
      </c>
      <c r="K170" s="1078">
        <f t="shared" si="81"/>
        <v>10</v>
      </c>
      <c r="L170" s="1078">
        <f t="shared" si="81"/>
        <v>10</v>
      </c>
      <c r="M170" s="1078">
        <f t="shared" si="81"/>
        <v>10</v>
      </c>
      <c r="N170" s="1078">
        <f t="shared" si="81"/>
        <v>10</v>
      </c>
      <c r="O170" s="1078">
        <f t="shared" si="81"/>
        <v>10</v>
      </c>
      <c r="P170" s="1078">
        <f t="shared" si="81"/>
        <v>10</v>
      </c>
      <c r="Q170" s="1078">
        <f t="shared" si="81"/>
        <v>10</v>
      </c>
      <c r="R170" s="1078">
        <f t="shared" si="81"/>
        <v>10</v>
      </c>
      <c r="S170" s="1078">
        <f t="shared" si="81"/>
        <v>10</v>
      </c>
      <c r="T170" s="1078">
        <f t="shared" si="81"/>
        <v>10</v>
      </c>
      <c r="U170" s="1078">
        <f t="shared" si="81"/>
        <v>10</v>
      </c>
      <c r="V170" s="1078">
        <f t="shared" si="81"/>
        <v>10</v>
      </c>
      <c r="W170" s="1078">
        <f t="shared" si="81"/>
        <v>10</v>
      </c>
      <c r="X170" s="1078">
        <f t="shared" si="81"/>
        <v>10</v>
      </c>
      <c r="Y170" s="1078">
        <f t="shared" si="81"/>
        <v>10</v>
      </c>
      <c r="Z170" s="1078">
        <f t="shared" si="81"/>
        <v>10</v>
      </c>
      <c r="AA170" s="1078">
        <f t="shared" si="81"/>
        <v>10</v>
      </c>
      <c r="AB170" s="1078">
        <f t="shared" si="81"/>
        <v>10</v>
      </c>
      <c r="AC170" s="1078">
        <f t="shared" si="81"/>
        <v>10</v>
      </c>
      <c r="AD170" s="1078">
        <f t="shared" si="81"/>
        <v>10</v>
      </c>
      <c r="AE170" s="1078">
        <f t="shared" si="81"/>
        <v>10</v>
      </c>
      <c r="AF170" s="1078">
        <f t="shared" si="81"/>
        <v>10</v>
      </c>
      <c r="AG170" s="1078">
        <f t="shared" si="81"/>
        <v>10</v>
      </c>
      <c r="AH170" s="1078">
        <f t="shared" si="81"/>
        <v>10</v>
      </c>
      <c r="AI170" s="1078">
        <f t="shared" si="81"/>
        <v>10</v>
      </c>
      <c r="AJ170" s="1078">
        <f t="shared" si="81"/>
        <v>10</v>
      </c>
      <c r="AK170" s="1078">
        <f t="shared" si="81"/>
        <v>10</v>
      </c>
      <c r="AL170" s="1078">
        <f t="shared" si="81"/>
        <v>10</v>
      </c>
      <c r="AM170" s="1078">
        <f t="shared" si="81"/>
        <v>10</v>
      </c>
      <c r="AN170" s="1078">
        <f t="shared" si="81"/>
        <v>10</v>
      </c>
      <c r="AO170" s="1078">
        <f t="shared" si="81"/>
        <v>10</v>
      </c>
      <c r="AP170" s="1078">
        <f t="shared" si="81"/>
        <v>10</v>
      </c>
      <c r="AQ170" s="1078">
        <f t="shared" si="81"/>
        <v>10</v>
      </c>
      <c r="AR170" s="1078">
        <f t="shared" si="81"/>
        <v>10</v>
      </c>
      <c r="AS170" s="1078">
        <f t="shared" si="81"/>
        <v>10</v>
      </c>
      <c r="AT170" s="1078">
        <f t="shared" si="81"/>
        <v>10</v>
      </c>
      <c r="AU170" s="1078">
        <f t="shared" si="81"/>
        <v>10</v>
      </c>
      <c r="AV170" s="600"/>
      <c r="AW170" s="600"/>
      <c r="AX170" s="600"/>
      <c r="AY170" s="600"/>
      <c r="AZ170" s="600"/>
      <c r="BA170" s="600"/>
    </row>
    <row r="171" spans="2:53">
      <c r="B171" s="600"/>
      <c r="C171" s="600"/>
      <c r="D171" s="1075"/>
      <c r="E171" s="1075" t="s">
        <v>42</v>
      </c>
      <c r="F171" s="1044" t="s">
        <v>206</v>
      </c>
      <c r="G171" s="1078">
        <f>$E$185</f>
        <v>0.1</v>
      </c>
      <c r="H171" s="1078">
        <f t="shared" ref="H171:AU171" si="82">$E$185</f>
        <v>0.1</v>
      </c>
      <c r="I171" s="1078">
        <f t="shared" si="82"/>
        <v>0.1</v>
      </c>
      <c r="J171" s="1078">
        <f t="shared" si="82"/>
        <v>0.1</v>
      </c>
      <c r="K171" s="1078">
        <f t="shared" si="82"/>
        <v>0.1</v>
      </c>
      <c r="L171" s="1078">
        <f t="shared" si="82"/>
        <v>0.1</v>
      </c>
      <c r="M171" s="1078">
        <f t="shared" si="82"/>
        <v>0.1</v>
      </c>
      <c r="N171" s="1078">
        <f t="shared" si="82"/>
        <v>0.1</v>
      </c>
      <c r="O171" s="1078">
        <f t="shared" si="82"/>
        <v>0.1</v>
      </c>
      <c r="P171" s="1078">
        <f t="shared" si="82"/>
        <v>0.1</v>
      </c>
      <c r="Q171" s="1078">
        <f t="shared" si="82"/>
        <v>0.1</v>
      </c>
      <c r="R171" s="1078">
        <f t="shared" si="82"/>
        <v>0.1</v>
      </c>
      <c r="S171" s="1078">
        <f t="shared" si="82"/>
        <v>0.1</v>
      </c>
      <c r="T171" s="1078">
        <f t="shared" si="82"/>
        <v>0.1</v>
      </c>
      <c r="U171" s="1078">
        <f t="shared" si="82"/>
        <v>0.1</v>
      </c>
      <c r="V171" s="1078">
        <f t="shared" si="82"/>
        <v>0.1</v>
      </c>
      <c r="W171" s="1078">
        <f t="shared" si="82"/>
        <v>0.1</v>
      </c>
      <c r="X171" s="1078">
        <f t="shared" si="82"/>
        <v>0.1</v>
      </c>
      <c r="Y171" s="1078">
        <f t="shared" si="82"/>
        <v>0.1</v>
      </c>
      <c r="Z171" s="1078">
        <f t="shared" si="82"/>
        <v>0.1</v>
      </c>
      <c r="AA171" s="1078">
        <f t="shared" si="82"/>
        <v>0.1</v>
      </c>
      <c r="AB171" s="1078">
        <f t="shared" si="82"/>
        <v>0.1</v>
      </c>
      <c r="AC171" s="1078">
        <f t="shared" si="82"/>
        <v>0.1</v>
      </c>
      <c r="AD171" s="1078">
        <f t="shared" si="82"/>
        <v>0.1</v>
      </c>
      <c r="AE171" s="1078">
        <f t="shared" si="82"/>
        <v>0.1</v>
      </c>
      <c r="AF171" s="1078">
        <f t="shared" si="82"/>
        <v>0.1</v>
      </c>
      <c r="AG171" s="1078">
        <f t="shared" si="82"/>
        <v>0.1</v>
      </c>
      <c r="AH171" s="1078">
        <f t="shared" si="82"/>
        <v>0.1</v>
      </c>
      <c r="AI171" s="1078">
        <f t="shared" si="82"/>
        <v>0.1</v>
      </c>
      <c r="AJ171" s="1078">
        <f t="shared" si="82"/>
        <v>0.1</v>
      </c>
      <c r="AK171" s="1078">
        <f t="shared" si="82"/>
        <v>0.1</v>
      </c>
      <c r="AL171" s="1078">
        <f t="shared" si="82"/>
        <v>0.1</v>
      </c>
      <c r="AM171" s="1078">
        <f t="shared" si="82"/>
        <v>0.1</v>
      </c>
      <c r="AN171" s="1078">
        <f t="shared" si="82"/>
        <v>0.1</v>
      </c>
      <c r="AO171" s="1078">
        <f t="shared" si="82"/>
        <v>0.1</v>
      </c>
      <c r="AP171" s="1078">
        <f t="shared" si="82"/>
        <v>0.1</v>
      </c>
      <c r="AQ171" s="1078">
        <f t="shared" si="82"/>
        <v>0.1</v>
      </c>
      <c r="AR171" s="1078">
        <f t="shared" si="82"/>
        <v>0.1</v>
      </c>
      <c r="AS171" s="1078">
        <f t="shared" si="82"/>
        <v>0.1</v>
      </c>
      <c r="AT171" s="1078">
        <f t="shared" si="82"/>
        <v>0.1</v>
      </c>
      <c r="AU171" s="1078">
        <f t="shared" si="82"/>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83">H149*2</f>
        <v>92.2</v>
      </c>
      <c r="I172" s="1080">
        <f t="shared" si="83"/>
        <v>110.2</v>
      </c>
      <c r="J172" s="1080">
        <f t="shared" si="83"/>
        <v>108.4</v>
      </c>
      <c r="K172" s="1080">
        <f t="shared" si="83"/>
        <v>91.4</v>
      </c>
      <c r="L172" s="1080">
        <f t="shared" si="83"/>
        <v>88</v>
      </c>
      <c r="M172" s="1080">
        <f t="shared" si="83"/>
        <v>73.599999999999994</v>
      </c>
      <c r="N172" s="1080">
        <f t="shared" si="83"/>
        <v>73.8</v>
      </c>
      <c r="O172" s="1080">
        <f t="shared" si="83"/>
        <v>106.84436676370051</v>
      </c>
      <c r="P172" s="1080">
        <f t="shared" si="83"/>
        <v>68.522022481240924</v>
      </c>
      <c r="Q172" s="1080">
        <f t="shared" si="83"/>
        <v>45.654591247347206</v>
      </c>
      <c r="R172" s="1080">
        <f t="shared" si="83"/>
        <v>205.35603108031901</v>
      </c>
      <c r="S172" s="1080">
        <f t="shared" si="83"/>
        <v>260.72258422195011</v>
      </c>
      <c r="T172" s="1080">
        <f t="shared" si="83"/>
        <v>158.5929405554914</v>
      </c>
      <c r="U172" s="1080">
        <f t="shared" si="83"/>
        <v>86.049784198265286</v>
      </c>
      <c r="V172" s="1080">
        <f t="shared" si="83"/>
        <v>78.96116184302474</v>
      </c>
      <c r="W172" s="1080">
        <f t="shared" si="83"/>
        <v>82.027156360608274</v>
      </c>
      <c r="X172" s="1080">
        <f t="shared" si="83"/>
        <v>85.049150528797384</v>
      </c>
      <c r="Y172" s="1080">
        <f t="shared" si="83"/>
        <v>87.977933805504037</v>
      </c>
      <c r="Z172" s="1080">
        <f t="shared" si="83"/>
        <v>90.806174024050065</v>
      </c>
      <c r="AA172" s="1080">
        <f t="shared" si="83"/>
        <v>93.545254289417841</v>
      </c>
      <c r="AB172" s="1080">
        <f t="shared" si="83"/>
        <v>95.942570263807795</v>
      </c>
      <c r="AC172" s="1080">
        <f t="shared" si="83"/>
        <v>98.288170780745347</v>
      </c>
      <c r="AD172" s="1080">
        <f t="shared" si="83"/>
        <v>100.50807073103184</v>
      </c>
      <c r="AE172" s="1080">
        <f t="shared" si="83"/>
        <v>102.68270939569764</v>
      </c>
      <c r="AF172" s="1080">
        <f t="shared" si="83"/>
        <v>104.75287649947461</v>
      </c>
      <c r="AG172" s="1080">
        <f t="shared" si="83"/>
        <v>104.75287649947461</v>
      </c>
      <c r="AH172" s="1080">
        <f t="shared" si="83"/>
        <v>104.75287649947461</v>
      </c>
      <c r="AI172" s="1080">
        <f t="shared" si="83"/>
        <v>104.75287649947461</v>
      </c>
      <c r="AJ172" s="1080">
        <f t="shared" si="83"/>
        <v>104.75287649947461</v>
      </c>
      <c r="AK172" s="1080">
        <f t="shared" si="83"/>
        <v>104.75287649947461</v>
      </c>
      <c r="AL172" s="1080">
        <f t="shared" si="83"/>
        <v>104.75287649947461</v>
      </c>
      <c r="AM172" s="1080">
        <f t="shared" si="83"/>
        <v>104.75287649947461</v>
      </c>
      <c r="AN172" s="1080">
        <f t="shared" si="83"/>
        <v>104.75287649947461</v>
      </c>
      <c r="AO172" s="1080">
        <f t="shared" si="83"/>
        <v>104.75287649947461</v>
      </c>
      <c r="AP172" s="1080">
        <f t="shared" si="83"/>
        <v>104.75287649947461</v>
      </c>
      <c r="AQ172" s="1080">
        <f t="shared" si="83"/>
        <v>104.75287649947461</v>
      </c>
      <c r="AR172" s="1080">
        <f t="shared" si="83"/>
        <v>104.75287649947461</v>
      </c>
      <c r="AS172" s="1080">
        <f t="shared" si="83"/>
        <v>104.75287649947461</v>
      </c>
      <c r="AT172" s="1080">
        <f>AT149*2</f>
        <v>104.75287649947461</v>
      </c>
      <c r="AU172" s="1080">
        <f t="shared" ref="AU172" si="84">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85">H149*2</f>
        <v>92.2</v>
      </c>
      <c r="I173" s="1080">
        <f t="shared" si="85"/>
        <v>110.2</v>
      </c>
      <c r="J173" s="1080">
        <f t="shared" si="85"/>
        <v>108.4</v>
      </c>
      <c r="K173" s="1080">
        <f t="shared" si="85"/>
        <v>91.4</v>
      </c>
      <c r="L173" s="1080">
        <f t="shared" si="85"/>
        <v>88</v>
      </c>
      <c r="M173" s="1080">
        <f t="shared" si="85"/>
        <v>73.599999999999994</v>
      </c>
      <c r="N173" s="1080">
        <f t="shared" si="85"/>
        <v>73.8</v>
      </c>
      <c r="O173" s="1080">
        <f t="shared" si="85"/>
        <v>106.84436676370051</v>
      </c>
      <c r="P173" s="1080">
        <f t="shared" si="85"/>
        <v>68.522022481240924</v>
      </c>
      <c r="Q173" s="1080">
        <f t="shared" si="85"/>
        <v>45.654591247347206</v>
      </c>
      <c r="R173" s="1080">
        <f t="shared" si="85"/>
        <v>205.35603108031901</v>
      </c>
      <c r="S173" s="1080">
        <f t="shared" si="85"/>
        <v>260.72258422195011</v>
      </c>
      <c r="T173" s="1080">
        <f t="shared" si="85"/>
        <v>158.5929405554914</v>
      </c>
      <c r="U173" s="1080">
        <f t="shared" si="85"/>
        <v>86.049784198265286</v>
      </c>
      <c r="V173" s="1080">
        <f t="shared" si="85"/>
        <v>78.96116184302474</v>
      </c>
      <c r="W173" s="1080">
        <f t="shared" si="85"/>
        <v>82.027156360608274</v>
      </c>
      <c r="X173" s="1080">
        <f t="shared" si="85"/>
        <v>85.049150528797384</v>
      </c>
      <c r="Y173" s="1080">
        <f t="shared" si="85"/>
        <v>87.977933805504037</v>
      </c>
      <c r="Z173" s="1080">
        <f t="shared" si="85"/>
        <v>90.806174024050065</v>
      </c>
      <c r="AA173" s="1080">
        <f t="shared" si="85"/>
        <v>93.545254289417841</v>
      </c>
      <c r="AB173" s="1080">
        <f t="shared" si="85"/>
        <v>95.942570263807795</v>
      </c>
      <c r="AC173" s="1080">
        <f t="shared" si="85"/>
        <v>98.288170780745347</v>
      </c>
      <c r="AD173" s="1080">
        <f t="shared" si="85"/>
        <v>100.50807073103184</v>
      </c>
      <c r="AE173" s="1080">
        <f t="shared" si="85"/>
        <v>102.68270939569764</v>
      </c>
      <c r="AF173" s="1080">
        <f t="shared" si="85"/>
        <v>104.75287649947461</v>
      </c>
      <c r="AG173" s="1080">
        <f t="shared" si="85"/>
        <v>104.75287649947461</v>
      </c>
      <c r="AH173" s="1080">
        <f t="shared" si="85"/>
        <v>104.75287649947461</v>
      </c>
      <c r="AI173" s="1080">
        <f t="shared" si="85"/>
        <v>104.75287649947461</v>
      </c>
      <c r="AJ173" s="1080">
        <f t="shared" si="85"/>
        <v>104.75287649947461</v>
      </c>
      <c r="AK173" s="1080">
        <f t="shared" si="85"/>
        <v>104.75287649947461</v>
      </c>
      <c r="AL173" s="1080">
        <f t="shared" si="85"/>
        <v>104.75287649947461</v>
      </c>
      <c r="AM173" s="1080">
        <f t="shared" si="85"/>
        <v>104.75287649947461</v>
      </c>
      <c r="AN173" s="1080">
        <f t="shared" si="85"/>
        <v>104.75287649947461</v>
      </c>
      <c r="AO173" s="1080">
        <f t="shared" si="85"/>
        <v>104.75287649947461</v>
      </c>
      <c r="AP173" s="1080">
        <f t="shared" si="85"/>
        <v>104.75287649947461</v>
      </c>
      <c r="AQ173" s="1080">
        <f t="shared" si="85"/>
        <v>104.75287649947461</v>
      </c>
      <c r="AR173" s="1080">
        <f t="shared" si="85"/>
        <v>104.75287649947461</v>
      </c>
      <c r="AS173" s="1080">
        <f t="shared" si="85"/>
        <v>104.75287649947461</v>
      </c>
      <c r="AT173" s="1080">
        <f>AT149*2</f>
        <v>104.75287649947461</v>
      </c>
      <c r="AU173" s="1080">
        <f t="shared" ref="AU173" si="86">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87">G157*0.25</f>
        <v>11.5</v>
      </c>
      <c r="H176" s="1078">
        <f t="shared" si="87"/>
        <v>11.5</v>
      </c>
      <c r="I176" s="1078">
        <f t="shared" si="87"/>
        <v>11.5</v>
      </c>
      <c r="J176" s="1078">
        <f t="shared" si="87"/>
        <v>11.425000000000001</v>
      </c>
      <c r="K176" s="1078">
        <f t="shared" si="87"/>
        <v>11.324999999999999</v>
      </c>
      <c r="L176" s="1078">
        <f t="shared" si="87"/>
        <v>11.225</v>
      </c>
      <c r="M176" s="1078">
        <f t="shared" si="87"/>
        <v>11.35</v>
      </c>
      <c r="N176" s="1078">
        <f t="shared" si="87"/>
        <v>11.475</v>
      </c>
      <c r="O176" s="1078">
        <f t="shared" si="87"/>
        <v>11.294868050622464</v>
      </c>
      <c r="P176" s="1078">
        <f t="shared" si="87"/>
        <v>11.279400140745098</v>
      </c>
      <c r="Q176" s="1078">
        <f t="shared" si="87"/>
        <v>12.20915820255845</v>
      </c>
      <c r="R176" s="1078">
        <f t="shared" si="87"/>
        <v>12.624341705469405</v>
      </c>
      <c r="S176" s="1078">
        <f t="shared" si="87"/>
        <v>12.799029450898637</v>
      </c>
      <c r="T176" s="1078">
        <f t="shared" si="87"/>
        <v>12.866211640962241</v>
      </c>
      <c r="U176" s="1078">
        <f t="shared" si="87"/>
        <v>12.918733933581338</v>
      </c>
      <c r="V176" s="1078">
        <f t="shared" si="87"/>
        <v>12.976178320772924</v>
      </c>
      <c r="W176" s="1078">
        <f t="shared" si="87"/>
        <v>13.048661736715456</v>
      </c>
      <c r="X176" s="1078">
        <f t="shared" si="87"/>
        <v>13.124047562065975</v>
      </c>
      <c r="Y176" s="1078">
        <f t="shared" si="87"/>
        <v>13.201707543997333</v>
      </c>
      <c r="Z176" s="1078">
        <f t="shared" si="87"/>
        <v>13.280288712358075</v>
      </c>
      <c r="AA176" s="1078">
        <f t="shared" si="87"/>
        <v>13.358277703403013</v>
      </c>
      <c r="AB176" s="1078">
        <f t="shared" si="87"/>
        <v>13.434215746410654</v>
      </c>
      <c r="AC176" s="1078">
        <f t="shared" si="87"/>
        <v>13.511093179938342</v>
      </c>
      <c r="AD176" s="1078">
        <f t="shared" si="87"/>
        <v>13.58814559564096</v>
      </c>
      <c r="AE176" s="1078">
        <f t="shared" si="87"/>
        <v>13.665370255300417</v>
      </c>
      <c r="AF176" s="1078">
        <f t="shared" si="87"/>
        <v>13.742764447218722</v>
      </c>
      <c r="AG176" s="1078">
        <f t="shared" si="87"/>
        <v>13.742764447218722</v>
      </c>
      <c r="AH176" s="1078">
        <f t="shared" si="87"/>
        <v>13.742764447218722</v>
      </c>
      <c r="AI176" s="1078">
        <f t="shared" si="87"/>
        <v>13.742764447218722</v>
      </c>
      <c r="AJ176" s="1078">
        <f t="shared" si="87"/>
        <v>13.742764447218722</v>
      </c>
      <c r="AK176" s="1078">
        <f t="shared" si="87"/>
        <v>13.742764447218722</v>
      </c>
      <c r="AL176" s="1078">
        <f t="shared" si="87"/>
        <v>13.742764447218722</v>
      </c>
      <c r="AM176" s="1078">
        <f t="shared" si="87"/>
        <v>13.742764447218722</v>
      </c>
      <c r="AN176" s="1078">
        <f t="shared" si="87"/>
        <v>13.742764447218722</v>
      </c>
      <c r="AO176" s="1078">
        <f t="shared" si="87"/>
        <v>13.742764447218722</v>
      </c>
      <c r="AP176" s="1078">
        <f t="shared" si="87"/>
        <v>13.742764447218722</v>
      </c>
      <c r="AQ176" s="1078">
        <f t="shared" si="87"/>
        <v>13.742764447218722</v>
      </c>
      <c r="AR176" s="1078">
        <f t="shared" si="87"/>
        <v>13.742764447218722</v>
      </c>
      <c r="AS176" s="1078">
        <f t="shared" si="87"/>
        <v>13.742764447218722</v>
      </c>
      <c r="AT176" s="1078">
        <f t="shared" si="87"/>
        <v>13.742764447218722</v>
      </c>
      <c r="AU176" s="1078">
        <f t="shared" si="87"/>
        <v>13.742764447218722</v>
      </c>
      <c r="AV176" s="600"/>
      <c r="AW176" s="600"/>
      <c r="AX176" s="600"/>
      <c r="AY176" s="600"/>
      <c r="AZ176" s="600"/>
      <c r="BA176" s="600"/>
    </row>
    <row r="177" spans="2:53">
      <c r="B177" s="600"/>
      <c r="C177" s="600"/>
      <c r="D177" s="1075" t="s">
        <v>869</v>
      </c>
      <c r="E177" s="1075" t="s">
        <v>779</v>
      </c>
      <c r="F177" s="1044" t="s">
        <v>868</v>
      </c>
      <c r="G177" s="1078">
        <f t="shared" ref="G177:AU177" si="88">G157</f>
        <v>46</v>
      </c>
      <c r="H177" s="1078">
        <f t="shared" si="88"/>
        <v>46</v>
      </c>
      <c r="I177" s="1078">
        <f t="shared" si="88"/>
        <v>46</v>
      </c>
      <c r="J177" s="1078">
        <f t="shared" si="88"/>
        <v>45.7</v>
      </c>
      <c r="K177" s="1078">
        <f t="shared" si="88"/>
        <v>45.3</v>
      </c>
      <c r="L177" s="1078">
        <f t="shared" si="88"/>
        <v>44.9</v>
      </c>
      <c r="M177" s="1078">
        <f t="shared" si="88"/>
        <v>45.4</v>
      </c>
      <c r="N177" s="1078">
        <f t="shared" si="88"/>
        <v>45.9</v>
      </c>
      <c r="O177" s="1078">
        <f t="shared" si="88"/>
        <v>45.179472202489855</v>
      </c>
      <c r="P177" s="1078">
        <f t="shared" si="88"/>
        <v>45.117600562980392</v>
      </c>
      <c r="Q177" s="1078">
        <f t="shared" si="88"/>
        <v>48.836632810233802</v>
      </c>
      <c r="R177" s="1078">
        <f t="shared" si="88"/>
        <v>50.49736682187762</v>
      </c>
      <c r="S177" s="1078">
        <f t="shared" si="88"/>
        <v>51.196117803594547</v>
      </c>
      <c r="T177" s="1078">
        <f t="shared" si="88"/>
        <v>51.464846563848965</v>
      </c>
      <c r="U177" s="1078">
        <f t="shared" si="88"/>
        <v>51.674935734325352</v>
      </c>
      <c r="V177" s="1078">
        <f t="shared" si="88"/>
        <v>51.904713283091695</v>
      </c>
      <c r="W177" s="1078">
        <f t="shared" si="88"/>
        <v>52.194646946861823</v>
      </c>
      <c r="X177" s="1078">
        <f t="shared" si="88"/>
        <v>52.4961902482639</v>
      </c>
      <c r="Y177" s="1078">
        <f t="shared" si="88"/>
        <v>52.806830175989333</v>
      </c>
      <c r="Z177" s="1078">
        <f t="shared" si="88"/>
        <v>53.121154849432301</v>
      </c>
      <c r="AA177" s="1078">
        <f t="shared" si="88"/>
        <v>53.433110813612053</v>
      </c>
      <c r="AB177" s="1078">
        <f t="shared" si="88"/>
        <v>53.736862985642617</v>
      </c>
      <c r="AC177" s="1078">
        <f t="shared" si="88"/>
        <v>54.044372719753369</v>
      </c>
      <c r="AD177" s="1078">
        <f t="shared" si="88"/>
        <v>54.352582382563838</v>
      </c>
      <c r="AE177" s="1078">
        <f t="shared" si="88"/>
        <v>54.661481021201666</v>
      </c>
      <c r="AF177" s="1078">
        <f t="shared" si="88"/>
        <v>54.971057788874887</v>
      </c>
      <c r="AG177" s="1078">
        <f t="shared" si="88"/>
        <v>54.971057788874887</v>
      </c>
      <c r="AH177" s="1078">
        <f t="shared" si="88"/>
        <v>54.971057788874887</v>
      </c>
      <c r="AI177" s="1078">
        <f t="shared" si="88"/>
        <v>54.971057788874887</v>
      </c>
      <c r="AJ177" s="1078">
        <f t="shared" si="88"/>
        <v>54.971057788874887</v>
      </c>
      <c r="AK177" s="1078">
        <f t="shared" si="88"/>
        <v>54.971057788874887</v>
      </c>
      <c r="AL177" s="1078">
        <f t="shared" si="88"/>
        <v>54.971057788874887</v>
      </c>
      <c r="AM177" s="1078">
        <f t="shared" si="88"/>
        <v>54.971057788874887</v>
      </c>
      <c r="AN177" s="1078">
        <f t="shared" si="88"/>
        <v>54.971057788874887</v>
      </c>
      <c r="AO177" s="1078">
        <f t="shared" si="88"/>
        <v>54.971057788874887</v>
      </c>
      <c r="AP177" s="1078">
        <f t="shared" si="88"/>
        <v>54.971057788874887</v>
      </c>
      <c r="AQ177" s="1078">
        <f t="shared" si="88"/>
        <v>54.971057788874887</v>
      </c>
      <c r="AR177" s="1078">
        <f t="shared" si="88"/>
        <v>54.971057788874887</v>
      </c>
      <c r="AS177" s="1078">
        <f t="shared" si="88"/>
        <v>54.971057788874887</v>
      </c>
      <c r="AT177" s="1078">
        <f t="shared" si="88"/>
        <v>54.971057788874887</v>
      </c>
      <c r="AU177" s="1078">
        <f t="shared" si="88"/>
        <v>54.971057788874887</v>
      </c>
      <c r="AV177" s="600"/>
      <c r="AW177" s="600"/>
      <c r="AX177" s="600"/>
      <c r="AY177" s="600"/>
      <c r="AZ177" s="600"/>
      <c r="BA177" s="600"/>
    </row>
    <row r="178" spans="2:53">
      <c r="B178" s="600"/>
      <c r="C178" s="600"/>
      <c r="D178" s="1075"/>
      <c r="E178" s="1075" t="s">
        <v>784</v>
      </c>
      <c r="F178" s="1044" t="s">
        <v>868</v>
      </c>
      <c r="G178" s="1078">
        <f t="shared" ref="G178:AU178" si="89">$E$203*G128</f>
        <v>11.55</v>
      </c>
      <c r="H178" s="1078">
        <f t="shared" si="89"/>
        <v>13.85</v>
      </c>
      <c r="I178" s="1078">
        <f t="shared" si="89"/>
        <v>11.95</v>
      </c>
      <c r="J178" s="1078">
        <f t="shared" si="89"/>
        <v>10.15</v>
      </c>
      <c r="K178" s="1078">
        <f t="shared" si="89"/>
        <v>8.6</v>
      </c>
      <c r="L178" s="1078">
        <f t="shared" si="89"/>
        <v>7.85</v>
      </c>
      <c r="M178" s="1078">
        <f t="shared" si="89"/>
        <v>6.1</v>
      </c>
      <c r="N178" s="1078">
        <f t="shared" si="89"/>
        <v>5.85</v>
      </c>
      <c r="O178" s="1078">
        <f t="shared" si="89"/>
        <v>11.467898064011884</v>
      </c>
      <c r="P178" s="1078">
        <f t="shared" si="89"/>
        <v>7.7663830030950765</v>
      </c>
      <c r="Q178" s="1078">
        <f t="shared" si="89"/>
        <v>7.680543179052445</v>
      </c>
      <c r="R178" s="1078">
        <f t="shared" si="89"/>
        <v>15.654642097315632</v>
      </c>
      <c r="S178" s="1078">
        <f t="shared" si="89"/>
        <v>14.418056994010971</v>
      </c>
      <c r="T178" s="1078">
        <f t="shared" si="89"/>
        <v>12.975714153312774</v>
      </c>
      <c r="U178" s="1078">
        <f t="shared" si="89"/>
        <v>10.692491586470254</v>
      </c>
      <c r="V178" s="1078">
        <f t="shared" si="89"/>
        <v>10.67770371818346</v>
      </c>
      <c r="W178" s="1078">
        <f t="shared" si="89"/>
        <v>10.807396977146954</v>
      </c>
      <c r="X178" s="1078">
        <f t="shared" si="89"/>
        <v>10.936715187443214</v>
      </c>
      <c r="Y178" s="1078">
        <f t="shared" si="89"/>
        <v>11.060849045649171</v>
      </c>
      <c r="Z178" s="1078">
        <f t="shared" si="89"/>
        <v>11.179074331554968</v>
      </c>
      <c r="AA178" s="1078">
        <f t="shared" si="89"/>
        <v>11.292334750363057</v>
      </c>
      <c r="AB178" s="1078">
        <f t="shared" si="89"/>
        <v>11.312836581246978</v>
      </c>
      <c r="AC178" s="1078">
        <f t="shared" si="89"/>
        <v>11.33232086004325</v>
      </c>
      <c r="AD178" s="1078">
        <f t="shared" si="89"/>
        <v>11.344149311330991</v>
      </c>
      <c r="AE178" s="1078">
        <f t="shared" si="89"/>
        <v>11.355309283540223</v>
      </c>
      <c r="AF178" s="1078">
        <f t="shared" si="89"/>
        <v>11.360552634530629</v>
      </c>
      <c r="AG178" s="1078">
        <f t="shared" si="89"/>
        <v>11.360552634530629</v>
      </c>
      <c r="AH178" s="1078">
        <f t="shared" si="89"/>
        <v>11.360552634530629</v>
      </c>
      <c r="AI178" s="1078">
        <f t="shared" si="89"/>
        <v>11.360552634530629</v>
      </c>
      <c r="AJ178" s="1078">
        <f t="shared" si="89"/>
        <v>11.360552634530629</v>
      </c>
      <c r="AK178" s="1078">
        <f t="shared" si="89"/>
        <v>11.360552634530629</v>
      </c>
      <c r="AL178" s="1078">
        <f t="shared" si="89"/>
        <v>11.360552634530629</v>
      </c>
      <c r="AM178" s="1078">
        <f t="shared" si="89"/>
        <v>11.360552634530629</v>
      </c>
      <c r="AN178" s="1078">
        <f t="shared" si="89"/>
        <v>11.360552634530629</v>
      </c>
      <c r="AO178" s="1078">
        <f t="shared" si="89"/>
        <v>11.360552634530629</v>
      </c>
      <c r="AP178" s="1078">
        <f t="shared" si="89"/>
        <v>11.360552634530629</v>
      </c>
      <c r="AQ178" s="1078">
        <f t="shared" si="89"/>
        <v>11.360552634530629</v>
      </c>
      <c r="AR178" s="1078">
        <f t="shared" si="89"/>
        <v>11.360552634530629</v>
      </c>
      <c r="AS178" s="1078">
        <f t="shared" si="89"/>
        <v>11.360552634530629</v>
      </c>
      <c r="AT178" s="1078">
        <f t="shared" si="89"/>
        <v>11.360552634530629</v>
      </c>
      <c r="AU178" s="1078">
        <f t="shared" si="89"/>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90">$E$205</f>
        <v>4.1805555555555554</v>
      </c>
      <c r="I179" s="1078">
        <f t="shared" si="90"/>
        <v>4.1805555555555554</v>
      </c>
      <c r="J179" s="1078">
        <f t="shared" si="90"/>
        <v>4.1805555555555554</v>
      </c>
      <c r="K179" s="1078">
        <f t="shared" si="90"/>
        <v>4.1805555555555554</v>
      </c>
      <c r="L179" s="1078">
        <f t="shared" si="90"/>
        <v>4.1805555555555554</v>
      </c>
      <c r="M179" s="1078">
        <f t="shared" si="90"/>
        <v>4.1805555555555554</v>
      </c>
      <c r="N179" s="1078">
        <f t="shared" si="90"/>
        <v>4.1805555555555554</v>
      </c>
      <c r="O179" s="1078">
        <f t="shared" si="90"/>
        <v>4.1805555555555554</v>
      </c>
      <c r="P179" s="1078">
        <f t="shared" si="90"/>
        <v>4.1805555555555554</v>
      </c>
      <c r="Q179" s="1078">
        <f t="shared" si="90"/>
        <v>4.1805555555555554</v>
      </c>
      <c r="R179" s="1078">
        <f t="shared" si="90"/>
        <v>4.1805555555555554</v>
      </c>
      <c r="S179" s="1078">
        <f t="shared" si="90"/>
        <v>4.1805555555555554</v>
      </c>
      <c r="T179" s="1078">
        <f t="shared" si="90"/>
        <v>4.1805555555555554</v>
      </c>
      <c r="U179" s="1078">
        <f t="shared" si="90"/>
        <v>4.1805555555555554</v>
      </c>
      <c r="V179" s="1078">
        <f t="shared" si="90"/>
        <v>4.1805555555555554</v>
      </c>
      <c r="W179" s="1078">
        <f t="shared" si="90"/>
        <v>4.1805555555555554</v>
      </c>
      <c r="X179" s="1078">
        <f t="shared" si="90"/>
        <v>4.1805555555555554</v>
      </c>
      <c r="Y179" s="1078">
        <f t="shared" si="90"/>
        <v>4.1805555555555554</v>
      </c>
      <c r="Z179" s="1078">
        <f t="shared" si="90"/>
        <v>4.1805555555555554</v>
      </c>
      <c r="AA179" s="1078">
        <f t="shared" si="90"/>
        <v>4.1805555555555554</v>
      </c>
      <c r="AB179" s="1078">
        <f t="shared" si="90"/>
        <v>4.1805555555555554</v>
      </c>
      <c r="AC179" s="1078">
        <f t="shared" si="90"/>
        <v>4.1805555555555554</v>
      </c>
      <c r="AD179" s="1078">
        <f t="shared" si="90"/>
        <v>4.1805555555555554</v>
      </c>
      <c r="AE179" s="1078">
        <f t="shared" si="90"/>
        <v>4.1805555555555554</v>
      </c>
      <c r="AF179" s="1078">
        <f t="shared" si="90"/>
        <v>4.1805555555555554</v>
      </c>
      <c r="AG179" s="1078">
        <f t="shared" si="90"/>
        <v>4.1805555555555554</v>
      </c>
      <c r="AH179" s="1078">
        <f t="shared" si="90"/>
        <v>4.1805555555555554</v>
      </c>
      <c r="AI179" s="1078">
        <f t="shared" si="90"/>
        <v>4.1805555555555554</v>
      </c>
      <c r="AJ179" s="1078">
        <f t="shared" si="90"/>
        <v>4.1805555555555554</v>
      </c>
      <c r="AK179" s="1078">
        <f t="shared" si="90"/>
        <v>4.1805555555555554</v>
      </c>
      <c r="AL179" s="1078">
        <f t="shared" si="90"/>
        <v>4.1805555555555554</v>
      </c>
      <c r="AM179" s="1078">
        <f t="shared" si="90"/>
        <v>4.1805555555555554</v>
      </c>
      <c r="AN179" s="1078">
        <f t="shared" si="90"/>
        <v>4.1805555555555554</v>
      </c>
      <c r="AO179" s="1078">
        <f t="shared" si="90"/>
        <v>4.1805555555555554</v>
      </c>
      <c r="AP179" s="1078">
        <f t="shared" si="90"/>
        <v>4.1805555555555554</v>
      </c>
      <c r="AQ179" s="1078">
        <f t="shared" si="90"/>
        <v>4.1805555555555554</v>
      </c>
      <c r="AR179" s="1078">
        <f t="shared" si="90"/>
        <v>4.1805555555555554</v>
      </c>
      <c r="AS179" s="1078">
        <f t="shared" si="90"/>
        <v>4.1805555555555554</v>
      </c>
      <c r="AT179" s="1078">
        <f t="shared" si="90"/>
        <v>4.1805555555555554</v>
      </c>
      <c r="AU179" s="1078">
        <f t="shared" si="90"/>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91">$E$185</f>
        <v>0.1</v>
      </c>
      <c r="I180" s="1078">
        <f t="shared" si="91"/>
        <v>0.1</v>
      </c>
      <c r="J180" s="1078">
        <f t="shared" si="91"/>
        <v>0.1</v>
      </c>
      <c r="K180" s="1078">
        <f t="shared" si="91"/>
        <v>0.1</v>
      </c>
      <c r="L180" s="1078">
        <f t="shared" si="91"/>
        <v>0.1</v>
      </c>
      <c r="M180" s="1078">
        <f t="shared" si="91"/>
        <v>0.1</v>
      </c>
      <c r="N180" s="1078">
        <f t="shared" si="91"/>
        <v>0.1</v>
      </c>
      <c r="O180" s="1078">
        <f t="shared" si="91"/>
        <v>0.1</v>
      </c>
      <c r="P180" s="1078">
        <f t="shared" si="91"/>
        <v>0.1</v>
      </c>
      <c r="Q180" s="1078">
        <f t="shared" si="91"/>
        <v>0.1</v>
      </c>
      <c r="R180" s="1078">
        <f t="shared" si="91"/>
        <v>0.1</v>
      </c>
      <c r="S180" s="1078">
        <f t="shared" si="91"/>
        <v>0.1</v>
      </c>
      <c r="T180" s="1078">
        <f t="shared" si="91"/>
        <v>0.1</v>
      </c>
      <c r="U180" s="1078">
        <f t="shared" si="91"/>
        <v>0.1</v>
      </c>
      <c r="V180" s="1078">
        <f t="shared" si="91"/>
        <v>0.1</v>
      </c>
      <c r="W180" s="1078">
        <f t="shared" si="91"/>
        <v>0.1</v>
      </c>
      <c r="X180" s="1078">
        <f t="shared" si="91"/>
        <v>0.1</v>
      </c>
      <c r="Y180" s="1078">
        <f t="shared" si="91"/>
        <v>0.1</v>
      </c>
      <c r="Z180" s="1078">
        <f t="shared" si="91"/>
        <v>0.1</v>
      </c>
      <c r="AA180" s="1078">
        <f t="shared" si="91"/>
        <v>0.1</v>
      </c>
      <c r="AB180" s="1078">
        <f t="shared" si="91"/>
        <v>0.1</v>
      </c>
      <c r="AC180" s="1078">
        <f t="shared" si="91"/>
        <v>0.1</v>
      </c>
      <c r="AD180" s="1078">
        <f t="shared" si="91"/>
        <v>0.1</v>
      </c>
      <c r="AE180" s="1078">
        <f t="shared" si="91"/>
        <v>0.1</v>
      </c>
      <c r="AF180" s="1078">
        <f t="shared" si="91"/>
        <v>0.1</v>
      </c>
      <c r="AG180" s="1078">
        <f t="shared" si="91"/>
        <v>0.1</v>
      </c>
      <c r="AH180" s="1078">
        <f t="shared" si="91"/>
        <v>0.1</v>
      </c>
      <c r="AI180" s="1078">
        <f t="shared" si="91"/>
        <v>0.1</v>
      </c>
      <c r="AJ180" s="1078">
        <f t="shared" si="91"/>
        <v>0.1</v>
      </c>
      <c r="AK180" s="1078">
        <f t="shared" si="91"/>
        <v>0.1</v>
      </c>
      <c r="AL180" s="1078">
        <f t="shared" si="91"/>
        <v>0.1</v>
      </c>
      <c r="AM180" s="1078">
        <f t="shared" si="91"/>
        <v>0.1</v>
      </c>
      <c r="AN180" s="1078">
        <f t="shared" si="91"/>
        <v>0.1</v>
      </c>
      <c r="AO180" s="1078">
        <f t="shared" si="91"/>
        <v>0.1</v>
      </c>
      <c r="AP180" s="1078">
        <f t="shared" si="91"/>
        <v>0.1</v>
      </c>
      <c r="AQ180" s="1078">
        <f t="shared" si="91"/>
        <v>0.1</v>
      </c>
      <c r="AR180" s="1078">
        <f t="shared" si="91"/>
        <v>0.1</v>
      </c>
      <c r="AS180" s="1078">
        <f t="shared" si="91"/>
        <v>0.1</v>
      </c>
      <c r="AT180" s="1078">
        <f t="shared" si="91"/>
        <v>0.1</v>
      </c>
      <c r="AU180" s="1078">
        <f t="shared" si="91"/>
        <v>0.1</v>
      </c>
      <c r="AV180" s="600"/>
      <c r="AW180" s="600"/>
      <c r="AX180" s="600"/>
      <c r="AY180" s="600"/>
      <c r="AZ180" s="600"/>
      <c r="BA180" s="600"/>
    </row>
    <row r="181" spans="2:53">
      <c r="B181" s="600"/>
      <c r="C181" s="600"/>
      <c r="D181" s="1075"/>
      <c r="E181" s="1075" t="s">
        <v>1607</v>
      </c>
      <c r="F181" s="1044" t="s">
        <v>206</v>
      </c>
      <c r="G181" s="1078">
        <f>G170</f>
        <v>10</v>
      </c>
      <c r="H181" s="1078">
        <f t="shared" ref="H181:AU181" si="92">H170</f>
        <v>10</v>
      </c>
      <c r="I181" s="1078">
        <f t="shared" si="92"/>
        <v>10</v>
      </c>
      <c r="J181" s="1078">
        <f t="shared" si="92"/>
        <v>10</v>
      </c>
      <c r="K181" s="1078">
        <f t="shared" si="92"/>
        <v>10</v>
      </c>
      <c r="L181" s="1078">
        <f t="shared" si="92"/>
        <v>10</v>
      </c>
      <c r="M181" s="1078">
        <f t="shared" si="92"/>
        <v>10</v>
      </c>
      <c r="N181" s="1078">
        <f t="shared" si="92"/>
        <v>10</v>
      </c>
      <c r="O181" s="1078">
        <f t="shared" si="92"/>
        <v>10</v>
      </c>
      <c r="P181" s="1078">
        <f t="shared" si="92"/>
        <v>10</v>
      </c>
      <c r="Q181" s="1078">
        <f t="shared" si="92"/>
        <v>10</v>
      </c>
      <c r="R181" s="1078">
        <f t="shared" si="92"/>
        <v>10</v>
      </c>
      <c r="S181" s="1078">
        <f t="shared" si="92"/>
        <v>10</v>
      </c>
      <c r="T181" s="1078">
        <f t="shared" si="92"/>
        <v>10</v>
      </c>
      <c r="U181" s="1078">
        <f t="shared" si="92"/>
        <v>10</v>
      </c>
      <c r="V181" s="1078">
        <f t="shared" si="92"/>
        <v>10</v>
      </c>
      <c r="W181" s="1078">
        <f t="shared" si="92"/>
        <v>10</v>
      </c>
      <c r="X181" s="1078">
        <f t="shared" si="92"/>
        <v>10</v>
      </c>
      <c r="Y181" s="1078">
        <f t="shared" si="92"/>
        <v>10</v>
      </c>
      <c r="Z181" s="1078">
        <f t="shared" si="92"/>
        <v>10</v>
      </c>
      <c r="AA181" s="1078">
        <f t="shared" si="92"/>
        <v>10</v>
      </c>
      <c r="AB181" s="1078">
        <f t="shared" si="92"/>
        <v>10</v>
      </c>
      <c r="AC181" s="1078">
        <f t="shared" si="92"/>
        <v>10</v>
      </c>
      <c r="AD181" s="1078">
        <f t="shared" si="92"/>
        <v>10</v>
      </c>
      <c r="AE181" s="1078">
        <f t="shared" si="92"/>
        <v>10</v>
      </c>
      <c r="AF181" s="1078">
        <f t="shared" si="92"/>
        <v>10</v>
      </c>
      <c r="AG181" s="1078">
        <f t="shared" si="92"/>
        <v>10</v>
      </c>
      <c r="AH181" s="1078">
        <f t="shared" si="92"/>
        <v>10</v>
      </c>
      <c r="AI181" s="1078">
        <f t="shared" si="92"/>
        <v>10</v>
      </c>
      <c r="AJ181" s="1078">
        <f t="shared" si="92"/>
        <v>10</v>
      </c>
      <c r="AK181" s="1078">
        <f t="shared" si="92"/>
        <v>10</v>
      </c>
      <c r="AL181" s="1078">
        <f t="shared" si="92"/>
        <v>10</v>
      </c>
      <c r="AM181" s="1078">
        <f t="shared" si="92"/>
        <v>10</v>
      </c>
      <c r="AN181" s="1078">
        <f t="shared" si="92"/>
        <v>10</v>
      </c>
      <c r="AO181" s="1078">
        <f t="shared" si="92"/>
        <v>10</v>
      </c>
      <c r="AP181" s="1078">
        <f t="shared" si="92"/>
        <v>10</v>
      </c>
      <c r="AQ181" s="1078">
        <f t="shared" si="92"/>
        <v>10</v>
      </c>
      <c r="AR181" s="1078">
        <f t="shared" si="92"/>
        <v>10</v>
      </c>
      <c r="AS181" s="1078">
        <f t="shared" si="92"/>
        <v>10</v>
      </c>
      <c r="AT181" s="1078">
        <f t="shared" si="92"/>
        <v>10</v>
      </c>
      <c r="AU181" s="1078">
        <f t="shared" si="92"/>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3"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3.5"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3"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93">C218</f>
        <v>Export technology - Rape Cake</v>
      </c>
      <c r="E202" s="586">
        <f>E185</f>
        <v>0.1</v>
      </c>
      <c r="G202" s="586" t="s">
        <v>864</v>
      </c>
    </row>
    <row r="203" spans="2:53" s="586" customFormat="1">
      <c r="C203" s="586" t="str">
        <f t="shared" si="93"/>
        <v>Export technology - Sugar Beet Pulp</v>
      </c>
      <c r="D203" s="586" t="s">
        <v>865</v>
      </c>
      <c r="E203" s="589">
        <v>0.5</v>
      </c>
      <c r="G203" s="586" t="s">
        <v>320</v>
      </c>
    </row>
    <row r="204" spans="2:53" s="586" customFormat="1">
      <c r="C204" s="586">
        <f t="shared" si="93"/>
        <v>0</v>
      </c>
      <c r="E204" s="586">
        <v>0</v>
      </c>
      <c r="G204" s="586" t="s">
        <v>866</v>
      </c>
      <c r="Z204" s="590"/>
      <c r="AB204" s="590"/>
    </row>
    <row r="205" spans="2:53" s="586" customFormat="1">
      <c r="C205" s="586" t="str">
        <f t="shared" si="93"/>
        <v>Fossile fuel prices (CIF import price)</v>
      </c>
      <c r="E205" s="586">
        <f>43*0.35/3.6</f>
        <v>4.1805555555555554</v>
      </c>
      <c r="G205" s="586" t="s">
        <v>867</v>
      </c>
    </row>
    <row r="206" spans="2:53" s="586" customFormat="1">
      <c r="C206" s="586">
        <f t="shared" si="93"/>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7.5"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4"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2305</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2304</v>
      </c>
      <c r="P218" s="1398">
        <f>P224/P217</f>
        <v>1</v>
      </c>
      <c r="Q218" s="1398">
        <f t="shared" ref="Q218:AK218" si="94">Q224/Q217</f>
        <v>0.6327776726426545</v>
      </c>
      <c r="R218" s="1398">
        <f t="shared" si="94"/>
        <v>0.99200809504509502</v>
      </c>
      <c r="S218" s="1398">
        <f t="shared" si="94"/>
        <v>1.0649277891611408</v>
      </c>
      <c r="T218" s="1398">
        <f t="shared" si="94"/>
        <v>1.0155462209397894</v>
      </c>
      <c r="U218" s="1398">
        <f t="shared" si="94"/>
        <v>0.95705396998383485</v>
      </c>
      <c r="V218" s="1398">
        <f t="shared" si="94"/>
        <v>0.90737538312716337</v>
      </c>
      <c r="W218" s="1398">
        <f t="shared" si="94"/>
        <v>0.87639796046789531</v>
      </c>
      <c r="X218" s="1398">
        <f t="shared" si="94"/>
        <v>0.86124545207873027</v>
      </c>
      <c r="Y218" s="1398">
        <f t="shared" si="94"/>
        <v>0.84924515405405521</v>
      </c>
      <c r="Z218" s="1398">
        <f t="shared" si="94"/>
        <v>0.83843931165244656</v>
      </c>
      <c r="AA218" s="1398">
        <f t="shared" si="94"/>
        <v>0.82836450723853883</v>
      </c>
      <c r="AB218" s="1398">
        <f t="shared" si="94"/>
        <v>0.82406556150999144</v>
      </c>
      <c r="AC218" s="1398">
        <f t="shared" si="94"/>
        <v>0.81739872468773189</v>
      </c>
      <c r="AD218" s="1398">
        <f t="shared" si="94"/>
        <v>0.81082430337811928</v>
      </c>
      <c r="AE218" s="1398">
        <f t="shared" si="94"/>
        <v>0.80516425876637276</v>
      </c>
      <c r="AF218" s="1398">
        <f t="shared" si="94"/>
        <v>0.79953147053915441</v>
      </c>
      <c r="AG218" s="1398">
        <f t="shared" si="94"/>
        <v>0.78784507941451276</v>
      </c>
      <c r="AH218" s="1398">
        <f t="shared" si="94"/>
        <v>0.77684322851212406</v>
      </c>
      <c r="AI218" s="1398">
        <f t="shared" si="94"/>
        <v>0.76698731741936055</v>
      </c>
      <c r="AJ218" s="1398">
        <f t="shared" si="94"/>
        <v>0.75782719563619927</v>
      </c>
      <c r="AK218" s="1398">
        <f t="shared" si="94"/>
        <v>0.7495572661298302</v>
      </c>
      <c r="AL218" s="600"/>
      <c r="AM218" s="600"/>
      <c r="AN218" s="600"/>
      <c r="AO218" s="600"/>
      <c r="AP218" s="600"/>
      <c r="AQ218" s="600"/>
      <c r="AR218" s="600"/>
      <c r="AS218" s="600"/>
      <c r="AT218" s="600"/>
      <c r="AU218" s="600"/>
      <c r="AV218" s="600"/>
      <c r="AW218" s="600"/>
      <c r="AX218" s="600"/>
      <c r="AY218" s="600"/>
      <c r="AZ218" s="600"/>
      <c r="BA218" s="600"/>
    </row>
    <row r="219" spans="2:53" ht="13"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7.5"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5"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4.5">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95">$AF223</f>
        <v>22.721105269061258</v>
      </c>
      <c r="AI223" s="572">
        <f t="shared" si="95"/>
        <v>22.721105269061258</v>
      </c>
      <c r="AJ223" s="572">
        <f t="shared" si="95"/>
        <v>22.721105269061258</v>
      </c>
      <c r="AK223" s="572">
        <f t="shared" si="95"/>
        <v>22.721105269061258</v>
      </c>
      <c r="AL223" s="572">
        <f t="shared" si="95"/>
        <v>22.721105269061258</v>
      </c>
      <c r="AM223" s="572">
        <f t="shared" si="95"/>
        <v>22.721105269061258</v>
      </c>
      <c r="AN223" s="572">
        <f t="shared" si="95"/>
        <v>22.721105269061258</v>
      </c>
      <c r="AO223" s="572">
        <f t="shared" si="95"/>
        <v>22.721105269061258</v>
      </c>
      <c r="AP223" s="572">
        <f t="shared" si="95"/>
        <v>22.721105269061258</v>
      </c>
      <c r="AQ223" s="572">
        <f t="shared" si="95"/>
        <v>22.721105269061258</v>
      </c>
      <c r="AR223" s="572">
        <f t="shared" si="95"/>
        <v>22.721105269061258</v>
      </c>
      <c r="AS223" s="572">
        <f t="shared" si="95"/>
        <v>22.721105269061258</v>
      </c>
      <c r="AT223" s="572">
        <f t="shared" si="95"/>
        <v>22.721105269061258</v>
      </c>
      <c r="AU223" s="572">
        <f t="shared" si="95"/>
        <v>22.721105269061258</v>
      </c>
      <c r="AV223" s="600"/>
      <c r="AW223" s="600"/>
      <c r="AX223" s="600"/>
      <c r="AY223" s="600"/>
      <c r="AZ223" s="600"/>
      <c r="BA223" s="600"/>
    </row>
    <row r="224" spans="2:53" ht="14.5">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96">$AF224</f>
        <v>80.431262635087762</v>
      </c>
      <c r="AH224" s="572">
        <f t="shared" si="96"/>
        <v>80.431262635087762</v>
      </c>
      <c r="AI224" s="572">
        <f t="shared" si="96"/>
        <v>80.431262635087762</v>
      </c>
      <c r="AJ224" s="572">
        <f t="shared" si="96"/>
        <v>80.431262635087762</v>
      </c>
      <c r="AK224" s="572">
        <f t="shared" si="96"/>
        <v>80.431262635087762</v>
      </c>
      <c r="AL224" s="572">
        <f t="shared" si="96"/>
        <v>80.431262635087762</v>
      </c>
      <c r="AM224" s="572">
        <f t="shared" si="96"/>
        <v>80.431262635087762</v>
      </c>
      <c r="AN224" s="572">
        <f t="shared" si="96"/>
        <v>80.431262635087762</v>
      </c>
      <c r="AO224" s="572">
        <f t="shared" si="96"/>
        <v>80.431262635087762</v>
      </c>
      <c r="AP224" s="572">
        <f t="shared" si="96"/>
        <v>80.431262635087762</v>
      </c>
      <c r="AQ224" s="572">
        <f t="shared" si="96"/>
        <v>80.431262635087762</v>
      </c>
      <c r="AR224" s="572">
        <f t="shared" si="96"/>
        <v>80.431262635087762</v>
      </c>
      <c r="AS224" s="572">
        <f t="shared" si="96"/>
        <v>80.431262635087762</v>
      </c>
      <c r="AT224" s="572">
        <f t="shared" si="96"/>
        <v>80.431262635087762</v>
      </c>
      <c r="AU224" s="572">
        <f t="shared" si="96"/>
        <v>80.431262635087762</v>
      </c>
      <c r="AV224" s="600"/>
      <c r="AW224" s="600"/>
      <c r="AX224" s="600"/>
      <c r="AY224" s="600"/>
      <c r="AZ224" s="600"/>
      <c r="BA224" s="600"/>
    </row>
    <row r="225" spans="2:53" ht="14.5">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99">
        <f>Q$218*C353</f>
        <v>61.78105188648361</v>
      </c>
      <c r="R225" s="1399">
        <f t="shared" ref="R225:AF225" si="97">R218*D353</f>
        <v>98.610162475995239</v>
      </c>
      <c r="S225" s="1399">
        <f t="shared" si="97"/>
        <v>107.54945968206836</v>
      </c>
      <c r="T225" s="1399">
        <f t="shared" si="97"/>
        <v>104.32388913905685</v>
      </c>
      <c r="U225" s="1399">
        <f t="shared" si="97"/>
        <v>99.931882002444226</v>
      </c>
      <c r="V225" s="1399">
        <f t="shared" si="97"/>
        <v>95.960696295305084</v>
      </c>
      <c r="W225" s="1399">
        <f t="shared" si="97"/>
        <v>94.983837144966657</v>
      </c>
      <c r="X225" s="1399">
        <f t="shared" si="97"/>
        <v>94.641661268131131</v>
      </c>
      <c r="Y225" s="1399">
        <f t="shared" si="97"/>
        <v>94.51214210911219</v>
      </c>
      <c r="Z225" s="1399">
        <f t="shared" si="97"/>
        <v>94.434482159611562</v>
      </c>
      <c r="AA225" s="1399">
        <f t="shared" si="97"/>
        <v>94.304840458403973</v>
      </c>
      <c r="AB225" s="1399">
        <f t="shared" si="97"/>
        <v>95.093853760225116</v>
      </c>
      <c r="AC225" s="1399">
        <f t="shared" si="97"/>
        <v>95.849448905263642</v>
      </c>
      <c r="AD225" s="1399">
        <f t="shared" si="97"/>
        <v>96.523994049194542</v>
      </c>
      <c r="AE225" s="1399">
        <f t="shared" si="97"/>
        <v>97.188095702046368</v>
      </c>
      <c r="AF225" s="1399">
        <f t="shared" si="97"/>
        <v>97.783678386669294</v>
      </c>
      <c r="AG225" s="572">
        <f t="shared" si="96"/>
        <v>97.783678386669294</v>
      </c>
      <c r="AH225" s="572">
        <f t="shared" si="96"/>
        <v>97.783678386669294</v>
      </c>
      <c r="AI225" s="572">
        <f t="shared" si="96"/>
        <v>97.783678386669294</v>
      </c>
      <c r="AJ225" s="572">
        <f t="shared" si="96"/>
        <v>97.783678386669294</v>
      </c>
      <c r="AK225" s="572">
        <f t="shared" si="96"/>
        <v>97.783678386669294</v>
      </c>
      <c r="AL225" s="572">
        <f t="shared" si="96"/>
        <v>97.783678386669294</v>
      </c>
      <c r="AM225" s="572">
        <f t="shared" si="96"/>
        <v>97.783678386669294</v>
      </c>
      <c r="AN225" s="572">
        <f t="shared" si="96"/>
        <v>97.783678386669294</v>
      </c>
      <c r="AO225" s="572">
        <f t="shared" si="96"/>
        <v>97.783678386669294</v>
      </c>
      <c r="AP225" s="572">
        <f t="shared" si="96"/>
        <v>97.783678386669294</v>
      </c>
      <c r="AQ225" s="572">
        <f t="shared" si="96"/>
        <v>97.783678386669294</v>
      </c>
      <c r="AR225" s="572">
        <f t="shared" si="96"/>
        <v>97.783678386669294</v>
      </c>
      <c r="AS225" s="572">
        <f t="shared" si="96"/>
        <v>97.783678386669294</v>
      </c>
      <c r="AT225" s="572">
        <f t="shared" si="96"/>
        <v>97.783678386669294</v>
      </c>
      <c r="AU225" s="572">
        <f t="shared" si="96"/>
        <v>97.783678386669294</v>
      </c>
      <c r="AV225" s="600"/>
      <c r="AW225" s="600"/>
      <c r="AX225" s="600"/>
      <c r="AY225" s="600"/>
      <c r="AZ225" s="600"/>
      <c r="BA225" s="600"/>
    </row>
    <row r="226" spans="2:53" ht="14.5">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99">
        <f t="shared" ref="Q226:Q228" si="98">Q$218*C354</f>
        <v>60.412092749749455</v>
      </c>
      <c r="R226" s="1399">
        <f t="shared" ref="R226:R228" si="99">R$218*D354</f>
        <v>96.464039747368034</v>
      </c>
      <c r="S226" s="1399">
        <f t="shared" ref="S226:S228" si="100">S$218*E354</f>
        <v>105.24558157453986</v>
      </c>
      <c r="T226" s="1399">
        <f t="shared" ref="T226:T228" si="101">T$218*F354</f>
        <v>102.12684373426981</v>
      </c>
      <c r="U226" s="1399">
        <f t="shared" ref="U226:U228" si="102">U$218*G354</f>
        <v>97.861379465454505</v>
      </c>
      <c r="V226" s="1399">
        <f t="shared" ref="V226:V228" si="103">V$218*H354</f>
        <v>93.997669034889924</v>
      </c>
      <c r="W226" s="1399">
        <f t="shared" ref="W226:W228" si="104">W$218*I354</f>
        <v>93.087826828440782</v>
      </c>
      <c r="X226" s="1399">
        <f t="shared" ref="X226:X228" si="105">X$218*J354</f>
        <v>92.778432077900618</v>
      </c>
      <c r="Y226" s="1399">
        <f t="shared" ref="Y226:Y228" si="106">Y$218*K354</f>
        <v>92.674874513821976</v>
      </c>
      <c r="Z226" s="1399">
        <f t="shared" ref="Z226:Z228" si="107">Z$218*L354</f>
        <v>92.620592059017099</v>
      </c>
      <c r="AA226" s="1399">
        <f t="shared" ref="AA226:AA228" si="108">AA$218*M354</f>
        <v>92.512746315773114</v>
      </c>
      <c r="AB226" s="1399">
        <f t="shared" ref="AB226:AB228" si="109">AB$218*N354</f>
        <v>93.311060010588292</v>
      </c>
      <c r="AC226" s="1399">
        <f t="shared" ref="AC226:AC228" si="110">AC$218*O354</f>
        <v>94.081078273849101</v>
      </c>
      <c r="AD226" s="1399">
        <f t="shared" ref="AD226:AD228" si="111">AD$218*P354</f>
        <v>94.769846603125558</v>
      </c>
      <c r="AE226" s="1399">
        <f t="shared" ref="AE226:AE228" si="112">AE$218*Q354</f>
        <v>95.446193267330614</v>
      </c>
      <c r="AF226" s="1399">
        <f t="shared" ref="AF226:AF228" si="113">AF$218*R354</f>
        <v>96.053961996503332</v>
      </c>
      <c r="AG226" s="572">
        <f t="shared" si="96"/>
        <v>96.053961996503332</v>
      </c>
      <c r="AH226" s="572">
        <f t="shared" si="96"/>
        <v>96.053961996503332</v>
      </c>
      <c r="AI226" s="572">
        <f t="shared" si="96"/>
        <v>96.053961996503332</v>
      </c>
      <c r="AJ226" s="572">
        <f t="shared" si="96"/>
        <v>96.053961996503332</v>
      </c>
      <c r="AK226" s="572">
        <f t="shared" si="96"/>
        <v>96.053961996503332</v>
      </c>
      <c r="AL226" s="572">
        <f t="shared" si="96"/>
        <v>96.053961996503332</v>
      </c>
      <c r="AM226" s="572">
        <f t="shared" si="96"/>
        <v>96.053961996503332</v>
      </c>
      <c r="AN226" s="572">
        <f t="shared" si="96"/>
        <v>96.053961996503332</v>
      </c>
      <c r="AO226" s="572">
        <f t="shared" si="96"/>
        <v>96.053961996503332</v>
      </c>
      <c r="AP226" s="572">
        <f t="shared" si="96"/>
        <v>96.053961996503332</v>
      </c>
      <c r="AQ226" s="572">
        <f t="shared" si="96"/>
        <v>96.053961996503332</v>
      </c>
      <c r="AR226" s="572">
        <f t="shared" si="96"/>
        <v>96.053961996503332</v>
      </c>
      <c r="AS226" s="572">
        <f t="shared" si="96"/>
        <v>96.053961996503332</v>
      </c>
      <c r="AT226" s="572">
        <f t="shared" si="96"/>
        <v>96.053961996503332</v>
      </c>
      <c r="AU226" s="572">
        <f t="shared" si="96"/>
        <v>96.053961996503332</v>
      </c>
      <c r="AV226" s="600"/>
      <c r="AW226" s="600"/>
      <c r="AX226" s="600"/>
      <c r="AY226" s="600"/>
      <c r="AZ226" s="600"/>
      <c r="BA226" s="600"/>
    </row>
    <row r="227" spans="2:53" ht="14.5">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99">
        <f t="shared" si="98"/>
        <v>58.774254682337528</v>
      </c>
      <c r="R227" s="1399">
        <f t="shared" si="99"/>
        <v>93.896394440825773</v>
      </c>
      <c r="S227" s="1399">
        <f t="shared" si="100"/>
        <v>102.48919596306789</v>
      </c>
      <c r="T227" s="1399">
        <f t="shared" si="101"/>
        <v>99.498273966747675</v>
      </c>
      <c r="U227" s="1399">
        <f t="shared" si="102"/>
        <v>95.384207004452648</v>
      </c>
      <c r="V227" s="1399">
        <f t="shared" si="103"/>
        <v>91.64908120037984</v>
      </c>
      <c r="W227" s="1399">
        <f t="shared" si="104"/>
        <v>90.819418817358667</v>
      </c>
      <c r="X227" s="1399">
        <f t="shared" si="105"/>
        <v>90.549243774038757</v>
      </c>
      <c r="Y227" s="1399">
        <f t="shared" si="106"/>
        <v>90.476746953369428</v>
      </c>
      <c r="Z227" s="1399">
        <f t="shared" si="107"/>
        <v>90.4504335954543</v>
      </c>
      <c r="AA227" s="1399">
        <f t="shared" si="108"/>
        <v>90.368664780812935</v>
      </c>
      <c r="AB227" s="1399">
        <f t="shared" si="109"/>
        <v>91.178105570132786</v>
      </c>
      <c r="AC227" s="1399">
        <f t="shared" si="110"/>
        <v>91.965379813825265</v>
      </c>
      <c r="AD227" s="1399">
        <f t="shared" si="111"/>
        <v>92.671164921596954</v>
      </c>
      <c r="AE227" s="1399">
        <f t="shared" si="112"/>
        <v>93.362161654742749</v>
      </c>
      <c r="AF227" s="1399">
        <f t="shared" si="113"/>
        <v>93.984509904311125</v>
      </c>
      <c r="AG227" s="572">
        <f t="shared" si="96"/>
        <v>93.984509904311125</v>
      </c>
      <c r="AH227" s="572">
        <f t="shared" si="96"/>
        <v>93.984509904311125</v>
      </c>
      <c r="AI227" s="572">
        <f t="shared" si="96"/>
        <v>93.984509904311125</v>
      </c>
      <c r="AJ227" s="572">
        <f t="shared" si="96"/>
        <v>93.984509904311125</v>
      </c>
      <c r="AK227" s="572">
        <f t="shared" si="96"/>
        <v>93.984509904311125</v>
      </c>
      <c r="AL227" s="572">
        <f t="shared" si="96"/>
        <v>93.984509904311125</v>
      </c>
      <c r="AM227" s="572">
        <f t="shared" si="96"/>
        <v>93.984509904311125</v>
      </c>
      <c r="AN227" s="572">
        <f t="shared" si="96"/>
        <v>93.984509904311125</v>
      </c>
      <c r="AO227" s="572">
        <f t="shared" si="96"/>
        <v>93.984509904311125</v>
      </c>
      <c r="AP227" s="572">
        <f t="shared" si="96"/>
        <v>93.984509904311125</v>
      </c>
      <c r="AQ227" s="572">
        <f t="shared" si="96"/>
        <v>93.984509904311125</v>
      </c>
      <c r="AR227" s="572">
        <f t="shared" si="96"/>
        <v>93.984509904311125</v>
      </c>
      <c r="AS227" s="572">
        <f t="shared" si="96"/>
        <v>93.984509904311125</v>
      </c>
      <c r="AT227" s="572">
        <f t="shared" si="96"/>
        <v>93.984509904311125</v>
      </c>
      <c r="AU227" s="572">
        <f t="shared" si="96"/>
        <v>93.984509904311125</v>
      </c>
      <c r="AV227" s="600"/>
      <c r="AW227" s="600"/>
      <c r="AX227" s="600"/>
      <c r="AY227" s="600"/>
      <c r="AZ227" s="600"/>
      <c r="BA227" s="600"/>
    </row>
    <row r="228" spans="2:53" ht="14.5">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99">
        <f t="shared" si="98"/>
        <v>46.952103310084965</v>
      </c>
      <c r="R228" s="1399">
        <f t="shared" si="99"/>
        <v>73.507799842841536</v>
      </c>
      <c r="S228" s="1399">
        <f t="shared" si="100"/>
        <v>79.443613071421098</v>
      </c>
      <c r="T228" s="1399">
        <f t="shared" si="101"/>
        <v>77.486176657705926</v>
      </c>
      <c r="U228" s="1399">
        <f t="shared" si="102"/>
        <v>74.554504261740746</v>
      </c>
      <c r="V228" s="1399">
        <f t="shared" si="103"/>
        <v>72.13634295860949</v>
      </c>
      <c r="W228" s="1399">
        <f t="shared" si="104"/>
        <v>70.988234797899523</v>
      </c>
      <c r="X228" s="1399">
        <f t="shared" si="105"/>
        <v>70.966625251287383</v>
      </c>
      <c r="Y228" s="1399">
        <f t="shared" si="106"/>
        <v>71.081819394324427</v>
      </c>
      <c r="Z228" s="1399">
        <f t="shared" si="107"/>
        <v>71.183497559292718</v>
      </c>
      <c r="AA228" s="1399">
        <f t="shared" si="108"/>
        <v>71.322184073238191</v>
      </c>
      <c r="AB228" s="1399">
        <f t="shared" si="109"/>
        <v>72.517769412879247</v>
      </c>
      <c r="AC228" s="1399">
        <f t="shared" si="110"/>
        <v>73.484145349427095</v>
      </c>
      <c r="AD228" s="1399">
        <f t="shared" si="111"/>
        <v>74.271506189435726</v>
      </c>
      <c r="AE228" s="1399">
        <f t="shared" si="112"/>
        <v>75.041308917025944</v>
      </c>
      <c r="AF228" s="1399">
        <f t="shared" si="113"/>
        <v>75.795583407111835</v>
      </c>
      <c r="AG228" s="572">
        <f t="shared" si="96"/>
        <v>75.795583407111835</v>
      </c>
      <c r="AH228" s="572">
        <f t="shared" si="96"/>
        <v>75.795583407111835</v>
      </c>
      <c r="AI228" s="572">
        <f t="shared" si="96"/>
        <v>75.795583407111835</v>
      </c>
      <c r="AJ228" s="572">
        <f t="shared" si="96"/>
        <v>75.795583407111835</v>
      </c>
      <c r="AK228" s="572">
        <f t="shared" si="96"/>
        <v>75.795583407111835</v>
      </c>
      <c r="AL228" s="572">
        <f t="shared" si="96"/>
        <v>75.795583407111835</v>
      </c>
      <c r="AM228" s="572">
        <f t="shared" si="96"/>
        <v>75.795583407111835</v>
      </c>
      <c r="AN228" s="572">
        <f t="shared" si="96"/>
        <v>75.795583407111835</v>
      </c>
      <c r="AO228" s="572">
        <f t="shared" si="96"/>
        <v>75.795583407111835</v>
      </c>
      <c r="AP228" s="572">
        <f t="shared" si="96"/>
        <v>75.795583407111835</v>
      </c>
      <c r="AQ228" s="572">
        <f t="shared" si="96"/>
        <v>75.795583407111835</v>
      </c>
      <c r="AR228" s="572">
        <f t="shared" si="96"/>
        <v>75.795583407111835</v>
      </c>
      <c r="AS228" s="572">
        <f t="shared" si="96"/>
        <v>75.795583407111835</v>
      </c>
      <c r="AT228" s="572">
        <f t="shared" si="96"/>
        <v>75.795583407111835</v>
      </c>
      <c r="AU228" s="572">
        <f t="shared" si="96"/>
        <v>75.795583407111835</v>
      </c>
      <c r="AV228" s="600"/>
      <c r="AW228" s="600"/>
      <c r="AX228" s="600"/>
      <c r="AY228" s="600"/>
      <c r="AZ228" s="600"/>
      <c r="BA228" s="600"/>
    </row>
    <row r="229" spans="2:53" ht="14.5">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96"/>
        <v>103.70078197460045</v>
      </c>
      <c r="AH229" s="572">
        <f t="shared" si="96"/>
        <v>103.70078197460045</v>
      </c>
      <c r="AI229" s="572">
        <f t="shared" si="96"/>
        <v>103.70078197460045</v>
      </c>
      <c r="AJ229" s="572">
        <f t="shared" si="96"/>
        <v>103.70078197460045</v>
      </c>
      <c r="AK229" s="572">
        <f t="shared" si="96"/>
        <v>103.70078197460045</v>
      </c>
      <c r="AL229" s="572">
        <f t="shared" si="96"/>
        <v>103.70078197460045</v>
      </c>
      <c r="AM229" s="572">
        <f t="shared" si="96"/>
        <v>103.70078197460045</v>
      </c>
      <c r="AN229" s="572">
        <f t="shared" si="96"/>
        <v>103.70078197460045</v>
      </c>
      <c r="AO229" s="572">
        <f t="shared" si="96"/>
        <v>103.70078197460045</v>
      </c>
      <c r="AP229" s="572">
        <f t="shared" si="96"/>
        <v>103.70078197460045</v>
      </c>
      <c r="AQ229" s="572">
        <f t="shared" si="96"/>
        <v>103.70078197460045</v>
      </c>
      <c r="AR229" s="572">
        <f t="shared" si="96"/>
        <v>103.70078197460045</v>
      </c>
      <c r="AS229" s="572">
        <f t="shared" si="96"/>
        <v>103.70078197460045</v>
      </c>
      <c r="AT229" s="572">
        <f t="shared" si="96"/>
        <v>103.70078197460045</v>
      </c>
      <c r="AU229" s="572">
        <f t="shared" si="96"/>
        <v>103.70078197460045</v>
      </c>
      <c r="AV229" s="600"/>
      <c r="AW229" s="600"/>
      <c r="AX229" s="600"/>
      <c r="AY229" s="600"/>
      <c r="AZ229" s="600"/>
      <c r="BA229" s="600"/>
    </row>
    <row r="230" spans="2:53" ht="14.5">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96"/>
        <v>68.580374534962374</v>
      </c>
      <c r="AH230" s="572">
        <f t="shared" si="96"/>
        <v>68.580374534962374</v>
      </c>
      <c r="AI230" s="572">
        <f t="shared" si="96"/>
        <v>68.580374534962374</v>
      </c>
      <c r="AJ230" s="572">
        <f t="shared" si="96"/>
        <v>68.580374534962374</v>
      </c>
      <c r="AK230" s="572">
        <f t="shared" si="96"/>
        <v>68.580374534962374</v>
      </c>
      <c r="AL230" s="572">
        <f t="shared" si="96"/>
        <v>68.580374534962374</v>
      </c>
      <c r="AM230" s="572">
        <f t="shared" si="96"/>
        <v>68.580374534962374</v>
      </c>
      <c r="AN230" s="572">
        <f t="shared" si="96"/>
        <v>68.580374534962374</v>
      </c>
      <c r="AO230" s="572">
        <f t="shared" si="96"/>
        <v>68.580374534962374</v>
      </c>
      <c r="AP230" s="572">
        <f t="shared" si="96"/>
        <v>68.580374534962374</v>
      </c>
      <c r="AQ230" s="572">
        <f t="shared" si="96"/>
        <v>68.580374534962374</v>
      </c>
      <c r="AR230" s="572">
        <f t="shared" si="96"/>
        <v>68.580374534962374</v>
      </c>
      <c r="AS230" s="572">
        <f t="shared" si="96"/>
        <v>68.580374534962374</v>
      </c>
      <c r="AT230" s="572">
        <f t="shared" si="96"/>
        <v>68.580374534962374</v>
      </c>
      <c r="AU230" s="572">
        <f t="shared" si="96"/>
        <v>68.580374534962374</v>
      </c>
      <c r="AV230" s="600"/>
      <c r="AW230" s="600"/>
      <c r="AX230" s="600"/>
      <c r="AY230" s="600"/>
      <c r="AZ230" s="600"/>
      <c r="BA230" s="600"/>
    </row>
    <row r="231" spans="2:53" ht="14.5">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96"/>
        <v>52.376438249737305</v>
      </c>
      <c r="AH231" s="572">
        <f t="shared" si="96"/>
        <v>52.376438249737305</v>
      </c>
      <c r="AI231" s="572">
        <f t="shared" si="96"/>
        <v>52.376438249737305</v>
      </c>
      <c r="AJ231" s="572">
        <f t="shared" si="96"/>
        <v>52.376438249737305</v>
      </c>
      <c r="AK231" s="572">
        <f t="shared" si="96"/>
        <v>52.376438249737305</v>
      </c>
      <c r="AL231" s="572">
        <f t="shared" si="96"/>
        <v>52.376438249737305</v>
      </c>
      <c r="AM231" s="572">
        <f t="shared" si="96"/>
        <v>52.376438249737305</v>
      </c>
      <c r="AN231" s="572">
        <f t="shared" si="96"/>
        <v>52.376438249737305</v>
      </c>
      <c r="AO231" s="572">
        <f t="shared" si="96"/>
        <v>52.376438249737305</v>
      </c>
      <c r="AP231" s="572">
        <f t="shared" si="96"/>
        <v>52.376438249737305</v>
      </c>
      <c r="AQ231" s="572">
        <f t="shared" si="96"/>
        <v>52.376438249737305</v>
      </c>
      <c r="AR231" s="572">
        <f t="shared" si="96"/>
        <v>52.376438249737305</v>
      </c>
      <c r="AS231" s="572">
        <f t="shared" si="96"/>
        <v>52.376438249737305</v>
      </c>
      <c r="AT231" s="572">
        <f t="shared" si="96"/>
        <v>52.376438249737305</v>
      </c>
      <c r="AU231" s="572">
        <f t="shared" si="96"/>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0"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8"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5"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4.5">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14">($AK$223-$AB$223)/10+AL239</f>
        <v>47.774780185966108</v>
      </c>
      <c r="AN239" s="575">
        <f t="shared" si="114"/>
        <v>47.784323396622838</v>
      </c>
      <c r="AO239" s="575">
        <f t="shared" si="114"/>
        <v>47.793866607279568</v>
      </c>
      <c r="AP239" s="575">
        <f t="shared" si="114"/>
        <v>47.803409817936299</v>
      </c>
      <c r="AQ239" s="575">
        <f t="shared" si="114"/>
        <v>47.812953028593029</v>
      </c>
      <c r="AR239" s="575">
        <f t="shared" si="114"/>
        <v>47.822496239249759</v>
      </c>
      <c r="AS239" s="575">
        <f t="shared" si="114"/>
        <v>47.832039449906489</v>
      </c>
      <c r="AT239" s="575">
        <f t="shared" si="114"/>
        <v>47.841582660563219</v>
      </c>
      <c r="AU239" s="575">
        <f t="shared" si="114"/>
        <v>47.851125871219949</v>
      </c>
      <c r="AV239" s="600"/>
      <c r="AW239" s="600"/>
      <c r="AX239" s="600"/>
      <c r="AY239" s="600"/>
      <c r="AZ239" s="600"/>
      <c r="BA239" s="600"/>
    </row>
    <row r="240" spans="2:53" ht="14.5">
      <c r="B240" s="600"/>
      <c r="C240" s="600"/>
      <c r="D240" s="600" t="s">
        <v>308</v>
      </c>
      <c r="E240" s="201">
        <v>2014</v>
      </c>
      <c r="F240" s="485" t="s">
        <v>379</v>
      </c>
      <c r="G240" s="564">
        <f t="shared" ref="G240:G252" si="115">I240</f>
        <v>41</v>
      </c>
      <c r="H240" s="564">
        <f t="shared" ref="H240:H252" si="116">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4.5">
      <c r="B241" s="600"/>
      <c r="C241" s="600"/>
      <c r="D241" s="600" t="s">
        <v>262</v>
      </c>
      <c r="E241" s="201">
        <v>2014</v>
      </c>
      <c r="F241" s="485" t="s">
        <v>379</v>
      </c>
      <c r="G241" s="564">
        <f t="shared" si="115"/>
        <v>48.5</v>
      </c>
      <c r="H241" s="564">
        <f t="shared" si="116"/>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4.5">
      <c r="B242" s="600"/>
      <c r="C242" s="600"/>
      <c r="D242" s="600" t="s">
        <v>263</v>
      </c>
      <c r="E242" s="201">
        <v>2014</v>
      </c>
      <c r="F242" s="485" t="s">
        <v>379</v>
      </c>
      <c r="G242" s="564">
        <f t="shared" si="115"/>
        <v>47.6</v>
      </c>
      <c r="H242" s="564">
        <f t="shared" si="116"/>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4.5">
      <c r="B243" s="600"/>
      <c r="C243" s="198" t="s">
        <v>264</v>
      </c>
      <c r="D243" s="600"/>
      <c r="E243" s="600"/>
      <c r="G243" s="564">
        <f t="shared" si="115"/>
        <v>0</v>
      </c>
      <c r="H243" s="564">
        <f t="shared" si="116"/>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4.5">
      <c r="B244" s="586"/>
      <c r="C244" s="600"/>
      <c r="D244" s="600" t="s">
        <v>265</v>
      </c>
      <c r="E244" s="201">
        <v>2014</v>
      </c>
      <c r="F244" s="485" t="s">
        <v>379</v>
      </c>
      <c r="G244" s="564">
        <f t="shared" si="115"/>
        <v>64.099999999999994</v>
      </c>
      <c r="H244" s="564">
        <f t="shared" si="116"/>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17">($AK$223-$AB$223)/10+AL244</f>
        <v>67.496031218594311</v>
      </c>
      <c r="AN244" s="575">
        <f t="shared" si="117"/>
        <v>67.505574429251041</v>
      </c>
      <c r="AO244" s="575">
        <f t="shared" si="117"/>
        <v>67.515117639907771</v>
      </c>
      <c r="AP244" s="575">
        <f t="shared" si="117"/>
        <v>67.524660850564501</v>
      </c>
      <c r="AQ244" s="575">
        <f t="shared" si="117"/>
        <v>67.534204061221232</v>
      </c>
      <c r="AR244" s="575">
        <f t="shared" si="117"/>
        <v>67.543747271877962</v>
      </c>
      <c r="AS244" s="575">
        <f t="shared" si="117"/>
        <v>67.553290482534692</v>
      </c>
      <c r="AT244" s="575">
        <f t="shared" si="117"/>
        <v>67.562833693191422</v>
      </c>
      <c r="AU244" s="575">
        <f t="shared" si="117"/>
        <v>67.572376903848152</v>
      </c>
      <c r="AV244" s="600"/>
      <c r="AW244" s="600"/>
      <c r="AX244" s="600"/>
      <c r="AY244" s="600"/>
      <c r="AZ244" s="600"/>
      <c r="BA244" s="600"/>
    </row>
    <row r="245" spans="2:53" ht="14.5">
      <c r="B245" s="600"/>
      <c r="C245" s="600"/>
      <c r="D245" s="600" t="s">
        <v>266</v>
      </c>
      <c r="E245" s="201">
        <v>2014</v>
      </c>
      <c r="F245" s="485" t="s">
        <v>379</v>
      </c>
      <c r="G245" s="564">
        <f t="shared" si="115"/>
        <v>66.3</v>
      </c>
      <c r="H245" s="564">
        <f t="shared" si="116"/>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4.5">
      <c r="B246" s="600"/>
      <c r="C246" s="600"/>
      <c r="D246" s="600" t="s">
        <v>267</v>
      </c>
      <c r="E246" s="201">
        <v>2014</v>
      </c>
      <c r="F246" s="485" t="s">
        <v>379</v>
      </c>
      <c r="G246" s="564">
        <f t="shared" si="115"/>
        <v>70.900000000000006</v>
      </c>
      <c r="H246" s="564">
        <f t="shared" si="116"/>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4.5">
      <c r="B247" s="600"/>
      <c r="C247" s="198" t="s">
        <v>268</v>
      </c>
      <c r="D247" s="600"/>
      <c r="E247" s="600"/>
      <c r="G247" s="564">
        <f t="shared" si="115"/>
        <v>0</v>
      </c>
      <c r="H247" s="564">
        <f t="shared" si="116"/>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4.5">
      <c r="B248" s="600"/>
      <c r="C248" s="198"/>
      <c r="D248" s="600" t="s">
        <v>309</v>
      </c>
      <c r="E248" s="201">
        <v>2014</v>
      </c>
      <c r="F248" s="485" t="s">
        <v>379</v>
      </c>
      <c r="G248" s="564">
        <f t="shared" si="115"/>
        <v>73.7</v>
      </c>
      <c r="H248" s="564">
        <f t="shared" si="116"/>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18">($AK$223-$AB$223)/10+AL248</f>
        <v>78.023671794905255</v>
      </c>
      <c r="AN248" s="575">
        <f t="shared" si="118"/>
        <v>78.033215005561985</v>
      </c>
      <c r="AO248" s="575">
        <f t="shared" si="118"/>
        <v>78.042758216218715</v>
      </c>
      <c r="AP248" s="575">
        <f t="shared" si="118"/>
        <v>78.052301426875445</v>
      </c>
      <c r="AQ248" s="575">
        <f t="shared" si="118"/>
        <v>78.061844637532175</v>
      </c>
      <c r="AR248" s="575">
        <f t="shared" si="118"/>
        <v>78.071387848188905</v>
      </c>
      <c r="AS248" s="575">
        <f t="shared" si="118"/>
        <v>78.080931058845636</v>
      </c>
      <c r="AT248" s="575">
        <f t="shared" si="118"/>
        <v>78.090474269502366</v>
      </c>
      <c r="AU248" s="575">
        <f t="shared" si="118"/>
        <v>78.100017480159096</v>
      </c>
      <c r="AV248" s="600"/>
      <c r="AW248" s="600"/>
      <c r="AX248" s="600"/>
      <c r="AY248" s="600"/>
      <c r="AZ248" s="600"/>
      <c r="BA248" s="600"/>
    </row>
    <row r="249" spans="2:53" ht="14.5">
      <c r="B249" s="600"/>
      <c r="C249" s="600"/>
      <c r="D249" s="600" t="s">
        <v>269</v>
      </c>
      <c r="E249" s="201">
        <v>2014</v>
      </c>
      <c r="F249" s="485" t="s">
        <v>379</v>
      </c>
      <c r="G249" s="564">
        <f t="shared" si="115"/>
        <v>106.1</v>
      </c>
      <c r="H249" s="564">
        <f t="shared" si="116"/>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4.5">
      <c r="B250" s="600"/>
      <c r="C250" s="198" t="s">
        <v>270</v>
      </c>
      <c r="D250" s="600"/>
      <c r="E250" s="600"/>
      <c r="G250" s="564">
        <f t="shared" si="115"/>
        <v>0</v>
      </c>
      <c r="H250" s="564">
        <f t="shared" si="116"/>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4.5">
      <c r="B251" s="586"/>
      <c r="C251" s="600"/>
      <c r="D251" s="600" t="s">
        <v>271</v>
      </c>
      <c r="E251" s="201">
        <v>2014</v>
      </c>
      <c r="F251" s="485" t="s">
        <v>379</v>
      </c>
      <c r="G251" s="564">
        <f t="shared" si="115"/>
        <v>41.5</v>
      </c>
      <c r="H251" s="564">
        <f t="shared" si="116"/>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4.5">
      <c r="B252" s="600"/>
      <c r="C252" s="600"/>
      <c r="D252" s="600" t="s">
        <v>272</v>
      </c>
      <c r="E252" s="201">
        <v>2014</v>
      </c>
      <c r="F252" s="485" t="s">
        <v>379</v>
      </c>
      <c r="G252" s="564">
        <f t="shared" si="115"/>
        <v>39.9</v>
      </c>
      <c r="H252" s="564">
        <f t="shared" si="116"/>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19.5">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ht="13">
      <c r="B261" s="600"/>
      <c r="C261" s="1322" t="s">
        <v>827</v>
      </c>
      <c r="D261" s="1324" t="s">
        <v>828</v>
      </c>
      <c r="E261" s="1325"/>
      <c r="F261" s="1325"/>
      <c r="G261" s="1325"/>
      <c r="H261" s="1325"/>
      <c r="I261" s="1325"/>
      <c r="J261" s="1325"/>
      <c r="K261" s="1325"/>
      <c r="L261" s="1325"/>
      <c r="M261" s="1325"/>
      <c r="N261" s="1326"/>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4">
      <c r="B262" s="600"/>
      <c r="C262" s="1323"/>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ht="1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ht="1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ht="1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ht="1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ht="1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ht="1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ht="1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ht="1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ht="1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ht="1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ht="1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ht="1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ht="1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ht="1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ht="1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ht="1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ht="1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ht="1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ht="1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ht="1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ht="1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ht="1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3">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4.5"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3.5"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ht="1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ht="1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ht="1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ht="1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ht="1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ht="1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ht="1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ht="1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ht="1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ht="1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ht="1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ht="1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ht="1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ht="1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ht="1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ht="1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ht="1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ht="1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ht="1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ht="1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ht="1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3.5"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3.5"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3.5"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3.5"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3.5"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3.5"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3.5"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3.5"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3.5"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3.5"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3.5"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4.5">
      <c r="B328" s="600"/>
      <c r="C328" s="1382" t="s">
        <v>2298</v>
      </c>
      <c r="D328" s="1383"/>
      <c r="E328" s="1383"/>
      <c r="F328" s="1383"/>
      <c r="G328" s="1383"/>
      <c r="H328" s="1383"/>
      <c r="I328" s="1383"/>
      <c r="J328" s="1383"/>
      <c r="K328" s="1383"/>
      <c r="L328" s="1383"/>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4.5">
      <c r="B329" s="600"/>
      <c r="C329" s="1384"/>
      <c r="D329" s="1380"/>
      <c r="E329" s="1380"/>
      <c r="F329" s="1380"/>
      <c r="G329" s="1380"/>
      <c r="H329" s="1380"/>
      <c r="I329" s="1380"/>
      <c r="J329" s="1380"/>
      <c r="K329" s="1380"/>
      <c r="L329" s="1380"/>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4.5">
      <c r="B330" s="600"/>
      <c r="C330" s="1381" t="s">
        <v>2299</v>
      </c>
      <c r="D330" s="1380"/>
      <c r="E330" s="1380"/>
      <c r="F330" s="1380"/>
      <c r="G330" s="1380"/>
      <c r="H330" s="1380"/>
      <c r="I330" s="1380"/>
      <c r="J330" s="1380"/>
      <c r="K330" s="1380"/>
      <c r="L330" s="1380"/>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29">
      <c r="B331" s="600"/>
      <c r="C331" s="1385" t="s">
        <v>2300</v>
      </c>
      <c r="D331" s="1394" t="s">
        <v>2301</v>
      </c>
      <c r="E331" s="1395"/>
      <c r="F331" s="1396"/>
      <c r="G331" s="1392" t="s">
        <v>2302</v>
      </c>
      <c r="H331" s="1397"/>
      <c r="I331" s="1397"/>
      <c r="J331" s="1393"/>
      <c r="K331" s="1392" t="s">
        <v>2303</v>
      </c>
      <c r="L331" s="1393"/>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4.5">
      <c r="B332" s="600"/>
      <c r="C332" s="1386"/>
      <c r="D332" s="1387" t="s">
        <v>410</v>
      </c>
      <c r="E332" s="1387" t="s">
        <v>411</v>
      </c>
      <c r="F332" s="1388" t="s">
        <v>405</v>
      </c>
      <c r="G332" s="1389" t="s">
        <v>410</v>
      </c>
      <c r="H332" s="1389" t="s">
        <v>830</v>
      </c>
      <c r="I332" s="1389" t="s">
        <v>831</v>
      </c>
      <c r="J332" s="1389" t="s">
        <v>405</v>
      </c>
      <c r="K332" s="1389" t="s">
        <v>831</v>
      </c>
      <c r="L332" s="1389"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4.5">
      <c r="B333" s="600"/>
      <c r="C333" s="1390">
        <v>2020</v>
      </c>
      <c r="D333" s="1391">
        <v>13.996977340024536</v>
      </c>
      <c r="E333" s="1391">
        <v>48.047732237903517</v>
      </c>
      <c r="F333" s="1391">
        <v>22.827295623673603</v>
      </c>
      <c r="G333" s="1391">
        <v>15.36108635810489</v>
      </c>
      <c r="H333" s="1391">
        <v>36.196844137778136</v>
      </c>
      <c r="I333" s="1391">
        <v>71.317251577416201</v>
      </c>
      <c r="J333" s="1391">
        <v>27.44215499840686</v>
      </c>
      <c r="K333" s="1391">
        <v>76.253514604455361</v>
      </c>
      <c r="L333" s="1391">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4.5">
      <c r="B334" s="600"/>
      <c r="C334" s="1390">
        <v>2021</v>
      </c>
      <c r="D334" s="1391">
        <v>29.945175176550908</v>
      </c>
      <c r="E334" s="1391">
        <v>77.080382187860963</v>
      </c>
      <c r="F334" s="1391">
        <v>102.67801554015951</v>
      </c>
      <c r="G334" s="1391">
        <v>31.309284194631264</v>
      </c>
      <c r="H334" s="1391">
        <v>65.229494087735588</v>
      </c>
      <c r="I334" s="1391">
        <v>100.34990152737365</v>
      </c>
      <c r="J334" s="1391">
        <v>107.29287491489276</v>
      </c>
      <c r="K334" s="1391">
        <v>105.28616455441281</v>
      </c>
      <c r="L334" s="1391">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4.5">
      <c r="B335" s="600"/>
      <c r="C335" s="1390">
        <v>2022</v>
      </c>
      <c r="D335" s="1391">
        <v>27.472004969941587</v>
      </c>
      <c r="E335" s="1391">
        <v>84.437086468696862</v>
      </c>
      <c r="F335" s="1391">
        <v>130.36129211097506</v>
      </c>
      <c r="G335" s="1391">
        <v>28.836113988021943</v>
      </c>
      <c r="H335" s="1391">
        <v>72.586198368571473</v>
      </c>
      <c r="I335" s="1391">
        <v>107.70660580820955</v>
      </c>
      <c r="J335" s="1391">
        <v>134.97615148570833</v>
      </c>
      <c r="K335" s="1391">
        <v>112.64286883524871</v>
      </c>
      <c r="L335" s="1391">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4.5">
      <c r="B336" s="600"/>
      <c r="C336" s="1390">
        <v>2023</v>
      </c>
      <c r="D336" s="1391">
        <v>24.587319288545192</v>
      </c>
      <c r="E336" s="1391">
        <v>82.283255480432487</v>
      </c>
      <c r="F336" s="1391">
        <v>79.296470277745698</v>
      </c>
      <c r="G336" s="1391">
        <v>25.951428306625548</v>
      </c>
      <c r="H336" s="1391">
        <v>70.432367380307113</v>
      </c>
      <c r="I336" s="1391">
        <v>105.55277481994517</v>
      </c>
      <c r="J336" s="1391">
        <v>83.911329652478955</v>
      </c>
      <c r="K336" s="1391">
        <v>110.48903784698433</v>
      </c>
      <c r="L336" s="1391">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4.5">
      <c r="B337" s="600"/>
      <c r="C337" s="1390">
        <v>2024</v>
      </c>
      <c r="D337" s="1391">
        <v>20.020874154860152</v>
      </c>
      <c r="E337" s="1391">
        <v>79.160719145449647</v>
      </c>
      <c r="F337" s="1391">
        <v>43.024892099132643</v>
      </c>
      <c r="G337" s="1391">
        <v>21.384983172940508</v>
      </c>
      <c r="H337" s="1391">
        <v>67.309831045324273</v>
      </c>
      <c r="I337" s="1391">
        <v>102.43023848496233</v>
      </c>
      <c r="J337" s="1391">
        <v>47.6397514738659</v>
      </c>
      <c r="K337" s="1391">
        <v>107.36650151200149</v>
      </c>
      <c r="L337" s="1391">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4.5">
      <c r="B338" s="600"/>
      <c r="C338" s="1390">
        <v>2025</v>
      </c>
      <c r="D338" s="1391">
        <v>19.991298418286565</v>
      </c>
      <c r="E338" s="1391">
        <v>76.267719256945895</v>
      </c>
      <c r="F338" s="1391">
        <v>39.48058092151237</v>
      </c>
      <c r="G338" s="1391">
        <v>21.355407436366921</v>
      </c>
      <c r="H338" s="1391">
        <v>64.416831156820507</v>
      </c>
      <c r="I338" s="1391">
        <v>99.537238596458579</v>
      </c>
      <c r="J338" s="1391">
        <v>44.095440296245627</v>
      </c>
      <c r="K338" s="1391">
        <v>104.47350162349774</v>
      </c>
      <c r="L338" s="1391">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4.5">
      <c r="B339" s="600"/>
      <c r="C339" s="1390">
        <v>2026</v>
      </c>
      <c r="D339" s="1391">
        <v>20.250684936213553</v>
      </c>
      <c r="E339" s="1391">
        <v>75.963170249113304</v>
      </c>
      <c r="F339" s="1391">
        <v>41.013578180304137</v>
      </c>
      <c r="G339" s="1391">
        <v>21.614793954293908</v>
      </c>
      <c r="H339" s="1391">
        <v>64.11228214898793</v>
      </c>
      <c r="I339" s="1391">
        <v>99.232689588625988</v>
      </c>
      <c r="J339" s="1391">
        <v>45.628437555037394</v>
      </c>
      <c r="K339" s="1391">
        <v>104.16895261566515</v>
      </c>
      <c r="L339" s="1391">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4.5">
      <c r="B340" s="600"/>
      <c r="C340" s="1390">
        <v>2027</v>
      </c>
      <c r="D340" s="1391">
        <v>20.509321356806073</v>
      </c>
      <c r="E340" s="1391">
        <v>75.949852753638069</v>
      </c>
      <c r="F340" s="1391">
        <v>42.524575264398692</v>
      </c>
      <c r="G340" s="1391">
        <v>21.873430374886428</v>
      </c>
      <c r="H340" s="1391">
        <v>64.098964653512695</v>
      </c>
      <c r="I340" s="1391">
        <v>99.219372093150753</v>
      </c>
      <c r="J340" s="1391">
        <v>47.139434639131949</v>
      </c>
      <c r="K340" s="1391">
        <v>104.15563512018991</v>
      </c>
      <c r="L340" s="1391">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4.5">
      <c r="B341" s="600"/>
      <c r="C341" s="1390">
        <v>2028</v>
      </c>
      <c r="D341" s="1391">
        <v>20.757589073217986</v>
      </c>
      <c r="E341" s="1391">
        <v>76.080778828033928</v>
      </c>
      <c r="F341" s="1391">
        <v>43.988966902752018</v>
      </c>
      <c r="G341" s="1391">
        <v>22.121698091298342</v>
      </c>
      <c r="H341" s="1391">
        <v>64.229890727908554</v>
      </c>
      <c r="I341" s="1391">
        <v>99.350298167546612</v>
      </c>
      <c r="J341" s="1391">
        <v>48.603826277485275</v>
      </c>
      <c r="K341" s="1391">
        <v>104.28656119458577</v>
      </c>
      <c r="L341" s="1391">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4.5">
      <c r="B342" s="600"/>
      <c r="C342" s="1390">
        <v>2029</v>
      </c>
      <c r="D342" s="1391">
        <v>20.994039645029581</v>
      </c>
      <c r="E342" s="1391">
        <v>76.237640566306681</v>
      </c>
      <c r="F342" s="1391">
        <v>45.403087012025033</v>
      </c>
      <c r="G342" s="1391">
        <v>22.358148663109937</v>
      </c>
      <c r="H342" s="1391">
        <v>64.386752466181292</v>
      </c>
      <c r="I342" s="1391">
        <v>99.507159905819364</v>
      </c>
      <c r="J342" s="1391">
        <v>50.01794638675829</v>
      </c>
      <c r="K342" s="1391">
        <v>104.44342293285852</v>
      </c>
      <c r="L342" s="1391">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4.5">
      <c r="B343" s="600"/>
      <c r="C343" s="1390">
        <v>2030</v>
      </c>
      <c r="D343" s="1391">
        <v>21.220560482645759</v>
      </c>
      <c r="E343" s="1391">
        <v>76.326654666962796</v>
      </c>
      <c r="F343" s="1391">
        <v>46.77262714470892</v>
      </c>
      <c r="G343" s="1391">
        <v>22.584669500726115</v>
      </c>
      <c r="H343" s="1391">
        <v>64.475766566837422</v>
      </c>
      <c r="I343" s="1391">
        <v>99.596174006475479</v>
      </c>
      <c r="J343" s="1391">
        <v>51.387486519442177</v>
      </c>
      <c r="K343" s="1391">
        <v>104.53243703351464</v>
      </c>
      <c r="L343" s="1391">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4.5">
      <c r="B344" s="600"/>
      <c r="C344" s="1390">
        <v>2031</v>
      </c>
      <c r="D344" s="1391">
        <v>21.261564144413601</v>
      </c>
      <c r="E344" s="1391">
        <v>77.208968978592765</v>
      </c>
      <c r="F344" s="1391">
        <v>47.971285131903898</v>
      </c>
      <c r="G344" s="1391">
        <v>22.625673162493957</v>
      </c>
      <c r="H344" s="1391">
        <v>65.358080878467376</v>
      </c>
      <c r="I344" s="1391">
        <v>100.47848831810545</v>
      </c>
      <c r="J344" s="1391">
        <v>52.586144506637154</v>
      </c>
      <c r="K344" s="1391">
        <v>105.41475134514461</v>
      </c>
      <c r="L344" s="1391">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4.5">
      <c r="B345" s="600"/>
      <c r="C345" s="1390">
        <v>2032</v>
      </c>
      <c r="D345" s="1391">
        <v>21.300532702006144</v>
      </c>
      <c r="E345" s="1391">
        <v>78.109256019510994</v>
      </c>
      <c r="F345" s="1391">
        <v>49.144085390372673</v>
      </c>
      <c r="G345" s="1391">
        <v>22.6646417200865</v>
      </c>
      <c r="H345" s="1391">
        <v>66.25836791938562</v>
      </c>
      <c r="I345" s="1391">
        <v>101.37877535902368</v>
      </c>
      <c r="J345" s="1391">
        <v>53.75894476510593</v>
      </c>
      <c r="K345" s="1391">
        <v>106.31503838606284</v>
      </c>
      <c r="L345" s="1391">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4.5">
      <c r="B346" s="600"/>
      <c r="C346" s="1390">
        <v>2033</v>
      </c>
      <c r="D346" s="1391">
        <v>21.324189604581626</v>
      </c>
      <c r="E346" s="1391">
        <v>78.926487344154111</v>
      </c>
      <c r="F346" s="1391">
        <v>50.254035365515918</v>
      </c>
      <c r="G346" s="1391">
        <v>22.688298622661982</v>
      </c>
      <c r="H346" s="1391">
        <v>67.075599244028723</v>
      </c>
      <c r="I346" s="1391">
        <v>102.19600668366679</v>
      </c>
      <c r="J346" s="1391">
        <v>54.868894740249175</v>
      </c>
      <c r="K346" s="1391">
        <v>107.13226971070596</v>
      </c>
      <c r="L346" s="1391">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4.5">
      <c r="B347" s="600"/>
      <c r="C347" s="1390">
        <v>2034</v>
      </c>
      <c r="D347" s="1391">
        <v>21.346509549000089</v>
      </c>
      <c r="E347" s="1391">
        <v>79.713430249532621</v>
      </c>
      <c r="F347" s="1391">
        <v>51.341354697848821</v>
      </c>
      <c r="G347" s="1391">
        <v>22.710618567080445</v>
      </c>
      <c r="H347" s="1391">
        <v>67.862542149407233</v>
      </c>
      <c r="I347" s="1391">
        <v>102.9829495890453</v>
      </c>
      <c r="J347" s="1391">
        <v>55.956214072582078</v>
      </c>
      <c r="K347" s="1391">
        <v>107.91921261608447</v>
      </c>
      <c r="L347" s="1391">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4.5">
      <c r="B348" s="600"/>
      <c r="C348" s="1390">
        <v>2035</v>
      </c>
      <c r="D348" s="1391">
        <v>21.356996250980902</v>
      </c>
      <c r="E348" s="1391">
        <v>80.431262635087762</v>
      </c>
      <c r="F348" s="1391">
        <v>52.376438249737305</v>
      </c>
      <c r="G348" s="1391">
        <v>22.721105269061258</v>
      </c>
      <c r="H348" s="1391">
        <v>68.580374534962374</v>
      </c>
      <c r="I348" s="1391">
        <v>103.70078197460045</v>
      </c>
      <c r="J348" s="1391">
        <v>56.991297624470562</v>
      </c>
      <c r="K348" s="1391">
        <v>108.63704500163961</v>
      </c>
      <c r="L348" s="1391">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4.5">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4.5">
      <c r="B359" s="600"/>
      <c r="C359" s="1409" t="s">
        <v>2306</v>
      </c>
      <c r="D359" s="1402" t="s">
        <v>73</v>
      </c>
      <c r="E359" s="1402" t="s">
        <v>72</v>
      </c>
      <c r="F359" s="1402" t="s">
        <v>1359</v>
      </c>
      <c r="G359" s="1402"/>
      <c r="H359" s="1402"/>
      <c r="I359" s="1402"/>
      <c r="J359" s="1402"/>
      <c r="K359" s="1402"/>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4.5">
      <c r="B360" s="600"/>
      <c r="C360" s="1403" t="s">
        <v>2307</v>
      </c>
      <c r="D360" s="1400" t="s">
        <v>2301</v>
      </c>
      <c r="E360" s="1400"/>
      <c r="F360" s="1401" t="s">
        <v>2302</v>
      </c>
      <c r="G360" s="1401"/>
      <c r="H360" s="1401"/>
      <c r="I360" s="1410"/>
      <c r="J360" s="1411" t="s">
        <v>2303</v>
      </c>
      <c r="K360" s="1410"/>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4.5">
      <c r="B361" s="600"/>
      <c r="C361" s="1404"/>
      <c r="D361" s="1405" t="s">
        <v>835</v>
      </c>
      <c r="E361" s="1405" t="s">
        <v>407</v>
      </c>
      <c r="F361" s="1405" t="s">
        <v>403</v>
      </c>
      <c r="G361" s="1405" t="s">
        <v>835</v>
      </c>
      <c r="H361" s="1406" t="s">
        <v>407</v>
      </c>
      <c r="I361" s="1405" t="s">
        <v>403</v>
      </c>
      <c r="J361" s="1405" t="s">
        <v>835</v>
      </c>
      <c r="K361" s="1406"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4.5">
      <c r="B362" s="600"/>
      <c r="C362" s="1407">
        <v>2020</v>
      </c>
      <c r="D362" s="1408">
        <v>48.836632810233802</v>
      </c>
      <c r="E362" s="1408">
        <v>57.899051157581894</v>
      </c>
      <c r="F362" s="1408">
        <v>44.002208278730102</v>
      </c>
      <c r="G362" s="1408">
        <v>51.404448923750117</v>
      </c>
      <c r="H362" s="1408">
        <v>60.142484373289328</v>
      </c>
      <c r="I362" s="1408">
        <v>42.242119947580896</v>
      </c>
      <c r="J362" s="1408">
        <v>50.99115501898212</v>
      </c>
      <c r="K362" s="1408">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4.5">
      <c r="B363" s="600"/>
      <c r="C363" s="1407">
        <v>2021</v>
      </c>
      <c r="D363" s="1408">
        <v>50.49736682187762</v>
      </c>
      <c r="E363" s="1408">
        <v>67.767166285391596</v>
      </c>
      <c r="F363" s="1408">
        <v>45.461521914244351</v>
      </c>
      <c r="G363" s="1408">
        <v>53.109254572715365</v>
      </c>
      <c r="H363" s="1408">
        <v>70.056375901980786</v>
      </c>
      <c r="I363" s="1408">
        <v>43.643061037674578</v>
      </c>
      <c r="J363" s="1408">
        <v>51.83363995660703</v>
      </c>
      <c r="K363" s="1408">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4.5">
      <c r="B364" s="600"/>
      <c r="C364" s="1407">
        <v>2022</v>
      </c>
      <c r="D364" s="1408">
        <v>51.196117803594547</v>
      </c>
      <c r="E364" s="1408">
        <v>83.339298338192236</v>
      </c>
      <c r="F364" s="1408">
        <v>46.066906375047964</v>
      </c>
      <c r="G364" s="1408">
        <v>53.816479410102765</v>
      </c>
      <c r="H364" s="1408">
        <v>85.638523010022851</v>
      </c>
      <c r="I364" s="1408">
        <v>44.224230120046045</v>
      </c>
      <c r="J364" s="1408">
        <v>52.259996584040842</v>
      </c>
      <c r="K364" s="1408">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4.5">
      <c r="B365" s="600"/>
      <c r="C365" s="1407">
        <v>2023</v>
      </c>
      <c r="D365" s="1408">
        <v>51.464846563848965</v>
      </c>
      <c r="E365" s="1408">
        <v>79.409890418978733</v>
      </c>
      <c r="F365" s="1408">
        <v>46.291087319392105</v>
      </c>
      <c r="G365" s="1408">
        <v>54.078373036673021</v>
      </c>
      <c r="H365" s="1408">
        <v>81.703725102122007</v>
      </c>
      <c r="I365" s="1408">
        <v>44.439443826616419</v>
      </c>
      <c r="J365" s="1408">
        <v>52.505288002408534</v>
      </c>
      <c r="K365" s="1408">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4.5">
      <c r="B366" s="600"/>
      <c r="C366" s="1407">
        <v>2024</v>
      </c>
      <c r="D366" s="1408">
        <v>51.674935734325352</v>
      </c>
      <c r="E366" s="1408">
        <v>72.648355424533719</v>
      </c>
      <c r="F366" s="1408">
        <v>46.463470254075034</v>
      </c>
      <c r="G366" s="1408">
        <v>54.279754969713828</v>
      </c>
      <c r="H366" s="1408">
        <v>74.934909281408039</v>
      </c>
      <c r="I366" s="1408">
        <v>44.604931443912029</v>
      </c>
      <c r="J366" s="1408">
        <v>52.727702783638826</v>
      </c>
      <c r="K366" s="1408">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4.5">
      <c r="B367" s="600"/>
      <c r="C367" s="1407">
        <v>2025</v>
      </c>
      <c r="D367" s="1408">
        <v>51.904713283091695</v>
      </c>
      <c r="E367" s="1408">
        <v>72.165468610819829</v>
      </c>
      <c r="F367" s="1408">
        <v>46.653431065126576</v>
      </c>
      <c r="G367" s="1408">
        <v>54.501671805054414</v>
      </c>
      <c r="H367" s="1408">
        <v>74.445590559515253</v>
      </c>
      <c r="I367" s="1408">
        <v>44.787293822521512</v>
      </c>
      <c r="J367" s="1408">
        <v>52.959666754338926</v>
      </c>
      <c r="K367" s="1408">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4.5">
      <c r="B368" s="600"/>
      <c r="C368" s="1407">
        <v>2026</v>
      </c>
      <c r="D368" s="1408">
        <v>52.194646946861823</v>
      </c>
      <c r="E368" s="1408">
        <v>72.3970385892964</v>
      </c>
      <c r="F368" s="1408">
        <v>46.902038658693449</v>
      </c>
      <c r="G368" s="1408">
        <v>54.79210123679141</v>
      </c>
      <c r="H368" s="1408">
        <v>74.674258205380099</v>
      </c>
      <c r="I368" s="1408">
        <v>45.025957112345708</v>
      </c>
      <c r="J368" s="1408">
        <v>53.226368682866742</v>
      </c>
      <c r="K368" s="1408">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4.5">
      <c r="B369" s="600"/>
      <c r="C369" s="1407">
        <v>2027</v>
      </c>
      <c r="D369" s="1408">
        <v>52.4961902482639</v>
      </c>
      <c r="E369" s="1408">
        <v>72.645660528415618</v>
      </c>
      <c r="F369" s="1408">
        <v>47.160909678267217</v>
      </c>
      <c r="G369" s="1408">
        <v>55.09452065218133</v>
      </c>
      <c r="H369" s="1408">
        <v>74.920352903749574</v>
      </c>
      <c r="I369" s="1408">
        <v>45.274473291136523</v>
      </c>
      <c r="J369" s="1408">
        <v>53.497662134852639</v>
      </c>
      <c r="K369" s="1408">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4.5">
      <c r="B370" s="600"/>
      <c r="C370" s="1407">
        <v>2028</v>
      </c>
      <c r="D370" s="1408">
        <v>52.806830175989333</v>
      </c>
      <c r="E370" s="1408">
        <v>72.907494757626921</v>
      </c>
      <c r="F370" s="1408">
        <v>47.427817595831776</v>
      </c>
      <c r="G370" s="1408">
        <v>55.406328967093195</v>
      </c>
      <c r="H370" s="1408">
        <v>75.179944296545145</v>
      </c>
      <c r="I370" s="1408">
        <v>45.530704891998504</v>
      </c>
      <c r="J370" s="1408">
        <v>53.772491576355236</v>
      </c>
      <c r="K370" s="1408">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4.5">
      <c r="B371" s="600"/>
      <c r="C371" s="1407">
        <v>2029</v>
      </c>
      <c r="D371" s="1408">
        <v>53.121154849432301</v>
      </c>
      <c r="E371" s="1408">
        <v>73.174185351624445</v>
      </c>
      <c r="F371" s="1408">
        <v>47.697974062567518</v>
      </c>
      <c r="G371" s="1408">
        <v>55.721932316083553</v>
      </c>
      <c r="H371" s="1408">
        <v>75.444492405608699</v>
      </c>
      <c r="I371" s="1408">
        <v>45.790055100064812</v>
      </c>
      <c r="J371" s="1408">
        <v>54.048662609555933</v>
      </c>
      <c r="K371" s="1408">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4.5">
      <c r="B372" s="600"/>
      <c r="C372" s="1407">
        <v>2030</v>
      </c>
      <c r="D372" s="1408">
        <v>53.433110813612053</v>
      </c>
      <c r="E372" s="1408">
        <v>73.436344263530259</v>
      </c>
      <c r="F372" s="1408">
        <v>47.9660262517544</v>
      </c>
      <c r="G372" s="1408">
        <v>56.035077396909344</v>
      </c>
      <c r="H372" s="1408">
        <v>75.70440872902077</v>
      </c>
      <c r="I372" s="1408">
        <v>46.047385201684222</v>
      </c>
      <c r="J372" s="1408">
        <v>54.32375868849055</v>
      </c>
      <c r="K372" s="1408">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4.5">
      <c r="B373" s="600"/>
      <c r="C373" s="1407">
        <v>2031</v>
      </c>
      <c r="D373" s="1408">
        <v>53.736862985642617</v>
      </c>
      <c r="E373" s="1408">
        <v>73.709896556770587</v>
      </c>
      <c r="F373" s="1408">
        <v>48.228255848329198</v>
      </c>
      <c r="G373" s="1408">
        <v>56.341420383562145</v>
      </c>
      <c r="H373" s="1408">
        <v>75.976485238614657</v>
      </c>
      <c r="I373" s="1408">
        <v>46.299125614396026</v>
      </c>
      <c r="J373" s="1408">
        <v>54.525291729859141</v>
      </c>
      <c r="K373" s="1408">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4.5">
      <c r="B374" s="600"/>
      <c r="C374" s="1407">
        <v>2032</v>
      </c>
      <c r="D374" s="1408">
        <v>54.044372719753369</v>
      </c>
      <c r="E374" s="1408">
        <v>73.988767599136395</v>
      </c>
      <c r="F374" s="1408">
        <v>48.493779933482458</v>
      </c>
      <c r="G374" s="1408">
        <v>56.651612071825305</v>
      </c>
      <c r="H374" s="1408">
        <v>76.253950764567747</v>
      </c>
      <c r="I374" s="1408">
        <v>46.55402873614316</v>
      </c>
      <c r="J374" s="1408">
        <v>54.727996008175083</v>
      </c>
      <c r="K374" s="1408">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4.5">
      <c r="B375" s="600"/>
      <c r="C375" s="1407">
        <v>2033</v>
      </c>
      <c r="D375" s="1408">
        <v>54.352582382563838</v>
      </c>
      <c r="E375" s="1408">
        <v>74.268199608438422</v>
      </c>
      <c r="F375" s="1408">
        <v>48.759895652157304</v>
      </c>
      <c r="G375" s="1408">
        <v>56.962494920744518</v>
      </c>
      <c r="H375" s="1408">
        <v>76.531947656836948</v>
      </c>
      <c r="I375" s="1408">
        <v>46.809499826071011</v>
      </c>
      <c r="J375" s="1408">
        <v>54.930661188949017</v>
      </c>
      <c r="K375" s="1408">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4.5">
      <c r="B376" s="600"/>
      <c r="C376" s="1407">
        <v>2034</v>
      </c>
      <c r="D376" s="1408">
        <v>54.661481021201666</v>
      </c>
      <c r="E376" s="1408">
        <v>74.548165871618679</v>
      </c>
      <c r="F376" s="1408">
        <v>49.026593628694975</v>
      </c>
      <c r="G376" s="1408">
        <v>57.274057977447399</v>
      </c>
      <c r="H376" s="1408">
        <v>76.810449202364254</v>
      </c>
      <c r="I376" s="1408">
        <v>47.065529883547171</v>
      </c>
      <c r="J376" s="1408">
        <v>55.133286176893662</v>
      </c>
      <c r="K376" s="1408">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4.5">
      <c r="B377" s="600"/>
      <c r="C377" s="1407">
        <v>2035</v>
      </c>
      <c r="D377" s="1408">
        <v>54.971057788874887</v>
      </c>
      <c r="E377" s="1408">
        <v>74.828639912985281</v>
      </c>
      <c r="F377" s="1408">
        <v>49.293864578241546</v>
      </c>
      <c r="G377" s="1408">
        <v>57.586290395141994</v>
      </c>
      <c r="H377" s="1408">
        <v>77.089428925457767</v>
      </c>
      <c r="I377" s="1408">
        <v>47.32210999511188</v>
      </c>
      <c r="J377" s="1408">
        <v>55.335869887329849</v>
      </c>
      <c r="K377" s="1408">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5">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L17" sqref="L17"/>
    </sheetView>
  </sheetViews>
  <sheetFormatPr defaultColWidth="9.08984375" defaultRowHeight="12.5"/>
  <cols>
    <col min="1" max="1" width="2" style="604" bestFit="1" customWidth="1"/>
    <col min="2" max="2" width="9.453125" style="604" bestFit="1" customWidth="1"/>
    <col min="3" max="3" width="18.08984375" style="604" customWidth="1"/>
    <col min="4" max="4" width="17.453125" style="604" bestFit="1" customWidth="1"/>
    <col min="5" max="5" width="14" style="604" bestFit="1" customWidth="1"/>
    <col min="6" max="6" width="16.453125" style="604" bestFit="1" customWidth="1"/>
    <col min="7" max="7" width="14.453125" style="604" bestFit="1" customWidth="1"/>
    <col min="8" max="9" width="11.453125" style="604" customWidth="1"/>
    <col min="10" max="10" width="10.453125" style="604" customWidth="1"/>
    <col min="11" max="11" width="10.08984375" style="604" customWidth="1"/>
    <col min="12" max="12" width="18.36328125" style="604" customWidth="1"/>
    <col min="13" max="13" width="10.453125" style="604" customWidth="1"/>
    <col min="14" max="14" width="11.453125" style="604" customWidth="1"/>
    <col min="15" max="15" width="8.08984375" style="604" customWidth="1"/>
    <col min="16" max="16" width="8.453125" style="604" customWidth="1"/>
    <col min="17" max="18" width="8.453125" style="604" bestFit="1" customWidth="1"/>
    <col min="19" max="20" width="10.453125" style="604" customWidth="1"/>
    <col min="21" max="21" width="10" style="604" customWidth="1"/>
    <col min="22" max="22" width="10.453125" style="604" customWidth="1"/>
    <col min="23" max="23" width="11.453125" style="604" customWidth="1"/>
    <col min="24" max="24" width="10.08984375" style="604" customWidth="1"/>
    <col min="25" max="28" width="10" style="604" customWidth="1"/>
    <col min="29" max="29" width="12" style="604" customWidth="1"/>
    <col min="30" max="30" width="8.453125" style="604" customWidth="1"/>
    <col min="31" max="31" width="17.453125" style="604" customWidth="1"/>
    <col min="32" max="32" width="10" style="604" customWidth="1"/>
    <col min="33" max="34" width="13.453125" style="604" customWidth="1"/>
    <col min="35" max="35" width="5.453125" style="604" customWidth="1"/>
    <col min="36" max="36" width="6.08984375" style="604" customWidth="1"/>
    <col min="37" max="37" width="16.08984375" style="604" customWidth="1"/>
    <col min="38" max="38" width="16.453125" style="604" customWidth="1"/>
    <col min="39" max="40" width="7.453125" style="604" customWidth="1"/>
    <col min="41" max="41" width="3.453125" style="604" customWidth="1"/>
    <col min="42" max="42" width="17.453125" style="604" customWidth="1"/>
    <col min="43" max="43" width="9.08984375" style="604"/>
    <col min="44" max="45" width="13.453125" style="604" customWidth="1"/>
    <col min="46" max="16384" width="9.08984375" style="604"/>
  </cols>
  <sheetData>
    <row r="1" spans="2:34" ht="14">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4.5">
      <c r="H5" s="607" t="s">
        <v>1885</v>
      </c>
      <c r="Z5" s="1055"/>
      <c r="AA5" s="1055"/>
      <c r="AB5" s="1055"/>
      <c r="AC5" s="1056"/>
      <c r="AD5" s="1056"/>
      <c r="AG5" s="606"/>
      <c r="AH5" s="606"/>
    </row>
    <row r="6" spans="2:34" ht="39">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1891</v>
      </c>
      <c r="AF6" s="1061" t="s">
        <v>1892</v>
      </c>
      <c r="AG6" s="1059"/>
    </row>
    <row r="7" spans="2:34" ht="32"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1893</v>
      </c>
      <c r="C8" s="604" t="s">
        <v>1894</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0</v>
      </c>
      <c r="AF8" s="1063">
        <v>0</v>
      </c>
      <c r="AG8" s="1063"/>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ht="13">
      <c r="G28" s="607" t="s">
        <v>1595</v>
      </c>
      <c r="AR28" s="1328" t="s">
        <v>1895</v>
      </c>
      <c r="AS28" s="1328"/>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1896</v>
      </c>
      <c r="X29" s="608" t="s">
        <v>1897</v>
      </c>
      <c r="Y29" s="608" t="s">
        <v>1898</v>
      </c>
      <c r="Z29" s="608" t="s">
        <v>1899</v>
      </c>
      <c r="AA29" s="608" t="s">
        <v>1900</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1901</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1902</v>
      </c>
      <c r="X30" s="613" t="s">
        <v>1902</v>
      </c>
      <c r="Y30" s="613" t="s">
        <v>1902</v>
      </c>
      <c r="Z30" s="613" t="s">
        <v>1902</v>
      </c>
      <c r="AA30" s="613" t="s">
        <v>890</v>
      </c>
      <c r="AB30" s="613" t="s">
        <v>1902</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1894</v>
      </c>
      <c r="AW30" s="615" t="s">
        <v>893</v>
      </c>
    </row>
    <row r="31" spans="2:49">
      <c r="B31" s="616" t="str">
        <f>Processes!D195</f>
        <v>FT-GRDELCMID</v>
      </c>
      <c r="C31" s="616" t="str">
        <f>Processes!E195</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4.5">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3" thickBot="1"/>
    <row r="53" spans="3:7" ht="13">
      <c r="C53" s="635"/>
      <c r="D53" s="636" t="s">
        <v>596</v>
      </c>
      <c r="E53" s="636" t="s">
        <v>597</v>
      </c>
      <c r="F53" s="636" t="s">
        <v>598</v>
      </c>
      <c r="G53" s="637" t="s">
        <v>599</v>
      </c>
    </row>
    <row r="54" spans="3:7">
      <c r="C54" s="638"/>
      <c r="D54" s="604" t="s">
        <v>602</v>
      </c>
      <c r="E54" s="604" t="s">
        <v>602</v>
      </c>
      <c r="F54" s="604" t="s">
        <v>602</v>
      </c>
      <c r="G54" s="639" t="s">
        <v>602</v>
      </c>
    </row>
    <row r="55" spans="3:7" ht="13">
      <c r="C55" s="640" t="s">
        <v>75</v>
      </c>
      <c r="D55" s="619">
        <v>4.0999999999999996</v>
      </c>
      <c r="E55" s="619">
        <v>7.8</v>
      </c>
      <c r="F55" s="619">
        <v>-8</v>
      </c>
      <c r="G55" s="641">
        <f>SUM(D55:F55)</f>
        <v>3.8999999999999986</v>
      </c>
    </row>
    <row r="56" spans="3:7" ht="13">
      <c r="C56" s="640" t="s">
        <v>100</v>
      </c>
      <c r="D56" s="619">
        <v>4.0999999999999996</v>
      </c>
      <c r="E56" s="619">
        <v>7.8</v>
      </c>
      <c r="F56" s="619">
        <v>-8</v>
      </c>
      <c r="G56" s="641">
        <f>SUM(D56:F56)</f>
        <v>3.8999999999999986</v>
      </c>
    </row>
    <row r="57" spans="3:7" ht="13">
      <c r="C57" s="640" t="s">
        <v>76</v>
      </c>
      <c r="D57" s="619">
        <v>4.0999999999999996</v>
      </c>
      <c r="E57" s="619">
        <v>7.8</v>
      </c>
      <c r="F57" s="619">
        <v>5.7</v>
      </c>
      <c r="G57" s="641">
        <f>SUM(D57:F57)</f>
        <v>17.599999999999998</v>
      </c>
    </row>
    <row r="58" spans="3:7" ht="13">
      <c r="C58" s="640" t="s">
        <v>79</v>
      </c>
      <c r="D58" s="619">
        <v>4.0999999999999996</v>
      </c>
      <c r="E58" s="619">
        <v>7.8</v>
      </c>
      <c r="F58" s="619">
        <v>1.8</v>
      </c>
      <c r="G58" s="641">
        <f>SUM(D58:F58)</f>
        <v>13.7</v>
      </c>
    </row>
    <row r="59" spans="3:7" ht="13">
      <c r="C59" s="640" t="s">
        <v>45</v>
      </c>
      <c r="D59" s="619">
        <v>4.0999999999999996</v>
      </c>
      <c r="E59" s="619">
        <v>7.8</v>
      </c>
      <c r="F59" s="619">
        <v>4.5999999999999996</v>
      </c>
      <c r="G59" s="641">
        <f t="shared" ref="G59:G60" si="3">SUM(D59:F59)</f>
        <v>16.5</v>
      </c>
    </row>
    <row r="60" spans="3:7" ht="13.5"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0"/>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3"/>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5" customWidth="1"/>
    <col min="2" max="2" width="3.81640625" style="1235"/>
    <col min="3" max="24" width="6" style="1235" customWidth="1"/>
    <col min="25" max="33" width="5.08984375" style="1235" customWidth="1"/>
    <col min="34" max="16384" width="3.81640625" style="1235"/>
  </cols>
  <sheetData>
    <row r="1" spans="1:48">
      <c r="A1" s="1235" t="s">
        <v>2131</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2130</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2129</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2128</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2127</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2126</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2125</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2124</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2123</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2122</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2121</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2120</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2119</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2118</v>
      </c>
      <c r="E18" s="1242" t="s">
        <v>2117</v>
      </c>
      <c r="F18" s="1242" t="s">
        <v>2116</v>
      </c>
      <c r="G18" s="1242" t="s">
        <v>2115</v>
      </c>
      <c r="H18" s="1242" t="s">
        <v>2114</v>
      </c>
      <c r="I18" s="1235" t="s">
        <v>2113</v>
      </c>
      <c r="J18" s="1240" t="s">
        <v>2112</v>
      </c>
      <c r="K18" s="1235" t="s">
        <v>2111</v>
      </c>
      <c r="L18" s="1235" t="s">
        <v>2110</v>
      </c>
      <c r="M18" s="1235" t="s">
        <v>2109</v>
      </c>
      <c r="N18" s="1235" t="s">
        <v>2108</v>
      </c>
      <c r="O18" s="1235" t="s">
        <v>2107</v>
      </c>
      <c r="P18" s="1235" t="s">
        <v>2106</v>
      </c>
      <c r="Q18" s="1235" t="s">
        <v>2105</v>
      </c>
      <c r="R18" s="1235" t="s">
        <v>2104</v>
      </c>
      <c r="S18" s="1235" t="s">
        <v>893</v>
      </c>
      <c r="T18" s="1235" t="s">
        <v>2103</v>
      </c>
      <c r="U18" s="1235" t="s">
        <v>2102</v>
      </c>
      <c r="V18" s="1235" t="s">
        <v>2101</v>
      </c>
      <c r="W18" s="1235" t="s">
        <v>2100</v>
      </c>
      <c r="X18" s="1235" t="s">
        <v>2099</v>
      </c>
      <c r="Y18" s="1235" t="s">
        <v>2098</v>
      </c>
      <c r="Z18" s="1235" t="s">
        <v>2097</v>
      </c>
      <c r="AA18" s="1235" t="s">
        <v>2096</v>
      </c>
      <c r="AB18" s="1246" t="s">
        <v>2095</v>
      </c>
      <c r="AC18" s="1246" t="s">
        <v>2094</v>
      </c>
      <c r="AD18" s="1246" t="s">
        <v>2093</v>
      </c>
      <c r="AE18" s="1246" t="s">
        <v>2092</v>
      </c>
      <c r="AF18" s="1246" t="s">
        <v>2091</v>
      </c>
      <c r="AG18" s="1246" t="s">
        <v>2090</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2118</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2117</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2116</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2115</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2114</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2113</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2112</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2111</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2110</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2109</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2108</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2107</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2106</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2105</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2104</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2103</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2102</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2101</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2100</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2099</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2098</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2097</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2096</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2095</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2094</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2093</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2092</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2091</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2090</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2089</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2088</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2087</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2086</v>
      </c>
    </row>
    <row r="57" spans="1:48">
      <c r="A57" s="1243" t="s">
        <v>2085</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2084</v>
      </c>
    </row>
    <row r="58" spans="1:48">
      <c r="A58" s="1243" t="s">
        <v>2083</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2082</v>
      </c>
    </row>
    <row r="59" spans="1:48">
      <c r="A59" s="1243" t="s">
        <v>2081</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2080</v>
      </c>
    </row>
    <row r="60" spans="1:48">
      <c r="A60" s="1243" t="s">
        <v>2079</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2078</v>
      </c>
    </row>
    <row r="61" spans="1:48">
      <c r="A61" s="1243" t="s">
        <v>2077</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2076</v>
      </c>
    </row>
    <row r="62" spans="1:48">
      <c r="A62" s="1243" t="s">
        <v>2075</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2074</v>
      </c>
    </row>
    <row r="63" spans="1:48">
      <c r="A63" s="1243" t="s">
        <v>2073</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2072</v>
      </c>
    </row>
    <row r="64" spans="1:48">
      <c r="A64" s="1243" t="s">
        <v>2071</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2070</v>
      </c>
    </row>
    <row r="65" spans="1:34">
      <c r="A65" s="1243" t="s">
        <v>2069</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2068</v>
      </c>
    </row>
    <row r="66" spans="1:34">
      <c r="A66" s="1243" t="s">
        <v>2067</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2066</v>
      </c>
    </row>
    <row r="67" spans="1:34">
      <c r="A67" s="1243" t="s">
        <v>2065</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2064</v>
      </c>
    </row>
    <row r="68" spans="1:34">
      <c r="A68" s="1243" t="s">
        <v>2063</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2062</v>
      </c>
    </row>
    <row r="69" spans="1:34">
      <c r="A69" s="1243" t="s">
        <v>2061</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2060</v>
      </c>
    </row>
    <row r="70" spans="1:34">
      <c r="A70" s="1243" t="s">
        <v>2059</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2044</v>
      </c>
    </row>
    <row r="71" spans="1:34">
      <c r="A71" s="1243" t="s">
        <v>2058</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2042</v>
      </c>
    </row>
    <row r="72" spans="1:34">
      <c r="A72" s="1243" t="s">
        <v>2057</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2048</v>
      </c>
    </row>
    <row r="73" spans="1:34">
      <c r="A73" s="1243" t="s">
        <v>2056</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2055</v>
      </c>
    </row>
    <row r="74" spans="1:34">
      <c r="A74" s="1243" t="s">
        <v>2054</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2053</v>
      </c>
    </row>
    <row r="75" spans="1:34">
      <c r="A75" s="1243" t="s">
        <v>2052</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2048</v>
      </c>
    </row>
    <row r="76" spans="1:34">
      <c r="A76" s="1243" t="s">
        <v>2051</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2048</v>
      </c>
    </row>
    <row r="77" spans="1:34">
      <c r="A77" s="1243" t="s">
        <v>2050</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2048</v>
      </c>
    </row>
    <row r="78" spans="1:34">
      <c r="A78" s="1243" t="s">
        <v>2049</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2048</v>
      </c>
    </row>
    <row r="79" spans="1:34">
      <c r="A79" s="1243" t="s">
        <v>2047</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2044</v>
      </c>
    </row>
    <row r="80" spans="1:34">
      <c r="A80" s="1243" t="s">
        <v>2046</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2042</v>
      </c>
    </row>
    <row r="81" spans="1:34">
      <c r="A81" s="1243" t="s">
        <v>2045</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2044</v>
      </c>
    </row>
    <row r="82" spans="1:34">
      <c r="A82" s="1243" t="s">
        <v>2043</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2042</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2041</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2040</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2039</v>
      </c>
    </row>
    <row r="87" spans="1:34">
      <c r="A87" s="1243" t="s">
        <v>2038</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2037</v>
      </c>
    </row>
    <row r="88" spans="1:34">
      <c r="A88" s="1243" t="s">
        <v>2036</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2035</v>
      </c>
    </row>
    <row r="89" spans="1:34">
      <c r="A89" s="1243" t="s">
        <v>2033</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2034</v>
      </c>
    </row>
    <row r="90" spans="1:34">
      <c r="A90" s="1243" t="s">
        <v>2033</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1973</v>
      </c>
    </row>
    <row r="91" spans="1:34">
      <c r="A91" s="1243" t="s">
        <v>2032</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2031</v>
      </c>
    </row>
    <row r="92" spans="1:34">
      <c r="A92" s="1243" t="s">
        <v>2030</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2029</v>
      </c>
    </row>
    <row r="93" spans="1:34">
      <c r="A93" s="1243" t="s">
        <v>2028</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2027</v>
      </c>
    </row>
    <row r="94" spans="1:34">
      <c r="A94" s="1243" t="s">
        <v>2026</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2025</v>
      </c>
    </row>
    <row r="95" spans="1:34">
      <c r="A95" s="1243" t="s">
        <v>2024</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1973</v>
      </c>
    </row>
    <row r="96" spans="1:34">
      <c r="A96" s="1243" t="s">
        <v>2023</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1971</v>
      </c>
    </row>
    <row r="97" spans="1:34">
      <c r="A97" s="1243" t="s">
        <v>2022</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1973</v>
      </c>
    </row>
    <row r="98" spans="1:34">
      <c r="A98" s="1243" t="s">
        <v>2021</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1971</v>
      </c>
    </row>
    <row r="99" spans="1:34">
      <c r="A99" s="1243" t="s">
        <v>2020</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2019</v>
      </c>
    </row>
    <row r="100" spans="1:34">
      <c r="A100" s="1243" t="s">
        <v>2018</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2017</v>
      </c>
    </row>
    <row r="101" spans="1:34">
      <c r="A101" s="1243" t="s">
        <v>2016</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2015</v>
      </c>
    </row>
    <row r="102" spans="1:34">
      <c r="A102" s="1243" t="s">
        <v>2014</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2013</v>
      </c>
    </row>
    <row r="103" spans="1:34">
      <c r="A103" s="1243" t="s">
        <v>2012</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2011</v>
      </c>
    </row>
    <row r="104" spans="1:34">
      <c r="A104" s="1243" t="s">
        <v>2010</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2009</v>
      </c>
    </row>
    <row r="105" spans="1:34">
      <c r="A105" s="1243" t="s">
        <v>2008</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2007</v>
      </c>
    </row>
    <row r="106" spans="1:34">
      <c r="A106" s="1243" t="s">
        <v>2006</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2005</v>
      </c>
    </row>
    <row r="107" spans="1:34">
      <c r="A107" s="1243" t="s">
        <v>2004</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2003</v>
      </c>
    </row>
    <row r="108" spans="1:34">
      <c r="A108" s="1243" t="s">
        <v>2002</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2001</v>
      </c>
    </row>
    <row r="109" spans="1:34">
      <c r="A109" s="1243" t="s">
        <v>2000</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1999</v>
      </c>
    </row>
    <row r="110" spans="1:34">
      <c r="A110" s="1243" t="s">
        <v>1998</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1997</v>
      </c>
    </row>
    <row r="111" spans="1:34">
      <c r="A111" s="1243" t="s">
        <v>1996</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1995</v>
      </c>
    </row>
    <row r="112" spans="1:34">
      <c r="A112" s="1243" t="s">
        <v>1994</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1993</v>
      </c>
    </row>
    <row r="113" spans="1:34">
      <c r="A113" s="1243" t="s">
        <v>1990</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1992</v>
      </c>
    </row>
    <row r="114" spans="1:34">
      <c r="A114" s="1243" t="s">
        <v>1988</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1991</v>
      </c>
    </row>
    <row r="115" spans="1:34">
      <c r="A115" s="1243" t="s">
        <v>1990</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1989</v>
      </c>
    </row>
    <row r="116" spans="1:34">
      <c r="A116" s="1243" t="s">
        <v>1988</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1987</v>
      </c>
    </row>
    <row r="117" spans="1:34">
      <c r="A117" s="1243" t="s">
        <v>1986</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1985</v>
      </c>
    </row>
    <row r="118" spans="1:34">
      <c r="A118" s="1243" t="s">
        <v>1984</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1983</v>
      </c>
    </row>
    <row r="119" spans="1:34">
      <c r="A119" s="1243" t="s">
        <v>1982</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1981</v>
      </c>
    </row>
    <row r="120" spans="1:34">
      <c r="A120" s="1243" t="s">
        <v>1980</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1979</v>
      </c>
    </row>
    <row r="121" spans="1:34">
      <c r="A121" s="1243" t="s">
        <v>1978</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1977</v>
      </c>
    </row>
    <row r="122" spans="1:34">
      <c r="A122" s="1243" t="s">
        <v>1976</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1975</v>
      </c>
    </row>
    <row r="123" spans="1:34">
      <c r="A123" s="1243" t="s">
        <v>1974</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1973</v>
      </c>
    </row>
    <row r="124" spans="1:34">
      <c r="A124" s="1243" t="s">
        <v>1972</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1971</v>
      </c>
    </row>
    <row r="125" spans="1:34">
      <c r="A125" s="1243" t="s">
        <v>1970</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1969</v>
      </c>
    </row>
    <row r="126" spans="1:34">
      <c r="A126" s="1243" t="s">
        <v>1968</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1967</v>
      </c>
    </row>
    <row r="127" spans="1:34">
      <c r="A127" s="1243" t="s">
        <v>1966</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1964</v>
      </c>
    </row>
    <row r="128" spans="1:34">
      <c r="A128" s="1243" t="s">
        <v>1965</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1964</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1963</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1962</v>
      </c>
      <c r="AV130" s="1235" t="s">
        <v>1961</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1960</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1959</v>
      </c>
      <c r="AU132" s="1235">
        <v>600</v>
      </c>
      <c r="AV132" s="1235">
        <v>4.8</v>
      </c>
    </row>
    <row r="133" spans="1:48">
      <c r="A133" s="1243" t="s">
        <v>1958</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1957</v>
      </c>
      <c r="AQ133" s="1235" t="s">
        <v>1904</v>
      </c>
    </row>
    <row r="134" spans="1:48">
      <c r="A134" s="1243" t="s">
        <v>1956</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1955</v>
      </c>
      <c r="AU134" s="1235">
        <v>100</v>
      </c>
      <c r="AV134" s="1235">
        <v>0.1</v>
      </c>
    </row>
    <row r="135" spans="1:48">
      <c r="A135" s="1243" t="s">
        <v>1954</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1953</v>
      </c>
      <c r="AQ135" s="1235" t="s">
        <v>1904</v>
      </c>
    </row>
    <row r="136" spans="1:48">
      <c r="A136" s="1243" t="s">
        <v>1952</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1951</v>
      </c>
      <c r="AU136" s="1235">
        <v>1000</v>
      </c>
      <c r="AV136" s="1235">
        <v>8</v>
      </c>
    </row>
    <row r="137" spans="1:48">
      <c r="A137" s="1243" t="s">
        <v>1950</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1949</v>
      </c>
      <c r="AQ137" s="1235" t="s">
        <v>1904</v>
      </c>
    </row>
    <row r="138" spans="1:48">
      <c r="A138" s="1243" t="s">
        <v>1948</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1947</v>
      </c>
      <c r="AU138" s="1235">
        <v>50</v>
      </c>
      <c r="AV138" s="1235">
        <v>0.1</v>
      </c>
    </row>
    <row r="139" spans="1:48">
      <c r="A139" s="1243" t="s">
        <v>1946</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1945</v>
      </c>
      <c r="AQ139" s="1235" t="s">
        <v>1904</v>
      </c>
    </row>
    <row r="140" spans="1:48">
      <c r="A140" s="1243" t="s">
        <v>1944</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1943</v>
      </c>
      <c r="AU140" s="1235">
        <v>49</v>
      </c>
      <c r="AV140" s="1235">
        <v>0.7</v>
      </c>
    </row>
    <row r="141" spans="1:48">
      <c r="A141" s="1243" t="s">
        <v>1942</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1941</v>
      </c>
      <c r="AQ141" s="1235" t="s">
        <v>1904</v>
      </c>
    </row>
    <row r="142" spans="1:48">
      <c r="A142" s="1243" t="s">
        <v>1940</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1939</v>
      </c>
      <c r="AU142" s="1235">
        <v>660</v>
      </c>
      <c r="AV142" s="1235">
        <v>1</v>
      </c>
    </row>
    <row r="143" spans="1:48">
      <c r="A143" s="1243" t="s">
        <v>1938</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1937</v>
      </c>
      <c r="AQ143" s="1235" t="s">
        <v>1904</v>
      </c>
    </row>
    <row r="144" spans="1:48">
      <c r="A144" s="1243" t="s">
        <v>1936</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1935</v>
      </c>
      <c r="AU144" s="1235">
        <v>460</v>
      </c>
      <c r="AV144" s="1235">
        <v>9</v>
      </c>
    </row>
    <row r="145" spans="1:48">
      <c r="A145" s="1243" t="s">
        <v>1934</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1933</v>
      </c>
      <c r="AQ145" s="1235" t="s">
        <v>1904</v>
      </c>
    </row>
    <row r="146" spans="1:48">
      <c r="A146" s="1243" t="s">
        <v>1932</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1931</v>
      </c>
      <c r="AU146" s="1235">
        <v>420</v>
      </c>
      <c r="AV146" s="1235">
        <v>8</v>
      </c>
    </row>
    <row r="147" spans="1:48">
      <c r="A147" s="1243" t="s">
        <v>1930</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1929</v>
      </c>
      <c r="AQ147" s="1235" t="s">
        <v>1904</v>
      </c>
    </row>
    <row r="148" spans="1:48">
      <c r="A148" s="1243" t="s">
        <v>1928</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1927</v>
      </c>
      <c r="AU148" s="1235">
        <v>655</v>
      </c>
      <c r="AV148" s="1235">
        <v>13</v>
      </c>
    </row>
    <row r="149" spans="1:48">
      <c r="A149" s="1243" t="s">
        <v>1926</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1925</v>
      </c>
      <c r="AQ149" s="1235" t="s">
        <v>1904</v>
      </c>
    </row>
    <row r="150" spans="1:48">
      <c r="A150" s="1243" t="s">
        <v>1924</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1923</v>
      </c>
      <c r="AU150" s="1235">
        <v>380</v>
      </c>
      <c r="AV150" s="1235">
        <v>0.75</v>
      </c>
    </row>
    <row r="151" spans="1:48">
      <c r="A151" s="1243" t="s">
        <v>1922</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1921</v>
      </c>
      <c r="AQ151" s="1235" t="s">
        <v>1904</v>
      </c>
    </row>
    <row r="152" spans="1:48">
      <c r="A152" s="1243" t="s">
        <v>1920</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1919</v>
      </c>
      <c r="AU152" s="1235">
        <v>1400</v>
      </c>
      <c r="AV152" s="1235">
        <v>29</v>
      </c>
    </row>
    <row r="153" spans="1:48">
      <c r="A153" s="1243" t="s">
        <v>1918</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1917</v>
      </c>
      <c r="AQ153" s="1235" t="s">
        <v>1904</v>
      </c>
    </row>
    <row r="154" spans="1:48">
      <c r="A154" s="1243" t="s">
        <v>1916</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1915</v>
      </c>
      <c r="AU154" s="1235">
        <v>2200</v>
      </c>
      <c r="AV154" s="1235">
        <v>22</v>
      </c>
    </row>
    <row r="155" spans="1:48">
      <c r="A155" s="1243" t="s">
        <v>1914</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1913</v>
      </c>
      <c r="AQ155" s="1235" t="s">
        <v>1904</v>
      </c>
    </row>
    <row r="156" spans="1:48">
      <c r="A156" s="1243" t="s">
        <v>1912</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1911</v>
      </c>
      <c r="AU156" s="1235">
        <v>850</v>
      </c>
      <c r="AV156" s="1235">
        <v>6</v>
      </c>
    </row>
    <row r="157" spans="1:48">
      <c r="A157" s="1243" t="s">
        <v>1910</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1909</v>
      </c>
      <c r="AQ157" s="1235" t="s">
        <v>1904</v>
      </c>
    </row>
    <row r="158" spans="1:48">
      <c r="A158" s="1243" t="s">
        <v>1908</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1907</v>
      </c>
      <c r="AU158" s="1235">
        <v>600</v>
      </c>
      <c r="AV158" s="1235">
        <v>1</v>
      </c>
    </row>
    <row r="159" spans="1:48">
      <c r="A159" s="1243" t="s">
        <v>1906</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1905</v>
      </c>
      <c r="AQ159" s="1235" t="s">
        <v>1904</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5.5">
      <c r="A162" s="1237"/>
      <c r="B162" s="1237"/>
      <c r="C162" s="1237"/>
      <c r="D162" s="1237"/>
      <c r="E162" s="1237"/>
      <c r="F162" s="1237"/>
      <c r="G162" s="1237"/>
      <c r="H162" s="1237"/>
      <c r="I162" s="1237"/>
      <c r="J162" s="1237"/>
      <c r="K162" s="1237"/>
    </row>
    <row r="163" spans="1:11" s="1236" customFormat="1" ht="15.5">
      <c r="A163" s="1237"/>
      <c r="B163" s="1237"/>
      <c r="C163" s="1239"/>
      <c r="D163" s="1237"/>
      <c r="E163" s="1237"/>
      <c r="F163" s="1237"/>
      <c r="G163" s="1237"/>
      <c r="H163" s="1237"/>
      <c r="I163" s="1239"/>
      <c r="J163" s="1237"/>
    </row>
    <row r="164" spans="1:11" s="1236" customFormat="1" ht="15.5">
      <c r="A164" s="1237"/>
      <c r="B164" s="1237"/>
      <c r="C164" s="1237"/>
      <c r="D164" s="1237"/>
      <c r="E164" s="1237"/>
      <c r="F164" s="1237"/>
      <c r="G164" s="1237"/>
      <c r="H164" s="1237"/>
      <c r="I164" s="1237"/>
      <c r="J164" s="1237"/>
    </row>
    <row r="165" spans="1:11" s="1236" customFormat="1" ht="15.5">
      <c r="A165" s="1237"/>
      <c r="B165" s="1237"/>
      <c r="C165" s="1237"/>
      <c r="D165" s="1237"/>
      <c r="E165" s="1237"/>
      <c r="F165" s="1237"/>
      <c r="G165" s="1239"/>
      <c r="H165" s="1237"/>
      <c r="I165" s="1239"/>
      <c r="J165" s="1237"/>
    </row>
    <row r="166" spans="1:11" s="1236" customFormat="1" ht="15.5">
      <c r="A166" s="1237"/>
      <c r="B166" s="1237"/>
      <c r="C166" s="1237"/>
      <c r="D166" s="1237"/>
      <c r="E166" s="1237"/>
      <c r="F166" s="1237"/>
      <c r="G166" s="1237"/>
      <c r="H166" s="1237"/>
      <c r="I166" s="1237"/>
      <c r="J166" s="1239"/>
    </row>
    <row r="167" spans="1:11" s="1236" customFormat="1" ht="15.5">
      <c r="A167" s="1237"/>
      <c r="B167" s="1237"/>
      <c r="C167" s="1237"/>
      <c r="D167" s="1237"/>
      <c r="E167" s="1237"/>
      <c r="F167" s="1237"/>
      <c r="G167" s="1237"/>
      <c r="H167" s="1237"/>
      <c r="I167" s="1237"/>
      <c r="J167" s="1239"/>
    </row>
    <row r="168" spans="1:11" s="1236" customFormat="1" ht="15.5">
      <c r="A168" s="1237"/>
      <c r="B168" s="1237"/>
      <c r="C168" s="1237"/>
      <c r="D168" s="1237"/>
      <c r="E168" s="1237"/>
      <c r="F168" s="1237"/>
      <c r="G168" s="1237"/>
      <c r="H168" s="1237"/>
      <c r="I168" s="1237"/>
      <c r="J168" s="1239"/>
    </row>
    <row r="169" spans="1:11" s="1236" customFormat="1" ht="15.5">
      <c r="A169" s="1237"/>
      <c r="B169" s="1237"/>
      <c r="C169" s="1237"/>
      <c r="D169" s="1237"/>
      <c r="E169" s="1237"/>
      <c r="F169" s="1237"/>
      <c r="G169" s="1237"/>
      <c r="H169" s="1237"/>
      <c r="I169" s="1237"/>
      <c r="J169" s="1239"/>
    </row>
    <row r="170" spans="1:11" s="1236" customFormat="1" ht="15.5">
      <c r="A170" s="1237"/>
      <c r="B170" s="1237"/>
      <c r="C170" s="1237"/>
      <c r="D170" s="1237"/>
      <c r="E170" s="1237"/>
      <c r="F170" s="1237"/>
      <c r="G170" s="1237"/>
      <c r="H170" s="1237"/>
      <c r="I170" s="1237"/>
      <c r="J170" s="1237"/>
    </row>
    <row r="171" spans="1:11" s="1236" customFormat="1" ht="15.5">
      <c r="A171" s="1237"/>
      <c r="B171" s="1237"/>
      <c r="C171" s="1237"/>
      <c r="D171" s="1237"/>
      <c r="E171" s="1237"/>
      <c r="F171" s="1237"/>
      <c r="G171" s="1237"/>
      <c r="H171" s="1239"/>
      <c r="I171" s="1237"/>
      <c r="J171" s="1237"/>
    </row>
    <row r="172" spans="1:11" s="1236" customFormat="1" ht="15.5">
      <c r="A172" s="1237"/>
      <c r="B172" s="1237"/>
      <c r="C172" s="1237"/>
      <c r="D172" s="1237"/>
      <c r="E172" s="1237"/>
      <c r="F172" s="1237"/>
      <c r="G172" s="1237"/>
      <c r="H172" s="1239"/>
      <c r="I172" s="1237"/>
      <c r="J172" s="1237"/>
    </row>
    <row r="173" spans="1:11" s="1236" customFormat="1" ht="15.5">
      <c r="A173" s="1237"/>
      <c r="B173" s="1237"/>
      <c r="C173" s="1237"/>
      <c r="D173" s="1237"/>
      <c r="E173" s="1237"/>
      <c r="F173" s="1237"/>
      <c r="G173" s="1237"/>
      <c r="H173" s="1239"/>
      <c r="I173" s="1237"/>
      <c r="J173" s="1237"/>
    </row>
    <row r="174" spans="1:11" s="1236" customFormat="1" ht="15.5">
      <c r="A174" s="1237"/>
      <c r="B174" s="1237"/>
      <c r="C174" s="1237"/>
      <c r="D174" s="1237"/>
      <c r="E174" s="1237"/>
      <c r="F174" s="1237"/>
      <c r="G174" s="1239"/>
      <c r="H174" s="1237"/>
      <c r="I174" s="1239"/>
      <c r="J174" s="1237"/>
    </row>
    <row r="175" spans="1:11" s="1236" customFormat="1" ht="15.5">
      <c r="A175" s="1237"/>
      <c r="B175" s="1237"/>
      <c r="C175" s="1237"/>
      <c r="D175" s="1237"/>
      <c r="E175" s="1237"/>
      <c r="F175" s="1237"/>
      <c r="G175" s="1237"/>
      <c r="H175" s="1239"/>
      <c r="I175" s="1237"/>
      <c r="J175" s="1239"/>
    </row>
    <row r="176" spans="1:11" s="1236" customFormat="1" ht="15.5">
      <c r="A176" s="1237"/>
      <c r="B176" s="1237"/>
      <c r="C176" s="1237"/>
      <c r="D176" s="1237"/>
      <c r="E176" s="1237"/>
      <c r="F176" s="1237"/>
      <c r="G176" s="1237"/>
      <c r="H176" s="1237"/>
      <c r="I176" s="1239"/>
      <c r="J176" s="1237"/>
    </row>
    <row r="177" spans="1:11" s="1236" customFormat="1" ht="15.5">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29" zoomScale="82" zoomScaleNormal="115" workbookViewId="0">
      <selection activeCell="E8" sqref="E8"/>
    </sheetView>
  </sheetViews>
  <sheetFormatPr defaultColWidth="8.453125" defaultRowHeight="12.5"/>
  <cols>
    <col min="2" max="2" width="12.453125" bestFit="1" customWidth="1"/>
    <col min="5" max="5" width="8.453125" style="600"/>
    <col min="6" max="6" width="13.453125" customWidth="1"/>
    <col min="10" max="11" width="8.453125" style="600"/>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7" t="s">
        <v>80</v>
      </c>
      <c r="F3" s="103" t="s">
        <v>13</v>
      </c>
      <c r="G3" s="54" t="s">
        <v>82</v>
      </c>
      <c r="H3" s="1057" t="s">
        <v>92</v>
      </c>
      <c r="I3" s="1117" t="s">
        <v>1627</v>
      </c>
      <c r="J3" s="1118"/>
      <c r="K3" s="1118"/>
    </row>
    <row r="4" spans="2:11" ht="13" thickBot="1">
      <c r="B4" s="104" t="s">
        <v>214</v>
      </c>
      <c r="C4" s="105"/>
      <c r="D4" s="105"/>
      <c r="E4" s="105"/>
      <c r="F4" s="106"/>
      <c r="G4" s="107"/>
    </row>
    <row r="5" spans="2:11" ht="13.5" thickBot="1">
      <c r="B5" s="108" t="s">
        <v>22</v>
      </c>
      <c r="C5" s="109"/>
      <c r="D5" s="109"/>
      <c r="E5" s="109"/>
      <c r="F5" s="109"/>
      <c r="G5" s="110"/>
    </row>
    <row r="6" spans="2:11">
      <c r="B6" t="str">
        <f>Processes!D150</f>
        <v>FT-SUPELC</v>
      </c>
      <c r="D6" s="586" t="s">
        <v>1656</v>
      </c>
      <c r="E6" s="23"/>
      <c r="F6" s="23" t="str">
        <f>Commodities!E81</f>
        <v>SUPELC</v>
      </c>
      <c r="G6" s="111">
        <v>1</v>
      </c>
    </row>
    <row r="7" spans="2:11">
      <c r="B7" s="484" t="str">
        <f>Processes!D151</f>
        <v>FT-SUPHETC</v>
      </c>
      <c r="D7" s="586" t="s">
        <v>1650</v>
      </c>
      <c r="E7" s="23"/>
      <c r="F7" s="23" t="str">
        <f>Commodities!E82</f>
        <v>SUPHETC</v>
      </c>
      <c r="G7" s="112">
        <v>1</v>
      </c>
    </row>
    <row r="8" spans="2:11">
      <c r="B8" s="525" t="str">
        <f>Processes!D152</f>
        <v>FT-SUPHETD</v>
      </c>
      <c r="C8" s="525"/>
      <c r="D8" s="586" t="s">
        <v>1650</v>
      </c>
      <c r="E8" s="585"/>
      <c r="F8" s="585" t="str">
        <f>Commodities!E83</f>
        <v>SUPHETD</v>
      </c>
      <c r="G8" s="588">
        <v>1</v>
      </c>
    </row>
    <row r="9" spans="2:11">
      <c r="B9" s="484" t="str">
        <f>Processes!D153</f>
        <v>FT-SUPCOA</v>
      </c>
      <c r="C9" s="484"/>
      <c r="D9" s="484" t="str">
        <f>IF(LEN(F9)=6,RIGHT(F9,3),RIGHT(F9,4))</f>
        <v>COA</v>
      </c>
      <c r="F9" s="23" t="str">
        <f>Commodities!E84</f>
        <v>SUPCOA</v>
      </c>
      <c r="G9" s="484">
        <v>1</v>
      </c>
    </row>
    <row r="10" spans="2:11">
      <c r="B10" s="484" t="str">
        <f>Processes!D154</f>
        <v>FT-SUPNGA</v>
      </c>
      <c r="C10" s="484"/>
      <c r="D10" s="484" t="s">
        <v>1665</v>
      </c>
      <c r="F10" s="23" t="str">
        <f>Commodities!E85</f>
        <v>SUPNGA</v>
      </c>
      <c r="G10" s="484">
        <v>1</v>
      </c>
    </row>
    <row r="11" spans="2:11">
      <c r="B11" s="484" t="str">
        <f>Processes!D155</f>
        <v>FT-SUPCRD</v>
      </c>
      <c r="D11" s="484" t="str">
        <f t="shared" ref="D11:D37" si="0">IF(LEN(F11)=6,RIGHT(F11,3),RIGHT(F11,4))</f>
        <v>CRD</v>
      </c>
      <c r="F11" s="23" t="str">
        <f>Commodities!E88</f>
        <v>SUPCRD</v>
      </c>
      <c r="G11">
        <v>1</v>
      </c>
    </row>
    <row r="12" spans="2:11">
      <c r="B12" s="484" t="str">
        <f>Processes!D156</f>
        <v>FT-SUPLPG</v>
      </c>
      <c r="C12" s="484"/>
      <c r="D12" s="484" t="str">
        <f t="shared" si="0"/>
        <v>LPG</v>
      </c>
      <c r="F12" s="23" t="str">
        <f>Commodities!E89</f>
        <v>SUPLPG</v>
      </c>
      <c r="G12" s="484">
        <v>1</v>
      </c>
    </row>
    <row r="13" spans="2:11">
      <c r="B13" s="484" t="str">
        <f>Processes!D157</f>
        <v>FT-SUPLVN</v>
      </c>
      <c r="C13" s="484"/>
      <c r="D13" s="484" t="str">
        <f t="shared" si="0"/>
        <v>LVN</v>
      </c>
      <c r="F13" s="23" t="str">
        <f>Commodities!E90</f>
        <v>SUPLVN</v>
      </c>
      <c r="G13" s="484">
        <v>1</v>
      </c>
    </row>
    <row r="14" spans="2:11">
      <c r="B14" s="484" t="str">
        <f>Processes!D158</f>
        <v>FT-SUPGSL</v>
      </c>
      <c r="C14" s="484"/>
      <c r="D14" s="484" t="str">
        <f t="shared" si="0"/>
        <v>GSL</v>
      </c>
      <c r="F14" s="23" t="str">
        <f>Commodities!E91</f>
        <v>SUPGSL</v>
      </c>
      <c r="G14" s="484">
        <v>1</v>
      </c>
    </row>
    <row r="15" spans="2:11">
      <c r="B15" s="484" t="str">
        <f>Processes!D159</f>
        <v>FT-SUPKER</v>
      </c>
      <c r="C15" s="484"/>
      <c r="D15" s="484" t="str">
        <f t="shared" si="0"/>
        <v>KER</v>
      </c>
      <c r="F15" s="23" t="str">
        <f>Commodities!E92</f>
        <v>SUPKER</v>
      </c>
      <c r="G15" s="484">
        <v>1</v>
      </c>
    </row>
    <row r="16" spans="2:11">
      <c r="B16" s="484" t="str">
        <f>Processes!D160</f>
        <v>FT-SUPDSL</v>
      </c>
      <c r="C16" s="484"/>
      <c r="D16" s="484" t="str">
        <f t="shared" si="0"/>
        <v>DSL</v>
      </c>
      <c r="F16" s="23" t="str">
        <f>Commodities!E93</f>
        <v>SUPDSL</v>
      </c>
      <c r="G16" s="484">
        <v>1</v>
      </c>
    </row>
    <row r="17" spans="2:7">
      <c r="B17" s="484" t="str">
        <f>Processes!D161</f>
        <v>FT-SUPHFO</v>
      </c>
      <c r="C17" s="484"/>
      <c r="D17" s="484" t="str">
        <f t="shared" si="0"/>
        <v>HFO</v>
      </c>
      <c r="F17" s="23" t="str">
        <f>Commodities!E94</f>
        <v>SUPHFO</v>
      </c>
      <c r="G17" s="484">
        <v>1</v>
      </c>
    </row>
    <row r="18" spans="2:7">
      <c r="B18" s="484" t="str">
        <f>Processes!D162</f>
        <v>FT-SUPMGO</v>
      </c>
      <c r="C18" s="484"/>
      <c r="D18" s="484" t="str">
        <f t="shared" si="0"/>
        <v>MGO</v>
      </c>
      <c r="F18" s="23" t="str">
        <f>Commodities!E95</f>
        <v>SUPMGO</v>
      </c>
      <c r="G18" s="484">
        <v>1</v>
      </c>
    </row>
    <row r="19" spans="2:7">
      <c r="B19" s="484" t="str">
        <f>Processes!D163</f>
        <v>FT-SUPAGSL</v>
      </c>
      <c r="C19" s="484"/>
      <c r="D19" s="484" t="str">
        <f t="shared" si="0"/>
        <v>AGSL</v>
      </c>
      <c r="F19" s="23" t="str">
        <f>Commodities!E96</f>
        <v>SUPAGSL</v>
      </c>
      <c r="G19" s="484">
        <v>1</v>
      </c>
    </row>
    <row r="20" spans="2:7">
      <c r="B20" s="484" t="str">
        <f>Processes!D164</f>
        <v>FT-SUPWST</v>
      </c>
      <c r="C20" s="484"/>
      <c r="D20" s="484" t="str">
        <f t="shared" si="0"/>
        <v>WST</v>
      </c>
      <c r="F20" s="23" t="str">
        <f>Commodities!E97</f>
        <v>SUPWST</v>
      </c>
      <c r="G20" s="484">
        <v>1</v>
      </c>
    </row>
    <row r="21" spans="2:7">
      <c r="B21" s="484" t="str">
        <f>Processes!D165</f>
        <v>FT-SUPSTR</v>
      </c>
      <c r="C21" s="484"/>
      <c r="D21" s="484" t="str">
        <f t="shared" si="0"/>
        <v>STR</v>
      </c>
      <c r="F21" s="23" t="str">
        <f>Commodities!E98</f>
        <v>SUPSTR</v>
      </c>
      <c r="G21" s="484">
        <v>1</v>
      </c>
    </row>
    <row r="22" spans="2:7">
      <c r="B22" s="484" t="str">
        <f>Processes!D166</f>
        <v>FT-SUPGRS</v>
      </c>
      <c r="C22" s="484"/>
      <c r="D22" s="484" t="str">
        <f t="shared" si="0"/>
        <v>GRS</v>
      </c>
      <c r="F22" s="23" t="str">
        <f>Commodities!E99</f>
        <v>SUPGRS</v>
      </c>
      <c r="G22" s="484">
        <v>1</v>
      </c>
    </row>
    <row r="23" spans="2:7">
      <c r="B23" s="484" t="str">
        <f>Processes!D167</f>
        <v>FT-SUPWPE</v>
      </c>
      <c r="C23" s="484"/>
      <c r="D23" s="484" t="str">
        <f t="shared" si="0"/>
        <v>WPE</v>
      </c>
      <c r="F23" s="23" t="str">
        <f>Commodities!E100</f>
        <v>SUPWPE</v>
      </c>
      <c r="G23" s="484">
        <v>1</v>
      </c>
    </row>
    <row r="24" spans="2:7">
      <c r="B24" s="484" t="str">
        <f>Processes!D168</f>
        <v>FT-SUPWCH</v>
      </c>
      <c r="C24" s="484"/>
      <c r="D24" s="484" t="str">
        <f t="shared" si="0"/>
        <v>WCH</v>
      </c>
      <c r="F24" s="23" t="str">
        <f>Commodities!E101</f>
        <v>SUPWCH</v>
      </c>
      <c r="G24" s="484">
        <v>1</v>
      </c>
    </row>
    <row r="25" spans="2:7">
      <c r="B25" s="484" t="str">
        <f>Processes!D169</f>
        <v>FT-SUPFIW</v>
      </c>
      <c r="C25" s="484"/>
      <c r="D25" s="484" t="str">
        <f t="shared" si="0"/>
        <v>FIW</v>
      </c>
      <c r="F25" s="23" t="str">
        <f>Commodities!E102</f>
        <v>SUPFIW</v>
      </c>
      <c r="G25" s="484">
        <v>1</v>
      </c>
    </row>
    <row r="26" spans="2:7">
      <c r="B26" s="484" t="str">
        <f>Processes!D170</f>
        <v>FT-SUPCRN</v>
      </c>
      <c r="C26" s="484"/>
      <c r="D26" s="484" t="str">
        <f t="shared" si="0"/>
        <v>CRN</v>
      </c>
      <c r="F26" s="23" t="str">
        <f>Commodities!E103</f>
        <v>SUPCRN</v>
      </c>
      <c r="G26" s="484">
        <v>1</v>
      </c>
    </row>
    <row r="27" spans="2:7">
      <c r="B27" s="484" t="str">
        <f>Processes!D171</f>
        <v>FT-SUPRPS</v>
      </c>
      <c r="C27" s="484"/>
      <c r="D27" s="484" t="str">
        <f t="shared" si="0"/>
        <v>RPS</v>
      </c>
      <c r="F27" s="23" t="str">
        <f>Commodities!E104</f>
        <v>SUPRPS</v>
      </c>
      <c r="G27" s="484">
        <v>1</v>
      </c>
    </row>
    <row r="28" spans="2:7">
      <c r="B28" s="484" t="str">
        <f>Processes!D172</f>
        <v>FT-SUPSGB</v>
      </c>
      <c r="C28" s="484"/>
      <c r="D28" s="484" t="str">
        <f t="shared" si="0"/>
        <v>SGB</v>
      </c>
      <c r="F28" s="23" t="str">
        <f>Commodities!E105</f>
        <v>SUPSGB</v>
      </c>
      <c r="G28" s="484">
        <v>1</v>
      </c>
    </row>
    <row r="29" spans="2:7">
      <c r="B29" s="484" t="str">
        <f>Processes!D173</f>
        <v>FT-SUPDLI</v>
      </c>
      <c r="C29" s="484"/>
      <c r="D29" s="484" t="str">
        <f t="shared" si="0"/>
        <v>DLI</v>
      </c>
      <c r="F29" s="23" t="str">
        <f>Commodities!E106</f>
        <v>SUPDLI</v>
      </c>
      <c r="G29" s="484">
        <v>1</v>
      </c>
    </row>
    <row r="30" spans="2:7">
      <c r="B30" s="484" t="str">
        <f>Processes!D174</f>
        <v>FT-SUPMNR</v>
      </c>
      <c r="C30" s="484"/>
      <c r="D30" s="484" t="str">
        <f t="shared" si="0"/>
        <v>MNR</v>
      </c>
      <c r="F30" s="23" t="str">
        <f>Commodities!E107</f>
        <v>SUPMNR</v>
      </c>
      <c r="G30" s="484">
        <v>1</v>
      </c>
    </row>
    <row r="31" spans="2:7">
      <c r="B31" s="484" t="str">
        <f>Processes!D175</f>
        <v>FT-SUPBGA</v>
      </c>
      <c r="C31" s="484"/>
      <c r="D31" s="484" t="str">
        <f t="shared" si="0"/>
        <v>BGA</v>
      </c>
      <c r="F31" s="23" t="str">
        <f>Commodities!E108</f>
        <v>SUPBGA</v>
      </c>
      <c r="G31" s="484">
        <v>1</v>
      </c>
    </row>
    <row r="32" spans="2:7">
      <c r="B32" s="484" t="str">
        <f>Processes!D176</f>
        <v>FT-SUPHFB</v>
      </c>
      <c r="C32" s="484"/>
      <c r="D32" s="484" t="str">
        <f t="shared" si="0"/>
        <v>HFB</v>
      </c>
      <c r="F32" s="23" t="str">
        <f>Commodities!E109</f>
        <v>SUPHFB</v>
      </c>
      <c r="G32" s="484">
        <v>1</v>
      </c>
    </row>
    <row r="33" spans="2:7">
      <c r="B33" s="484" t="str">
        <f>Processes!D177</f>
        <v>FT-SUPDDGS</v>
      </c>
      <c r="C33" s="484"/>
      <c r="D33" s="484" t="str">
        <f t="shared" si="0"/>
        <v>DDGS</v>
      </c>
      <c r="F33" s="23" t="str">
        <f>Commodities!E110</f>
        <v>SUPDDGS</v>
      </c>
      <c r="G33" s="484">
        <v>1</v>
      </c>
    </row>
    <row r="34" spans="2:7">
      <c r="B34" s="484" t="str">
        <f>Processes!D178</f>
        <v>FT-SUPH2</v>
      </c>
      <c r="C34" s="484"/>
      <c r="D34" s="587" t="s">
        <v>755</v>
      </c>
      <c r="E34" s="587"/>
      <c r="F34" s="23" t="str">
        <f>Commodities!E111</f>
        <v>SUPH2</v>
      </c>
      <c r="G34" s="484">
        <v>1</v>
      </c>
    </row>
    <row r="35" spans="2:7">
      <c r="B35" s="484" t="str">
        <f>Processes!D179</f>
        <v>FT-SUPH2G</v>
      </c>
      <c r="C35" s="484"/>
      <c r="D35" s="484" t="str">
        <f t="shared" si="0"/>
        <v>H2G</v>
      </c>
      <c r="F35" s="23" t="str">
        <f>Commodities!E112</f>
        <v>SUPH2G</v>
      </c>
      <c r="G35" s="484">
        <v>1</v>
      </c>
    </row>
    <row r="36" spans="2:7">
      <c r="B36" s="484" t="str">
        <f>Processes!D180</f>
        <v>FT-SUPAMM</v>
      </c>
      <c r="C36" s="484"/>
      <c r="D36" s="484" t="str">
        <f t="shared" si="0"/>
        <v>AMM</v>
      </c>
      <c r="F36" s="23" t="str">
        <f>Commodities!E113</f>
        <v>SUPAMM</v>
      </c>
      <c r="G36" s="484">
        <v>1</v>
      </c>
    </row>
    <row r="37" spans="2:7">
      <c r="B37" s="484" t="str">
        <f>Processes!D181</f>
        <v>FT-SUPDME</v>
      </c>
      <c r="C37" s="484"/>
      <c r="D37" s="484" t="str">
        <f t="shared" si="0"/>
        <v>DME</v>
      </c>
      <c r="F37" s="23" t="str">
        <f>Commodities!E114</f>
        <v>SUPDME</v>
      </c>
      <c r="G37" s="484">
        <v>1</v>
      </c>
    </row>
    <row r="38" spans="2:7">
      <c r="B38" s="484" t="str">
        <f>Processes!D182</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Processes!D183</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Processes!D184</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Processes!D185</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Processes!D186</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Processes!D187</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4.5">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Processes!D188</f>
        <v>FT-MINCRD</v>
      </c>
      <c r="C57" s="557"/>
      <c r="D57" s="557" t="s">
        <v>735</v>
      </c>
      <c r="E57" s="557"/>
      <c r="F57" s="557" t="s">
        <v>93</v>
      </c>
      <c r="G57" s="557">
        <v>1</v>
      </c>
      <c r="H57" s="557"/>
      <c r="I57" s="557"/>
      <c r="J57" s="557"/>
    </row>
    <row r="58" spans="2:23" ht="29.5"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4.5">
      <c r="B59" s="557"/>
      <c r="C59" s="557"/>
      <c r="D59" s="557"/>
      <c r="E59" s="557" t="s">
        <v>1590</v>
      </c>
      <c r="F59" s="557"/>
      <c r="G59" s="557"/>
      <c r="H59" s="1205"/>
      <c r="I59" s="557"/>
      <c r="J59" s="557"/>
      <c r="O59" s="1329" t="s">
        <v>1641</v>
      </c>
      <c r="P59" s="1329"/>
      <c r="Q59" s="1128">
        <v>186.8</v>
      </c>
      <c r="R59" s="1128">
        <v>14.9</v>
      </c>
      <c r="S59" s="1125"/>
      <c r="T59" s="1125"/>
      <c r="U59" s="1128">
        <v>29</v>
      </c>
      <c r="V59" s="1125"/>
      <c r="W59" s="1128">
        <v>230.8</v>
      </c>
    </row>
    <row r="60" spans="2:23" ht="15"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5" thickBot="1">
      <c r="B61" s="557" t="str">
        <f>Processes!D189</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Processes!D190</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Processes!D191</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Processes!D192</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4" customWidth="1"/>
    <col min="2" max="2" width="41.6328125" style="1294" customWidth="1"/>
    <col min="3" max="3" width="18" style="1294" customWidth="1"/>
    <col min="4" max="4" width="15.08984375" style="1294" customWidth="1"/>
    <col min="5" max="5" width="8.36328125" style="1294" customWidth="1"/>
    <col min="6" max="6" width="13.08984375" style="1294" customWidth="1"/>
    <col min="7" max="7" width="7.08984375" style="1294" customWidth="1"/>
    <col min="8" max="8" width="13.6328125" style="1294" customWidth="1"/>
    <col min="9" max="9" width="7.6328125" style="1294" customWidth="1"/>
    <col min="10" max="10" width="13.6328125" style="1294" customWidth="1"/>
    <col min="11" max="11" width="6.6328125" style="1294" customWidth="1"/>
    <col min="12" max="12" width="15.6328125" style="1294" customWidth="1"/>
    <col min="13" max="13" width="7.6328125" style="1294" customWidth="1"/>
    <col min="14" max="14" width="15" style="1294" customWidth="1"/>
    <col min="15" max="15" width="10" style="1294" customWidth="1"/>
    <col min="16" max="16" width="13.6328125" style="1294" customWidth="1"/>
    <col min="17" max="17" width="8" style="1294" customWidth="1"/>
    <col min="18" max="18" width="14.453125" style="1294" customWidth="1"/>
    <col min="19" max="19" width="7.08984375" style="1294" customWidth="1"/>
    <col min="20" max="20" width="18.36328125" style="1294" customWidth="1"/>
    <col min="21" max="21" width="7.36328125" style="1294" customWidth="1"/>
    <col min="22" max="16384" width="8.81640625" style="1294"/>
  </cols>
  <sheetData>
    <row r="1" spans="1:21" ht="14.5">
      <c r="A1" s="1295" t="s">
        <v>2283</v>
      </c>
    </row>
    <row r="2" spans="1:21" ht="14.5">
      <c r="A2" s="1295" t="s">
        <v>2262</v>
      </c>
      <c r="B2" s="1296" t="s">
        <v>2282</v>
      </c>
    </row>
    <row r="3" spans="1:21" ht="14.5">
      <c r="A3" s="1295" t="s">
        <v>2261</v>
      </c>
      <c r="B3" s="1295" t="s">
        <v>2260</v>
      </c>
    </row>
    <row r="4" spans="1:21" ht="11.25" customHeight="1">
      <c r="R4" s="1319">
        <f>T79-R79</f>
        <v>117601.19999999998</v>
      </c>
    </row>
    <row r="5" spans="1:21" ht="14.5">
      <c r="A5" s="1296" t="s">
        <v>2259</v>
      </c>
      <c r="C5" s="1295" t="s">
        <v>2258</v>
      </c>
    </row>
    <row r="6" spans="1:21" ht="14.5">
      <c r="A6" s="1296" t="s">
        <v>2257</v>
      </c>
      <c r="C6" s="1295" t="s">
        <v>2256</v>
      </c>
    </row>
    <row r="7" spans="1:21" ht="11.25" customHeight="1">
      <c r="D7" s="1294" t="s">
        <v>2284</v>
      </c>
      <c r="F7" s="1294" t="s">
        <v>2286</v>
      </c>
      <c r="H7" s="1294" t="s">
        <v>2285</v>
      </c>
      <c r="J7" s="1313" t="s">
        <v>2287</v>
      </c>
      <c r="K7" s="1313"/>
      <c r="L7" s="1313" t="s">
        <v>2288</v>
      </c>
      <c r="M7" s="1313"/>
      <c r="N7" s="1313" t="s">
        <v>2289</v>
      </c>
      <c r="P7" s="1313" t="s">
        <v>2290</v>
      </c>
      <c r="Q7" s="1313"/>
      <c r="R7" s="1313" t="s">
        <v>2291</v>
      </c>
      <c r="S7" s="1313"/>
      <c r="T7" s="1313" t="s">
        <v>2292</v>
      </c>
    </row>
    <row r="8" spans="1:21" ht="14.5">
      <c r="B8" s="1330" t="s">
        <v>2255</v>
      </c>
      <c r="C8" s="1331"/>
      <c r="D8" s="1330" t="s">
        <v>958</v>
      </c>
      <c r="E8" s="1332"/>
      <c r="F8" s="1332"/>
      <c r="G8" s="1332"/>
      <c r="H8" s="1332"/>
      <c r="I8" s="1331"/>
      <c r="J8" s="1330" t="s">
        <v>953</v>
      </c>
      <c r="K8" s="1332"/>
      <c r="L8" s="1332"/>
      <c r="M8" s="1332"/>
      <c r="N8" s="1332"/>
      <c r="O8" s="1331"/>
      <c r="P8" s="1330" t="s">
        <v>2281</v>
      </c>
      <c r="Q8" s="1332"/>
      <c r="R8" s="1332"/>
      <c r="S8" s="1332"/>
      <c r="T8" s="1332"/>
      <c r="U8" s="1331"/>
    </row>
    <row r="9" spans="1:21" ht="14.5">
      <c r="B9" s="1330" t="s">
        <v>2254</v>
      </c>
      <c r="C9" s="1331"/>
      <c r="D9" s="1330" t="s">
        <v>927</v>
      </c>
      <c r="E9" s="1331"/>
      <c r="F9" s="1330" t="s">
        <v>164</v>
      </c>
      <c r="G9" s="1331"/>
      <c r="H9" s="1330" t="s">
        <v>170</v>
      </c>
      <c r="I9" s="1331"/>
      <c r="J9" s="1330" t="s">
        <v>927</v>
      </c>
      <c r="K9" s="1331"/>
      <c r="L9" s="1330" t="s">
        <v>164</v>
      </c>
      <c r="M9" s="1331"/>
      <c r="N9" s="1330" t="s">
        <v>170</v>
      </c>
      <c r="O9" s="1331"/>
      <c r="P9" s="1330" t="s">
        <v>927</v>
      </c>
      <c r="Q9" s="1331"/>
      <c r="R9" s="1330" t="s">
        <v>164</v>
      </c>
      <c r="S9" s="1331"/>
      <c r="T9" s="1330" t="s">
        <v>170</v>
      </c>
      <c r="U9" s="1331"/>
    </row>
    <row r="10" spans="1:21" ht="14.5">
      <c r="A10" s="1313"/>
      <c r="B10" s="1305" t="s">
        <v>2253</v>
      </c>
      <c r="C10" s="1305" t="s">
        <v>2252</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4.5">
      <c r="A11" s="1313"/>
      <c r="B11" s="1299" t="s">
        <v>2210</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4.5">
      <c r="A12" s="1313"/>
      <c r="B12" s="1299" t="s">
        <v>2210</v>
      </c>
      <c r="C12" s="1299" t="s">
        <v>2251</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4.5">
      <c r="A13" s="1313"/>
      <c r="B13" s="1299" t="s">
        <v>2210</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4.5">
      <c r="A14" s="1313"/>
      <c r="B14" s="1299" t="s">
        <v>2210</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4.5">
      <c r="A15" s="1313"/>
      <c r="B15" s="1299" t="s">
        <v>2210</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4.5">
      <c r="A16" s="1313"/>
      <c r="B16" s="1299" t="s">
        <v>2210</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4.5">
      <c r="A17" s="1313"/>
      <c r="B17" s="1299" t="s">
        <v>2210</v>
      </c>
      <c r="C17" s="1299" t="s">
        <v>2250</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4.5">
      <c r="A18" s="1313"/>
      <c r="B18" s="1299" t="s">
        <v>2210</v>
      </c>
      <c r="C18" s="1299" t="s">
        <v>1340</v>
      </c>
      <c r="D18" s="1297" t="s">
        <v>937</v>
      </c>
      <c r="E18" s="1297" t="s">
        <v>2205</v>
      </c>
      <c r="F18" s="1302">
        <v>123481.5</v>
      </c>
      <c r="G18" s="1297" t="s">
        <v>1674</v>
      </c>
      <c r="H18" s="1302">
        <v>5414.85</v>
      </c>
      <c r="I18" s="1297" t="s">
        <v>1674</v>
      </c>
      <c r="J18" s="1297" t="s">
        <v>937</v>
      </c>
      <c r="K18" s="1297" t="s">
        <v>2205</v>
      </c>
      <c r="L18" s="1302">
        <v>82884.45</v>
      </c>
      <c r="M18" s="1297" t="s">
        <v>1674</v>
      </c>
      <c r="N18" s="1302">
        <v>9970.2000000000007</v>
      </c>
      <c r="O18" s="1297" t="s">
        <v>1674</v>
      </c>
      <c r="P18" s="1297" t="s">
        <v>937</v>
      </c>
      <c r="Q18" s="1297" t="s">
        <v>2205</v>
      </c>
      <c r="R18" s="1298">
        <v>54525.248</v>
      </c>
      <c r="S18" s="1297" t="s">
        <v>1674</v>
      </c>
      <c r="T18" s="1302">
        <v>21794.37</v>
      </c>
      <c r="U18" s="1297" t="s">
        <v>1674</v>
      </c>
    </row>
    <row r="19" spans="1:21" ht="14.5">
      <c r="A19" s="1313"/>
      <c r="B19" s="1299" t="s">
        <v>2210</v>
      </c>
      <c r="C19" s="1299" t="s">
        <v>1339</v>
      </c>
      <c r="D19" s="1300" t="s">
        <v>937</v>
      </c>
      <c r="E19" s="1300" t="s">
        <v>2205</v>
      </c>
      <c r="F19" s="1303">
        <v>0</v>
      </c>
      <c r="G19" s="1300" t="s">
        <v>1674</v>
      </c>
      <c r="H19" s="1303">
        <v>0</v>
      </c>
      <c r="I19" s="1300" t="s">
        <v>1674</v>
      </c>
      <c r="J19" s="1300" t="s">
        <v>937</v>
      </c>
      <c r="K19" s="1300" t="s">
        <v>2205</v>
      </c>
      <c r="L19" s="1303">
        <v>0</v>
      </c>
      <c r="M19" s="1300" t="s">
        <v>1674</v>
      </c>
      <c r="N19" s="1303">
        <v>0</v>
      </c>
      <c r="O19" s="1300" t="s">
        <v>1674</v>
      </c>
      <c r="P19" s="1300" t="s">
        <v>937</v>
      </c>
      <c r="Q19" s="1300" t="s">
        <v>2205</v>
      </c>
      <c r="R19" s="1303">
        <v>0</v>
      </c>
      <c r="S19" s="1300" t="s">
        <v>1674</v>
      </c>
      <c r="T19" s="1303">
        <v>0</v>
      </c>
      <c r="U19" s="1300" t="s">
        <v>1674</v>
      </c>
    </row>
    <row r="20" spans="1:21" ht="14.5">
      <c r="A20" s="1313"/>
      <c r="B20" s="1299" t="s">
        <v>2210</v>
      </c>
      <c r="C20" s="1299" t="s">
        <v>2249</v>
      </c>
      <c r="D20" s="1297" t="s">
        <v>937</v>
      </c>
      <c r="E20" s="1297" t="s">
        <v>2205</v>
      </c>
      <c r="F20" s="1302">
        <v>10833</v>
      </c>
      <c r="G20" s="1297" t="s">
        <v>1674</v>
      </c>
      <c r="H20" s="1302">
        <v>31.4</v>
      </c>
      <c r="I20" s="1297" t="s">
        <v>1674</v>
      </c>
      <c r="J20" s="1297" t="s">
        <v>937</v>
      </c>
      <c r="K20" s="1297" t="s">
        <v>2205</v>
      </c>
      <c r="L20" s="1302">
        <v>4867</v>
      </c>
      <c r="M20" s="1297" t="s">
        <v>1674</v>
      </c>
      <c r="N20" s="1302">
        <v>31.4</v>
      </c>
      <c r="O20" s="1297" t="s">
        <v>1674</v>
      </c>
      <c r="P20" s="1297" t="s">
        <v>937</v>
      </c>
      <c r="Q20" s="1297" t="s">
        <v>2205</v>
      </c>
      <c r="R20" s="1298">
        <v>2280.0169999999998</v>
      </c>
      <c r="S20" s="1297" t="s">
        <v>1674</v>
      </c>
      <c r="T20" s="1298">
        <v>12.590999999999999</v>
      </c>
      <c r="U20" s="1297" t="s">
        <v>1674</v>
      </c>
    </row>
    <row r="21" spans="1:21" ht="14.5">
      <c r="A21" s="1313"/>
      <c r="B21" s="1299" t="s">
        <v>2210</v>
      </c>
      <c r="C21" s="1299" t="s">
        <v>2248</v>
      </c>
      <c r="D21" s="1300" t="s">
        <v>937</v>
      </c>
      <c r="E21" s="1300" t="s">
        <v>2205</v>
      </c>
      <c r="F21" s="1303">
        <v>2130.44</v>
      </c>
      <c r="G21" s="1300" t="s">
        <v>1674</v>
      </c>
      <c r="H21" s="1303">
        <v>26621.279999999999</v>
      </c>
      <c r="I21" s="1300" t="s">
        <v>1674</v>
      </c>
      <c r="J21" s="1300" t="s">
        <v>937</v>
      </c>
      <c r="K21" s="1300" t="s">
        <v>2205</v>
      </c>
      <c r="L21" s="1301">
        <v>1045.172</v>
      </c>
      <c r="M21" s="1300" t="s">
        <v>1674</v>
      </c>
      <c r="N21" s="1301">
        <v>33763.608</v>
      </c>
      <c r="O21" s="1300" t="s">
        <v>1674</v>
      </c>
      <c r="P21" s="1300" t="s">
        <v>937</v>
      </c>
      <c r="Q21" s="1300" t="s">
        <v>2205</v>
      </c>
      <c r="R21" s="1301">
        <v>389.87599999999998</v>
      </c>
      <c r="S21" s="1300" t="s">
        <v>1674</v>
      </c>
      <c r="T21" s="1301">
        <v>28374.948</v>
      </c>
      <c r="U21" s="1300" t="s">
        <v>1674</v>
      </c>
    </row>
    <row r="22" spans="1:21" ht="14.5">
      <c r="A22" s="1313"/>
      <c r="B22" s="1299" t="s">
        <v>2210</v>
      </c>
      <c r="C22" s="1299" t="s">
        <v>1338</v>
      </c>
      <c r="D22" s="1297" t="s">
        <v>937</v>
      </c>
      <c r="E22" s="1297" t="s">
        <v>2205</v>
      </c>
      <c r="F22" s="1302">
        <v>0</v>
      </c>
      <c r="G22" s="1297" t="s">
        <v>1674</v>
      </c>
      <c r="H22" s="1302">
        <v>0</v>
      </c>
      <c r="I22" s="1297" t="s">
        <v>1674</v>
      </c>
      <c r="J22" s="1297" t="s">
        <v>937</v>
      </c>
      <c r="K22" s="1297" t="s">
        <v>2205</v>
      </c>
      <c r="L22" s="1302">
        <v>0</v>
      </c>
      <c r="M22" s="1297" t="s">
        <v>1674</v>
      </c>
      <c r="N22" s="1302">
        <v>0</v>
      </c>
      <c r="O22" s="1297" t="s">
        <v>1674</v>
      </c>
      <c r="P22" s="1297" t="s">
        <v>937</v>
      </c>
      <c r="Q22" s="1297" t="s">
        <v>2205</v>
      </c>
      <c r="R22" s="1302">
        <v>0</v>
      </c>
      <c r="S22" s="1297" t="s">
        <v>1674</v>
      </c>
      <c r="T22" s="1302">
        <v>0</v>
      </c>
      <c r="U22" s="1297" t="s">
        <v>1674</v>
      </c>
    </row>
    <row r="23" spans="1:21" ht="14.5">
      <c r="A23" s="1313"/>
      <c r="B23" s="1299" t="s">
        <v>2210</v>
      </c>
      <c r="C23" s="1299" t="s">
        <v>2247</v>
      </c>
      <c r="D23" s="1300" t="s">
        <v>937</v>
      </c>
      <c r="E23" s="1300" t="s">
        <v>2205</v>
      </c>
      <c r="F23" s="1303">
        <v>0</v>
      </c>
      <c r="G23" s="1300" t="s">
        <v>1674</v>
      </c>
      <c r="H23" s="1303">
        <v>0</v>
      </c>
      <c r="I23" s="1300" t="s">
        <v>1674</v>
      </c>
      <c r="J23" s="1300" t="s">
        <v>937</v>
      </c>
      <c r="K23" s="1300" t="s">
        <v>2205</v>
      </c>
      <c r="L23" s="1303">
        <v>0</v>
      </c>
      <c r="M23" s="1300" t="s">
        <v>1674</v>
      </c>
      <c r="N23" s="1303">
        <v>0</v>
      </c>
      <c r="O23" s="1300" t="s">
        <v>1674</v>
      </c>
      <c r="P23" s="1300" t="s">
        <v>937</v>
      </c>
      <c r="Q23" s="1300" t="s">
        <v>2205</v>
      </c>
      <c r="R23" s="1303">
        <v>0</v>
      </c>
      <c r="S23" s="1300" t="s">
        <v>1674</v>
      </c>
      <c r="T23" s="1303">
        <v>0</v>
      </c>
      <c r="U23" s="1300" t="s">
        <v>1674</v>
      </c>
    </row>
    <row r="24" spans="1:21" ht="14.5">
      <c r="A24" s="1313"/>
      <c r="B24" s="1299" t="s">
        <v>2210</v>
      </c>
      <c r="C24" s="1299" t="s">
        <v>2246</v>
      </c>
      <c r="D24" s="1297" t="s">
        <v>937</v>
      </c>
      <c r="E24" s="1297" t="s">
        <v>2205</v>
      </c>
      <c r="F24" s="1302">
        <v>0</v>
      </c>
      <c r="G24" s="1297" t="s">
        <v>1674</v>
      </c>
      <c r="H24" s="1302">
        <v>0</v>
      </c>
      <c r="I24" s="1297" t="s">
        <v>1674</v>
      </c>
      <c r="J24" s="1297" t="s">
        <v>937</v>
      </c>
      <c r="K24" s="1297" t="s">
        <v>2205</v>
      </c>
      <c r="L24" s="1302">
        <v>0</v>
      </c>
      <c r="M24" s="1297" t="s">
        <v>1674</v>
      </c>
      <c r="N24" s="1302">
        <v>0</v>
      </c>
      <c r="O24" s="1297" t="s">
        <v>1674</v>
      </c>
      <c r="P24" s="1297" t="s">
        <v>937</v>
      </c>
      <c r="Q24" s="1297" t="s">
        <v>2205</v>
      </c>
      <c r="R24" s="1302">
        <v>0</v>
      </c>
      <c r="S24" s="1297" t="s">
        <v>1674</v>
      </c>
      <c r="T24" s="1302">
        <v>0</v>
      </c>
      <c r="U24" s="1297" t="s">
        <v>1674</v>
      </c>
    </row>
    <row r="25" spans="1:21" ht="14.5">
      <c r="A25" s="1313"/>
      <c r="B25" s="1299" t="s">
        <v>2210</v>
      </c>
      <c r="C25" s="1299" t="s">
        <v>2245</v>
      </c>
      <c r="D25" s="1300" t="s">
        <v>937</v>
      </c>
      <c r="E25" s="1300" t="s">
        <v>2205</v>
      </c>
      <c r="F25" s="1303">
        <v>0</v>
      </c>
      <c r="G25" s="1300" t="s">
        <v>1674</v>
      </c>
      <c r="H25" s="1303">
        <v>0</v>
      </c>
      <c r="I25" s="1300" t="s">
        <v>1674</v>
      </c>
      <c r="J25" s="1300" t="s">
        <v>937</v>
      </c>
      <c r="K25" s="1300" t="s">
        <v>2205</v>
      </c>
      <c r="L25" s="1303">
        <v>0</v>
      </c>
      <c r="M25" s="1300" t="s">
        <v>1674</v>
      </c>
      <c r="N25" s="1303">
        <v>0</v>
      </c>
      <c r="O25" s="1300" t="s">
        <v>1674</v>
      </c>
      <c r="P25" s="1300" t="s">
        <v>937</v>
      </c>
      <c r="Q25" s="1300" t="s">
        <v>2205</v>
      </c>
      <c r="R25" s="1303">
        <v>0</v>
      </c>
      <c r="S25" s="1300" t="s">
        <v>1674</v>
      </c>
      <c r="T25" s="1303">
        <v>0</v>
      </c>
      <c r="U25" s="1300" t="s">
        <v>1674</v>
      </c>
    </row>
    <row r="26" spans="1:21" ht="14.5">
      <c r="A26" s="1313"/>
      <c r="B26" s="1299" t="s">
        <v>2210</v>
      </c>
      <c r="C26" s="1299" t="s">
        <v>785</v>
      </c>
      <c r="D26" s="1297" t="s">
        <v>937</v>
      </c>
      <c r="E26" s="1297" t="s">
        <v>2205</v>
      </c>
      <c r="F26" s="1302">
        <v>0</v>
      </c>
      <c r="G26" s="1297" t="s">
        <v>1674</v>
      </c>
      <c r="H26" s="1302">
        <v>0</v>
      </c>
      <c r="I26" s="1297" t="s">
        <v>1674</v>
      </c>
      <c r="J26" s="1297" t="s">
        <v>937</v>
      </c>
      <c r="K26" s="1297" t="s">
        <v>2205</v>
      </c>
      <c r="L26" s="1302">
        <v>0</v>
      </c>
      <c r="M26" s="1297" t="s">
        <v>1674</v>
      </c>
      <c r="N26" s="1302">
        <v>0</v>
      </c>
      <c r="O26" s="1297" t="s">
        <v>1674</v>
      </c>
      <c r="P26" s="1297" t="s">
        <v>937</v>
      </c>
      <c r="Q26" s="1297" t="s">
        <v>2205</v>
      </c>
      <c r="R26" s="1302">
        <v>0</v>
      </c>
      <c r="S26" s="1297" t="s">
        <v>1674</v>
      </c>
      <c r="T26" s="1302">
        <v>0</v>
      </c>
      <c r="U26" s="1297" t="s">
        <v>1674</v>
      </c>
    </row>
    <row r="27" spans="1:21" ht="14.5">
      <c r="A27" s="1313"/>
      <c r="B27" s="1299" t="s">
        <v>2210</v>
      </c>
      <c r="C27" s="1299" t="s">
        <v>2244</v>
      </c>
      <c r="D27" s="1300" t="s">
        <v>937</v>
      </c>
      <c r="E27" s="1300" t="s">
        <v>2205</v>
      </c>
      <c r="F27" s="1303">
        <v>0</v>
      </c>
      <c r="G27" s="1300" t="s">
        <v>1674</v>
      </c>
      <c r="H27" s="1303">
        <v>0</v>
      </c>
      <c r="I27" s="1300" t="s">
        <v>1674</v>
      </c>
      <c r="J27" s="1300" t="s">
        <v>937</v>
      </c>
      <c r="K27" s="1300" t="s">
        <v>2205</v>
      </c>
      <c r="L27" s="1303">
        <v>0</v>
      </c>
      <c r="M27" s="1300" t="s">
        <v>1674</v>
      </c>
      <c r="N27" s="1303">
        <v>0</v>
      </c>
      <c r="O27" s="1300" t="s">
        <v>1674</v>
      </c>
      <c r="P27" s="1300" t="s">
        <v>937</v>
      </c>
      <c r="Q27" s="1300" t="s">
        <v>2205</v>
      </c>
      <c r="R27" s="1303">
        <v>0</v>
      </c>
      <c r="S27" s="1300" t="s">
        <v>1674</v>
      </c>
      <c r="T27" s="1303">
        <v>0</v>
      </c>
      <c r="U27" s="1300" t="s">
        <v>1674</v>
      </c>
    </row>
    <row r="28" spans="1:21" ht="14.5">
      <c r="A28" s="1313"/>
      <c r="B28" s="1299" t="s">
        <v>2210</v>
      </c>
      <c r="C28" s="1299" t="s">
        <v>2243</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4.5">
      <c r="A29" s="1313"/>
      <c r="B29" s="1299" t="s">
        <v>2210</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4.5">
      <c r="A30" s="1313"/>
      <c r="B30" s="1299" t="s">
        <v>2210</v>
      </c>
      <c r="C30" s="1299" t="s">
        <v>1336</v>
      </c>
      <c r="D30" s="1297" t="s">
        <v>937</v>
      </c>
      <c r="E30" s="1297" t="s">
        <v>2205</v>
      </c>
      <c r="F30" s="1302">
        <v>0</v>
      </c>
      <c r="G30" s="1297" t="s">
        <v>1674</v>
      </c>
      <c r="H30" s="1302">
        <v>0</v>
      </c>
      <c r="I30" s="1297" t="s">
        <v>1674</v>
      </c>
      <c r="J30" s="1297" t="s">
        <v>937</v>
      </c>
      <c r="K30" s="1297" t="s">
        <v>2205</v>
      </c>
      <c r="L30" s="1302">
        <v>0</v>
      </c>
      <c r="M30" s="1297" t="s">
        <v>1674</v>
      </c>
      <c r="N30" s="1302">
        <v>0</v>
      </c>
      <c r="O30" s="1297" t="s">
        <v>1674</v>
      </c>
      <c r="P30" s="1297" t="s">
        <v>937</v>
      </c>
      <c r="Q30" s="1297" t="s">
        <v>2205</v>
      </c>
      <c r="R30" s="1302">
        <v>0</v>
      </c>
      <c r="S30" s="1297" t="s">
        <v>1674</v>
      </c>
      <c r="T30" s="1302">
        <v>0</v>
      </c>
      <c r="U30" s="1297" t="s">
        <v>1674</v>
      </c>
    </row>
    <row r="31" spans="1:21" ht="14.5">
      <c r="A31" s="1313"/>
      <c r="B31" s="1299" t="s">
        <v>2210</v>
      </c>
      <c r="C31" s="1299" t="s">
        <v>2242</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4.5">
      <c r="A32" s="1313" t="s">
        <v>41</v>
      </c>
      <c r="B32" s="1299" t="s">
        <v>2210</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4.5">
      <c r="A33" s="1313"/>
      <c r="B33" s="1299" t="s">
        <v>2210</v>
      </c>
      <c r="C33" s="1299" t="s">
        <v>2241</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4.5">
      <c r="A34" s="1313" t="s">
        <v>93</v>
      </c>
      <c r="B34" s="1299" t="s">
        <v>2210</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4.5">
      <c r="A35" s="1313"/>
      <c r="B35" s="1299" t="s">
        <v>2210</v>
      </c>
      <c r="C35" s="1299" t="s">
        <v>2240</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4.5">
      <c r="A36" s="1313"/>
      <c r="B36" s="1299" t="s">
        <v>2210</v>
      </c>
      <c r="C36" s="1299" t="s">
        <v>1688</v>
      </c>
      <c r="D36" s="1297" t="s">
        <v>937</v>
      </c>
      <c r="E36" s="1297" t="s">
        <v>2205</v>
      </c>
      <c r="F36" s="1302">
        <v>0</v>
      </c>
      <c r="G36" s="1297" t="s">
        <v>1674</v>
      </c>
      <c r="H36" s="1302">
        <v>0</v>
      </c>
      <c r="I36" s="1297" t="s">
        <v>1674</v>
      </c>
      <c r="J36" s="1297" t="s">
        <v>937</v>
      </c>
      <c r="K36" s="1297" t="s">
        <v>2205</v>
      </c>
      <c r="L36" s="1302">
        <v>0</v>
      </c>
      <c r="M36" s="1297" t="s">
        <v>1674</v>
      </c>
      <c r="N36" s="1302">
        <v>0</v>
      </c>
      <c r="O36" s="1297" t="s">
        <v>1674</v>
      </c>
      <c r="P36" s="1297" t="s">
        <v>937</v>
      </c>
      <c r="Q36" s="1297" t="s">
        <v>2205</v>
      </c>
      <c r="R36" s="1302">
        <v>0</v>
      </c>
      <c r="S36" s="1297" t="s">
        <v>1674</v>
      </c>
      <c r="T36" s="1302">
        <v>0</v>
      </c>
      <c r="U36" s="1297" t="s">
        <v>1674</v>
      </c>
    </row>
    <row r="37" spans="1:21" ht="14.5">
      <c r="A37" s="1313"/>
      <c r="B37" s="1299" t="s">
        <v>2210</v>
      </c>
      <c r="C37" s="1299" t="s">
        <v>2239</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4.5">
      <c r="A38" s="1313"/>
      <c r="B38" s="1299" t="s">
        <v>2210</v>
      </c>
      <c r="C38" s="1299" t="s">
        <v>2238</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4.5">
      <c r="A39" s="1313"/>
      <c r="B39" s="1299" t="s">
        <v>2210</v>
      </c>
      <c r="C39" s="1299" t="s">
        <v>98</v>
      </c>
      <c r="D39" s="1300" t="s">
        <v>937</v>
      </c>
      <c r="E39" s="1300" t="s">
        <v>2205</v>
      </c>
      <c r="F39" s="1300" t="s">
        <v>937</v>
      </c>
      <c r="G39" s="1300" t="s">
        <v>2205</v>
      </c>
      <c r="H39" s="1300" t="s">
        <v>937</v>
      </c>
      <c r="I39" s="1300" t="s">
        <v>2205</v>
      </c>
      <c r="J39" s="1300" t="s">
        <v>937</v>
      </c>
      <c r="K39" s="1300" t="s">
        <v>2205</v>
      </c>
      <c r="L39" s="1300" t="s">
        <v>937</v>
      </c>
      <c r="M39" s="1300" t="s">
        <v>2205</v>
      </c>
      <c r="N39" s="1300" t="s">
        <v>937</v>
      </c>
      <c r="O39" s="1300" t="s">
        <v>2205</v>
      </c>
      <c r="P39" s="1300" t="s">
        <v>937</v>
      </c>
      <c r="Q39" s="1300" t="s">
        <v>2205</v>
      </c>
      <c r="R39" s="1300" t="s">
        <v>937</v>
      </c>
      <c r="S39" s="1300" t="s">
        <v>2205</v>
      </c>
      <c r="T39" s="1300" t="s">
        <v>937</v>
      </c>
      <c r="U39" s="1300" t="s">
        <v>2205</v>
      </c>
    </row>
    <row r="40" spans="1:21" ht="14.5">
      <c r="A40" s="1313"/>
      <c r="B40" s="1299" t="s">
        <v>2210</v>
      </c>
      <c r="C40" s="1299" t="s">
        <v>1329</v>
      </c>
      <c r="D40" s="1297" t="s">
        <v>937</v>
      </c>
      <c r="E40" s="1297" t="s">
        <v>2205</v>
      </c>
      <c r="F40" s="1302">
        <v>0</v>
      </c>
      <c r="G40" s="1297" t="s">
        <v>1674</v>
      </c>
      <c r="H40" s="1302">
        <v>0</v>
      </c>
      <c r="I40" s="1297" t="s">
        <v>1674</v>
      </c>
      <c r="J40" s="1297" t="s">
        <v>937</v>
      </c>
      <c r="K40" s="1297" t="s">
        <v>2205</v>
      </c>
      <c r="L40" s="1302">
        <v>0</v>
      </c>
      <c r="M40" s="1297" t="s">
        <v>1674</v>
      </c>
      <c r="N40" s="1302">
        <v>0</v>
      </c>
      <c r="O40" s="1297" t="s">
        <v>1674</v>
      </c>
      <c r="P40" s="1297" t="s">
        <v>937</v>
      </c>
      <c r="Q40" s="1297" t="s">
        <v>2205</v>
      </c>
      <c r="R40" s="1302">
        <v>0</v>
      </c>
      <c r="S40" s="1297" t="s">
        <v>1674</v>
      </c>
      <c r="T40" s="1302">
        <v>0</v>
      </c>
      <c r="U40" s="1297" t="s">
        <v>1674</v>
      </c>
    </row>
    <row r="41" spans="1:21" ht="14.5">
      <c r="A41" s="1313" t="s">
        <v>75</v>
      </c>
      <c r="B41" s="1299" t="s">
        <v>2210</v>
      </c>
      <c r="C41" s="1299" t="s">
        <v>2237</v>
      </c>
      <c r="D41" s="1300" t="s">
        <v>937</v>
      </c>
      <c r="E41" s="1300" t="s">
        <v>2205</v>
      </c>
      <c r="F41" s="1301">
        <v>41473.930999999997</v>
      </c>
      <c r="G41" s="1300" t="s">
        <v>1674</v>
      </c>
      <c r="H41" s="1301">
        <v>11691.874</v>
      </c>
      <c r="I41" s="1300" t="s">
        <v>1674</v>
      </c>
      <c r="J41" s="1300" t="s">
        <v>937</v>
      </c>
      <c r="K41" s="1300" t="s">
        <v>2205</v>
      </c>
      <c r="L41" s="1301">
        <v>33207.911999999997</v>
      </c>
      <c r="M41" s="1300" t="s">
        <v>1674</v>
      </c>
      <c r="N41" s="1301">
        <v>11749.794</v>
      </c>
      <c r="O41" s="1300" t="s">
        <v>1674</v>
      </c>
      <c r="P41" s="1300" t="s">
        <v>937</v>
      </c>
      <c r="Q41" s="1300" t="s">
        <v>2205</v>
      </c>
      <c r="R41" s="1301">
        <v>52722.576000000001</v>
      </c>
      <c r="S41" s="1300" t="s">
        <v>1674</v>
      </c>
      <c r="T41" s="1301">
        <v>10854.647999999999</v>
      </c>
      <c r="U41" s="1300" t="s">
        <v>1674</v>
      </c>
    </row>
    <row r="42" spans="1:21" ht="14.5">
      <c r="A42" s="1313"/>
      <c r="B42" s="1299" t="s">
        <v>2210</v>
      </c>
      <c r="C42" s="1299" t="s">
        <v>254</v>
      </c>
      <c r="D42" s="1297" t="s">
        <v>937</v>
      </c>
      <c r="E42" s="1297" t="s">
        <v>2205</v>
      </c>
      <c r="F42" s="1302">
        <v>302544</v>
      </c>
      <c r="G42" s="1297" t="s">
        <v>1674</v>
      </c>
      <c r="H42" s="1302">
        <v>13904</v>
      </c>
      <c r="I42" s="1297" t="s">
        <v>1674</v>
      </c>
      <c r="J42" s="1297" t="s">
        <v>937</v>
      </c>
      <c r="K42" s="1297" t="s">
        <v>2205</v>
      </c>
      <c r="L42" s="1302">
        <v>303996</v>
      </c>
      <c r="M42" s="1297" t="s">
        <v>1674</v>
      </c>
      <c r="N42" s="1302">
        <v>24288</v>
      </c>
      <c r="O42" s="1297" t="s">
        <v>1674</v>
      </c>
      <c r="P42" s="1297" t="s">
        <v>937</v>
      </c>
      <c r="Q42" s="1297" t="s">
        <v>2205</v>
      </c>
      <c r="R42" s="1302">
        <v>302764</v>
      </c>
      <c r="S42" s="1297" t="s">
        <v>1674</v>
      </c>
      <c r="T42" s="1302">
        <v>21120</v>
      </c>
      <c r="U42" s="1297" t="s">
        <v>1674</v>
      </c>
    </row>
    <row r="43" spans="1:21" ht="14.5">
      <c r="A43" s="1313"/>
      <c r="B43" s="1299" t="s">
        <v>2210</v>
      </c>
      <c r="C43" s="1299" t="s">
        <v>696</v>
      </c>
      <c r="D43" s="1300" t="s">
        <v>937</v>
      </c>
      <c r="E43" s="1300" t="s">
        <v>2205</v>
      </c>
      <c r="F43" s="1303">
        <v>652.74</v>
      </c>
      <c r="G43" s="1300" t="s">
        <v>1674</v>
      </c>
      <c r="H43" s="1301">
        <v>87.031999999999996</v>
      </c>
      <c r="I43" s="1300" t="s">
        <v>1674</v>
      </c>
      <c r="J43" s="1300" t="s">
        <v>937</v>
      </c>
      <c r="K43" s="1300" t="s">
        <v>2205</v>
      </c>
      <c r="L43" s="1301">
        <v>478.67599999999999</v>
      </c>
      <c r="M43" s="1300" t="s">
        <v>1674</v>
      </c>
      <c r="N43" s="1301">
        <v>43.515999999999998</v>
      </c>
      <c r="O43" s="1300" t="s">
        <v>1674</v>
      </c>
      <c r="P43" s="1300" t="s">
        <v>937</v>
      </c>
      <c r="Q43" s="1300" t="s">
        <v>2205</v>
      </c>
      <c r="R43" s="1303">
        <v>435.16</v>
      </c>
      <c r="S43" s="1300" t="s">
        <v>1674</v>
      </c>
      <c r="T43" s="1301">
        <v>87.031999999999996</v>
      </c>
      <c r="U43" s="1300" t="s">
        <v>1674</v>
      </c>
    </row>
    <row r="44" spans="1:21" ht="14.5">
      <c r="A44" s="1313" t="s">
        <v>76</v>
      </c>
      <c r="B44" s="1299" t="s">
        <v>2210</v>
      </c>
      <c r="C44" s="1299" t="s">
        <v>2236</v>
      </c>
      <c r="D44" s="1297" t="s">
        <v>937</v>
      </c>
      <c r="E44" s="1297" t="s">
        <v>2205</v>
      </c>
      <c r="F44" s="1298">
        <v>88305.203999999998</v>
      </c>
      <c r="G44" s="1297" t="s">
        <v>1674</v>
      </c>
      <c r="H44" s="1298">
        <v>211923.78099999999</v>
      </c>
      <c r="I44" s="1297" t="s">
        <v>1674</v>
      </c>
      <c r="J44" s="1297" t="s">
        <v>937</v>
      </c>
      <c r="K44" s="1297" t="s">
        <v>2205</v>
      </c>
      <c r="L44" s="1298">
        <v>80798.990999999995</v>
      </c>
      <c r="M44" s="1297" t="s">
        <v>1674</v>
      </c>
      <c r="N44" s="1298">
        <v>186924.30100000001</v>
      </c>
      <c r="O44" s="1297" t="s">
        <v>1674</v>
      </c>
      <c r="P44" s="1297" t="s">
        <v>937</v>
      </c>
      <c r="Q44" s="1297" t="s">
        <v>2205</v>
      </c>
      <c r="R44" s="1302">
        <v>132762.34</v>
      </c>
      <c r="S44" s="1297" t="s">
        <v>1674</v>
      </c>
      <c r="T44" s="1298">
        <v>203583.01500000001</v>
      </c>
      <c r="U44" s="1297" t="s">
        <v>1674</v>
      </c>
    </row>
    <row r="45" spans="1:21" ht="14.5">
      <c r="A45" s="1313"/>
      <c r="B45" s="1299" t="s">
        <v>2210</v>
      </c>
      <c r="C45" s="1299" t="s">
        <v>2235</v>
      </c>
      <c r="D45" s="1300" t="s">
        <v>937</v>
      </c>
      <c r="E45" s="1300" t="s">
        <v>2205</v>
      </c>
      <c r="F45" s="1303">
        <v>0</v>
      </c>
      <c r="G45" s="1300" t="s">
        <v>1674</v>
      </c>
      <c r="H45" s="1303">
        <v>0</v>
      </c>
      <c r="I45" s="1300" t="s">
        <v>1674</v>
      </c>
      <c r="J45" s="1300" t="s">
        <v>937</v>
      </c>
      <c r="K45" s="1300" t="s">
        <v>2205</v>
      </c>
      <c r="L45" s="1303">
        <v>0</v>
      </c>
      <c r="M45" s="1300" t="s">
        <v>1674</v>
      </c>
      <c r="N45" s="1303">
        <v>0</v>
      </c>
      <c r="O45" s="1300" t="s">
        <v>1674</v>
      </c>
      <c r="P45" s="1300" t="s">
        <v>937</v>
      </c>
      <c r="Q45" s="1300" t="s">
        <v>2205</v>
      </c>
      <c r="R45" s="1303">
        <v>0</v>
      </c>
      <c r="S45" s="1300" t="s">
        <v>1674</v>
      </c>
      <c r="T45" s="1303">
        <v>0</v>
      </c>
      <c r="U45" s="1300" t="s">
        <v>1674</v>
      </c>
    </row>
    <row r="46" spans="1:21" ht="14.5">
      <c r="A46" s="1313" t="s">
        <v>79</v>
      </c>
      <c r="B46" s="1299" t="s">
        <v>2210</v>
      </c>
      <c r="C46" s="1299" t="s">
        <v>2234</v>
      </c>
      <c r="D46" s="1297" t="s">
        <v>937</v>
      </c>
      <c r="E46" s="1297" t="s">
        <v>2205</v>
      </c>
      <c r="F46" s="1302">
        <v>197350.8</v>
      </c>
      <c r="G46" s="1297" t="s">
        <v>1674</v>
      </c>
      <c r="H46" s="1302">
        <v>29446.400000000001</v>
      </c>
      <c r="I46" s="1297" t="s">
        <v>1674</v>
      </c>
      <c r="J46" s="1297" t="s">
        <v>937</v>
      </c>
      <c r="K46" s="1297" t="s">
        <v>2205</v>
      </c>
      <c r="L46" s="1302">
        <v>213614.8</v>
      </c>
      <c r="M46" s="1297" t="s">
        <v>1674</v>
      </c>
      <c r="N46" s="1302">
        <v>52087.6</v>
      </c>
      <c r="O46" s="1297" t="s">
        <v>1674</v>
      </c>
      <c r="P46" s="1297" t="s">
        <v>937</v>
      </c>
      <c r="Q46" s="1297" t="s">
        <v>2205</v>
      </c>
      <c r="R46" s="1302">
        <v>290483.59999999998</v>
      </c>
      <c r="S46" s="1297" t="s">
        <v>1674</v>
      </c>
      <c r="T46" s="1302">
        <v>59877.2</v>
      </c>
      <c r="U46" s="1297" t="s">
        <v>1674</v>
      </c>
    </row>
    <row r="47" spans="1:21" ht="14.5">
      <c r="A47" s="1313"/>
      <c r="B47" s="1299" t="s">
        <v>2210</v>
      </c>
      <c r="C47" s="1299" t="s">
        <v>2233</v>
      </c>
      <c r="D47" s="1300" t="s">
        <v>937</v>
      </c>
      <c r="E47" s="1300" t="s">
        <v>2205</v>
      </c>
      <c r="F47" s="1303">
        <v>898.8</v>
      </c>
      <c r="G47" s="1300" t="s">
        <v>1674</v>
      </c>
      <c r="H47" s="1303">
        <v>42.8</v>
      </c>
      <c r="I47" s="1300" t="s">
        <v>1674</v>
      </c>
      <c r="J47" s="1300" t="s">
        <v>937</v>
      </c>
      <c r="K47" s="1300" t="s">
        <v>2205</v>
      </c>
      <c r="L47" s="1303">
        <v>470.8</v>
      </c>
      <c r="M47" s="1300" t="s">
        <v>1674</v>
      </c>
      <c r="N47" s="1303">
        <v>0</v>
      </c>
      <c r="O47" s="1300" t="s">
        <v>1674</v>
      </c>
      <c r="P47" s="1300" t="s">
        <v>937</v>
      </c>
      <c r="Q47" s="1300" t="s">
        <v>2205</v>
      </c>
      <c r="R47" s="1303">
        <v>813.2</v>
      </c>
      <c r="S47" s="1300" t="s">
        <v>1674</v>
      </c>
      <c r="T47" s="1303">
        <v>0</v>
      </c>
      <c r="U47" s="1300" t="s">
        <v>1674</v>
      </c>
    </row>
    <row r="48" spans="1:21" ht="14.5">
      <c r="A48" s="1313" t="s">
        <v>45</v>
      </c>
      <c r="B48" s="1299" t="s">
        <v>2210</v>
      </c>
      <c r="C48" s="1299" t="s">
        <v>2232</v>
      </c>
      <c r="D48" s="1297" t="s">
        <v>937</v>
      </c>
      <c r="E48" s="1297" t="s">
        <v>2205</v>
      </c>
      <c r="F48" s="1298">
        <v>668947.52500000002</v>
      </c>
      <c r="G48" s="1297" t="s">
        <v>1674</v>
      </c>
      <c r="H48" s="1302">
        <v>285852.28000000003</v>
      </c>
      <c r="I48" s="1297" t="s">
        <v>1674</v>
      </c>
      <c r="J48" s="1297" t="s">
        <v>937</v>
      </c>
      <c r="K48" s="1297" t="s">
        <v>2205</v>
      </c>
      <c r="L48" s="1298">
        <v>786236.29599999997</v>
      </c>
      <c r="M48" s="1297" t="s">
        <v>1674</v>
      </c>
      <c r="N48" s="1298">
        <v>354457.10600000003</v>
      </c>
      <c r="O48" s="1297" t="s">
        <v>1674</v>
      </c>
      <c r="P48" s="1297" t="s">
        <v>937</v>
      </c>
      <c r="Q48" s="1297" t="s">
        <v>2205</v>
      </c>
      <c r="R48" s="1298">
        <v>849782.89199999999</v>
      </c>
      <c r="S48" s="1297" t="s">
        <v>1674</v>
      </c>
      <c r="T48" s="1298">
        <v>311177.82299999997</v>
      </c>
      <c r="U48" s="1297" t="s">
        <v>1674</v>
      </c>
    </row>
    <row r="49" spans="1:21" ht="14.5">
      <c r="A49" s="1313" t="s">
        <v>759</v>
      </c>
      <c r="B49" s="1299" t="s">
        <v>2210</v>
      </c>
      <c r="C49" s="1299" t="s">
        <v>99</v>
      </c>
      <c r="D49" s="1300" t="s">
        <v>937</v>
      </c>
      <c r="E49" s="1300" t="s">
        <v>2205</v>
      </c>
      <c r="F49" s="1301">
        <v>108092.292</v>
      </c>
      <c r="G49" s="1300" t="s">
        <v>1674</v>
      </c>
      <c r="H49" s="1303">
        <v>70810.740000000005</v>
      </c>
      <c r="I49" s="1300" t="s">
        <v>1674</v>
      </c>
      <c r="J49" s="1300" t="s">
        <v>937</v>
      </c>
      <c r="K49" s="1300" t="s">
        <v>2205</v>
      </c>
      <c r="L49" s="1301">
        <v>78333.404999999999</v>
      </c>
      <c r="M49" s="1300" t="s">
        <v>1674</v>
      </c>
      <c r="N49" s="1303">
        <v>123589.99</v>
      </c>
      <c r="O49" s="1300" t="s">
        <v>1674</v>
      </c>
      <c r="P49" s="1300" t="s">
        <v>937</v>
      </c>
      <c r="Q49" s="1300" t="s">
        <v>2205</v>
      </c>
      <c r="R49" s="1301">
        <v>65678.403999999995</v>
      </c>
      <c r="S49" s="1300" t="s">
        <v>1674</v>
      </c>
      <c r="T49" s="1301">
        <v>110378.448</v>
      </c>
      <c r="U49" s="1300" t="s">
        <v>1674</v>
      </c>
    </row>
    <row r="50" spans="1:21" ht="14.5">
      <c r="A50" s="1313"/>
      <c r="B50" s="1299" t="s">
        <v>2210</v>
      </c>
      <c r="C50" s="1299" t="s">
        <v>2231</v>
      </c>
      <c r="D50" s="1297" t="s">
        <v>937</v>
      </c>
      <c r="E50" s="1297" t="s">
        <v>2205</v>
      </c>
      <c r="F50" s="1302">
        <v>4233.6000000000004</v>
      </c>
      <c r="G50" s="1297" t="s">
        <v>1674</v>
      </c>
      <c r="H50" s="1302">
        <v>3888</v>
      </c>
      <c r="I50" s="1297" t="s">
        <v>1674</v>
      </c>
      <c r="J50" s="1297" t="s">
        <v>937</v>
      </c>
      <c r="K50" s="1297" t="s">
        <v>2205</v>
      </c>
      <c r="L50" s="1302">
        <v>6177.6</v>
      </c>
      <c r="M50" s="1297" t="s">
        <v>1674</v>
      </c>
      <c r="N50" s="1302">
        <v>10886.4</v>
      </c>
      <c r="O50" s="1297" t="s">
        <v>1674</v>
      </c>
      <c r="P50" s="1297" t="s">
        <v>937</v>
      </c>
      <c r="Q50" s="1297" t="s">
        <v>2205</v>
      </c>
      <c r="R50" s="1302">
        <v>12484.8</v>
      </c>
      <c r="S50" s="1297" t="s">
        <v>1674</v>
      </c>
      <c r="T50" s="1302">
        <v>16632</v>
      </c>
      <c r="U50" s="1297" t="s">
        <v>1674</v>
      </c>
    </row>
    <row r="51" spans="1:21" ht="14.5">
      <c r="A51" s="1313"/>
      <c r="B51" s="1299" t="s">
        <v>2210</v>
      </c>
      <c r="C51" s="1299" t="s">
        <v>1320</v>
      </c>
      <c r="D51" s="1300" t="s">
        <v>937</v>
      </c>
      <c r="E51" s="1300" t="s">
        <v>2205</v>
      </c>
      <c r="F51" s="1303">
        <v>37218.019999999997</v>
      </c>
      <c r="G51" s="1300" t="s">
        <v>1674</v>
      </c>
      <c r="H51" s="1301">
        <v>47087.067999999999</v>
      </c>
      <c r="I51" s="1300" t="s">
        <v>1674</v>
      </c>
      <c r="J51" s="1300" t="s">
        <v>937</v>
      </c>
      <c r="K51" s="1300" t="s">
        <v>2205</v>
      </c>
      <c r="L51" s="1301">
        <v>41148.911999999997</v>
      </c>
      <c r="M51" s="1300" t="s">
        <v>1674</v>
      </c>
      <c r="N51" s="1303">
        <v>49554.33</v>
      </c>
      <c r="O51" s="1300" t="s">
        <v>1674</v>
      </c>
      <c r="P51" s="1300" t="s">
        <v>937</v>
      </c>
      <c r="Q51" s="1300" t="s">
        <v>2205</v>
      </c>
      <c r="R51" s="1303">
        <v>42027.09</v>
      </c>
      <c r="S51" s="1300" t="s">
        <v>1674</v>
      </c>
      <c r="T51" s="1301">
        <v>64901.536</v>
      </c>
      <c r="U51" s="1300" t="s">
        <v>1674</v>
      </c>
    </row>
    <row r="52" spans="1:21" ht="14.5">
      <c r="A52" s="1313"/>
      <c r="B52" s="1299" t="s">
        <v>2210</v>
      </c>
      <c r="C52" s="1299" t="s">
        <v>2230</v>
      </c>
      <c r="D52" s="1297" t="s">
        <v>937</v>
      </c>
      <c r="E52" s="1297" t="s">
        <v>2205</v>
      </c>
      <c r="F52" s="1302">
        <v>15337.05</v>
      </c>
      <c r="G52" s="1297" t="s">
        <v>1674</v>
      </c>
      <c r="H52" s="1302">
        <v>10224.700000000001</v>
      </c>
      <c r="I52" s="1297" t="s">
        <v>1674</v>
      </c>
      <c r="J52" s="1297" t="s">
        <v>937</v>
      </c>
      <c r="K52" s="1297" t="s">
        <v>2205</v>
      </c>
      <c r="L52" s="1298">
        <v>17546.625</v>
      </c>
      <c r="M52" s="1297" t="s">
        <v>1674</v>
      </c>
      <c r="N52" s="1298">
        <v>10441.325000000001</v>
      </c>
      <c r="O52" s="1297" t="s">
        <v>1674</v>
      </c>
      <c r="P52" s="1297" t="s">
        <v>937</v>
      </c>
      <c r="Q52" s="1297" t="s">
        <v>2205</v>
      </c>
      <c r="R52" s="1302">
        <v>12044.35</v>
      </c>
      <c r="S52" s="1297" t="s">
        <v>1674</v>
      </c>
      <c r="T52" s="1302">
        <v>9791.4500000000007</v>
      </c>
      <c r="U52" s="1297" t="s">
        <v>1674</v>
      </c>
    </row>
    <row r="53" spans="1:21" ht="14.5">
      <c r="A53" s="1313"/>
      <c r="B53" s="1299" t="s">
        <v>2210</v>
      </c>
      <c r="C53" s="1299" t="s">
        <v>2229</v>
      </c>
      <c r="D53" s="1300" t="s">
        <v>937</v>
      </c>
      <c r="E53" s="1300" t="s">
        <v>2205</v>
      </c>
      <c r="F53" s="1303">
        <v>31723.09</v>
      </c>
      <c r="G53" s="1300" t="s">
        <v>1674</v>
      </c>
      <c r="H53" s="1301">
        <v>24310.565999999999</v>
      </c>
      <c r="I53" s="1300" t="s">
        <v>1674</v>
      </c>
      <c r="J53" s="1300" t="s">
        <v>937</v>
      </c>
      <c r="K53" s="1300" t="s">
        <v>2205</v>
      </c>
      <c r="L53" s="1303">
        <v>19680</v>
      </c>
      <c r="M53" s="1300" t="s">
        <v>1674</v>
      </c>
      <c r="N53" s="1303">
        <v>27168</v>
      </c>
      <c r="O53" s="1300" t="s">
        <v>1674</v>
      </c>
      <c r="P53" s="1300" t="s">
        <v>937</v>
      </c>
      <c r="Q53" s="1300" t="s">
        <v>2205</v>
      </c>
      <c r="R53" s="1303">
        <v>21504</v>
      </c>
      <c r="S53" s="1300" t="s">
        <v>1674</v>
      </c>
      <c r="T53" s="1303">
        <v>25376</v>
      </c>
      <c r="U53" s="1300" t="s">
        <v>1674</v>
      </c>
    </row>
    <row r="54" spans="1:21" ht="14.5">
      <c r="A54" s="1313"/>
      <c r="B54" s="1299" t="s">
        <v>2210</v>
      </c>
      <c r="C54" s="1299" t="s">
        <v>1319</v>
      </c>
      <c r="D54" s="1297" t="s">
        <v>937</v>
      </c>
      <c r="E54" s="1297" t="s">
        <v>2205</v>
      </c>
      <c r="F54" s="1298">
        <v>10298.904</v>
      </c>
      <c r="G54" s="1297" t="s">
        <v>1674</v>
      </c>
      <c r="H54" s="1298">
        <v>35617.042999999998</v>
      </c>
      <c r="I54" s="1297" t="s">
        <v>1674</v>
      </c>
      <c r="J54" s="1297" t="s">
        <v>937</v>
      </c>
      <c r="K54" s="1297" t="s">
        <v>2205</v>
      </c>
      <c r="L54" s="1298">
        <v>9401.6509999999998</v>
      </c>
      <c r="M54" s="1297" t="s">
        <v>1674</v>
      </c>
      <c r="N54" s="1298">
        <v>53718.146999999997</v>
      </c>
      <c r="O54" s="1297" t="s">
        <v>1674</v>
      </c>
      <c r="P54" s="1297" t="s">
        <v>937</v>
      </c>
      <c r="Q54" s="1297" t="s">
        <v>2205</v>
      </c>
      <c r="R54" s="1298">
        <v>2379.6709999999998</v>
      </c>
      <c r="S54" s="1297" t="s">
        <v>1674</v>
      </c>
      <c r="T54" s="1298">
        <v>69283.535999999993</v>
      </c>
      <c r="U54" s="1297" t="s">
        <v>1674</v>
      </c>
    </row>
    <row r="55" spans="1:21" ht="14.5">
      <c r="A55" s="1313"/>
      <c r="B55" s="1299" t="s">
        <v>2210</v>
      </c>
      <c r="C55" s="1299" t="s">
        <v>2228</v>
      </c>
      <c r="D55" s="1300" t="s">
        <v>937</v>
      </c>
      <c r="E55" s="1300" t="s">
        <v>2205</v>
      </c>
      <c r="F55" s="1303">
        <v>4618.63</v>
      </c>
      <c r="G55" s="1300" t="s">
        <v>1674</v>
      </c>
      <c r="H55" s="1301">
        <v>3574.4180000000001</v>
      </c>
      <c r="I55" s="1300" t="s">
        <v>1674</v>
      </c>
      <c r="J55" s="1300" t="s">
        <v>937</v>
      </c>
      <c r="K55" s="1300" t="s">
        <v>2205</v>
      </c>
      <c r="L55" s="1303">
        <v>4219.16</v>
      </c>
      <c r="M55" s="1300" t="s">
        <v>1674</v>
      </c>
      <c r="N55" s="1301">
        <v>17413.624</v>
      </c>
      <c r="O55" s="1300" t="s">
        <v>1674</v>
      </c>
      <c r="P55" s="1300" t="s">
        <v>937</v>
      </c>
      <c r="Q55" s="1300" t="s">
        <v>2205</v>
      </c>
      <c r="R55" s="1301">
        <v>8808.723</v>
      </c>
      <c r="S55" s="1300" t="s">
        <v>1674</v>
      </c>
      <c r="T55" s="1301">
        <v>4582.116</v>
      </c>
      <c r="U55" s="1300" t="s">
        <v>1674</v>
      </c>
    </row>
    <row r="56" spans="1:21" ht="14.5">
      <c r="A56" s="1313"/>
      <c r="B56" s="1299" t="s">
        <v>2210</v>
      </c>
      <c r="C56" s="1299" t="s">
        <v>2227</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4.5">
      <c r="A57" s="1313"/>
      <c r="B57" s="1299" t="s">
        <v>2210</v>
      </c>
      <c r="C57" s="1299" t="s">
        <v>52</v>
      </c>
      <c r="D57" s="1303">
        <v>75430.8</v>
      </c>
      <c r="E57" s="1300" t="s">
        <v>1674</v>
      </c>
      <c r="F57" s="1300" t="s">
        <v>937</v>
      </c>
      <c r="G57" s="1300" t="s">
        <v>2205</v>
      </c>
      <c r="H57" s="1300" t="s">
        <v>937</v>
      </c>
      <c r="I57" s="1300" t="s">
        <v>2205</v>
      </c>
      <c r="J57" s="1303">
        <v>68313.600000000006</v>
      </c>
      <c r="K57" s="1300" t="s">
        <v>1674</v>
      </c>
      <c r="L57" s="1300" t="s">
        <v>937</v>
      </c>
      <c r="M57" s="1300" t="s">
        <v>2205</v>
      </c>
      <c r="N57" s="1300" t="s">
        <v>937</v>
      </c>
      <c r="O57" s="1300" t="s">
        <v>2205</v>
      </c>
      <c r="P57" s="1303">
        <v>71031.600000000006</v>
      </c>
      <c r="Q57" s="1300" t="s">
        <v>1674</v>
      </c>
      <c r="R57" s="1300" t="s">
        <v>937</v>
      </c>
      <c r="S57" s="1300" t="s">
        <v>2205</v>
      </c>
      <c r="T57" s="1300" t="s">
        <v>937</v>
      </c>
      <c r="U57" s="1300" t="s">
        <v>2205</v>
      </c>
    </row>
    <row r="58" spans="1:21" ht="14.5">
      <c r="A58" s="1313"/>
      <c r="B58" s="1299" t="s">
        <v>2210</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4.5">
      <c r="A59" s="1313"/>
      <c r="B59" s="1299" t="s">
        <v>2210</v>
      </c>
      <c r="C59" s="1299" t="s">
        <v>53</v>
      </c>
      <c r="D59" s="1303">
        <v>138769.20000000001</v>
      </c>
      <c r="E59" s="1300" t="s">
        <v>1674</v>
      </c>
      <c r="F59" s="1300" t="s">
        <v>937</v>
      </c>
      <c r="G59" s="1300" t="s">
        <v>2205</v>
      </c>
      <c r="H59" s="1300" t="s">
        <v>937</v>
      </c>
      <c r="I59" s="1300" t="s">
        <v>2205</v>
      </c>
      <c r="J59" s="1303">
        <v>290246.40000000002</v>
      </c>
      <c r="K59" s="1300" t="s">
        <v>1674</v>
      </c>
      <c r="L59" s="1300" t="s">
        <v>937</v>
      </c>
      <c r="M59" s="1300" t="s">
        <v>2205</v>
      </c>
      <c r="N59" s="1300" t="s">
        <v>937</v>
      </c>
      <c r="O59" s="1300" t="s">
        <v>2205</v>
      </c>
      <c r="P59" s="1303">
        <v>453218.4</v>
      </c>
      <c r="Q59" s="1300" t="s">
        <v>1674</v>
      </c>
      <c r="R59" s="1300" t="s">
        <v>937</v>
      </c>
      <c r="S59" s="1300" t="s">
        <v>2205</v>
      </c>
      <c r="T59" s="1300" t="s">
        <v>937</v>
      </c>
      <c r="U59" s="1300" t="s">
        <v>2205</v>
      </c>
    </row>
    <row r="60" spans="1:21" ht="14.5">
      <c r="A60" s="1313"/>
      <c r="B60" s="1299" t="s">
        <v>2210</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4.5">
      <c r="A61" s="1313"/>
      <c r="B61" s="1299" t="s">
        <v>2210</v>
      </c>
      <c r="C61" s="1299" t="s">
        <v>2226</v>
      </c>
      <c r="D61" s="1303">
        <v>42224.4</v>
      </c>
      <c r="E61" s="1300" t="s">
        <v>1674</v>
      </c>
      <c r="F61" s="1300" t="s">
        <v>937</v>
      </c>
      <c r="G61" s="1300" t="s">
        <v>2205</v>
      </c>
      <c r="H61" s="1300" t="s">
        <v>937</v>
      </c>
      <c r="I61" s="1300" t="s">
        <v>2205</v>
      </c>
      <c r="J61" s="1303">
        <v>139413.6</v>
      </c>
      <c r="K61" s="1300" t="s">
        <v>1674</v>
      </c>
      <c r="L61" s="1300" t="s">
        <v>937</v>
      </c>
      <c r="M61" s="1300" t="s">
        <v>2205</v>
      </c>
      <c r="N61" s="1300" t="s">
        <v>937</v>
      </c>
      <c r="O61" s="1300" t="s">
        <v>2205</v>
      </c>
      <c r="P61" s="1303">
        <v>159778.79999999999</v>
      </c>
      <c r="Q61" s="1300" t="s">
        <v>1674</v>
      </c>
      <c r="R61" s="1300" t="s">
        <v>937</v>
      </c>
      <c r="S61" s="1300" t="s">
        <v>2205</v>
      </c>
      <c r="T61" s="1300" t="s">
        <v>937</v>
      </c>
      <c r="U61" s="1300" t="s">
        <v>2205</v>
      </c>
    </row>
    <row r="62" spans="1:21" ht="14.5">
      <c r="A62" s="1313"/>
      <c r="B62" s="1299" t="s">
        <v>2210</v>
      </c>
      <c r="C62" s="1299" t="s">
        <v>2225</v>
      </c>
      <c r="D62" s="1302">
        <v>0</v>
      </c>
      <c r="E62" s="1297" t="s">
        <v>1674</v>
      </c>
      <c r="F62" s="1297" t="s">
        <v>937</v>
      </c>
      <c r="G62" s="1297" t="s">
        <v>2205</v>
      </c>
      <c r="H62" s="1297" t="s">
        <v>937</v>
      </c>
      <c r="I62" s="1297" t="s">
        <v>2205</v>
      </c>
      <c r="J62" s="1302">
        <v>0</v>
      </c>
      <c r="K62" s="1297" t="s">
        <v>1674</v>
      </c>
      <c r="L62" s="1297" t="s">
        <v>937</v>
      </c>
      <c r="M62" s="1297" t="s">
        <v>2205</v>
      </c>
      <c r="N62" s="1297" t="s">
        <v>937</v>
      </c>
      <c r="O62" s="1297" t="s">
        <v>2205</v>
      </c>
      <c r="P62" s="1302">
        <v>0</v>
      </c>
      <c r="Q62" s="1297" t="s">
        <v>1674</v>
      </c>
      <c r="R62" s="1297" t="s">
        <v>937</v>
      </c>
      <c r="S62" s="1297" t="s">
        <v>2205</v>
      </c>
      <c r="T62" s="1297" t="s">
        <v>937</v>
      </c>
      <c r="U62" s="1297" t="s">
        <v>2205</v>
      </c>
    </row>
    <row r="63" spans="1:21" ht="14.5">
      <c r="A63" s="1313"/>
      <c r="B63" s="1299" t="s">
        <v>2210</v>
      </c>
      <c r="C63" s="1299" t="s">
        <v>2224</v>
      </c>
      <c r="D63" s="1303">
        <v>21377</v>
      </c>
      <c r="E63" s="1300" t="s">
        <v>1674</v>
      </c>
      <c r="F63" s="1300" t="s">
        <v>937</v>
      </c>
      <c r="G63" s="1300" t="s">
        <v>2205</v>
      </c>
      <c r="H63" s="1300" t="s">
        <v>937</v>
      </c>
      <c r="I63" s="1300" t="s">
        <v>2205</v>
      </c>
      <c r="J63" s="1303">
        <v>37837</v>
      </c>
      <c r="K63" s="1300" t="s">
        <v>1674</v>
      </c>
      <c r="L63" s="1300" t="s">
        <v>937</v>
      </c>
      <c r="M63" s="1300" t="s">
        <v>2205</v>
      </c>
      <c r="N63" s="1300" t="s">
        <v>937</v>
      </c>
      <c r="O63" s="1300" t="s">
        <v>2205</v>
      </c>
      <c r="P63" s="1303">
        <v>52758</v>
      </c>
      <c r="Q63" s="1300" t="s">
        <v>1674</v>
      </c>
      <c r="R63" s="1300" t="s">
        <v>937</v>
      </c>
      <c r="S63" s="1300" t="s">
        <v>2205</v>
      </c>
      <c r="T63" s="1300" t="s">
        <v>937</v>
      </c>
      <c r="U63" s="1300" t="s">
        <v>2205</v>
      </c>
    </row>
    <row r="64" spans="1:21" ht="14.5">
      <c r="A64" s="1313"/>
      <c r="B64" s="1299" t="s">
        <v>2210</v>
      </c>
      <c r="C64" s="1299" t="s">
        <v>2223</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4.5">
      <c r="A65" s="1313"/>
      <c r="B65" s="1299" t="s">
        <v>2210</v>
      </c>
      <c r="C65" s="1299" t="s">
        <v>1304</v>
      </c>
      <c r="D65" s="1300" t="s">
        <v>937</v>
      </c>
      <c r="E65" s="1300" t="s">
        <v>2205</v>
      </c>
      <c r="F65" s="1303">
        <v>6944</v>
      </c>
      <c r="G65" s="1300" t="s">
        <v>1674</v>
      </c>
      <c r="H65" s="1303">
        <v>416</v>
      </c>
      <c r="I65" s="1300" t="s">
        <v>1674</v>
      </c>
      <c r="J65" s="1300" t="s">
        <v>937</v>
      </c>
      <c r="K65" s="1300" t="s">
        <v>2205</v>
      </c>
      <c r="L65" s="1303">
        <v>7360</v>
      </c>
      <c r="M65" s="1300" t="s">
        <v>1674</v>
      </c>
      <c r="N65" s="1303">
        <v>544</v>
      </c>
      <c r="O65" s="1300" t="s">
        <v>1674</v>
      </c>
      <c r="P65" s="1300" t="s">
        <v>937</v>
      </c>
      <c r="Q65" s="1300" t="s">
        <v>2205</v>
      </c>
      <c r="R65" s="1303">
        <v>6848</v>
      </c>
      <c r="S65" s="1300" t="s">
        <v>1674</v>
      </c>
      <c r="T65" s="1303">
        <v>704</v>
      </c>
      <c r="U65" s="1300" t="s">
        <v>1674</v>
      </c>
    </row>
    <row r="66" spans="1:21" ht="14.5">
      <c r="A66" s="1313"/>
      <c r="B66" s="1299" t="s">
        <v>2210</v>
      </c>
      <c r="C66" s="1299" t="s">
        <v>2222</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4.5">
      <c r="A67" s="1313"/>
      <c r="B67" s="1299" t="s">
        <v>2210</v>
      </c>
      <c r="C67" s="1299" t="s">
        <v>2221</v>
      </c>
      <c r="D67" s="1300" t="s">
        <v>937</v>
      </c>
      <c r="E67" s="1300" t="s">
        <v>2205</v>
      </c>
      <c r="F67" s="1301">
        <v>565.25699999999995</v>
      </c>
      <c r="G67" s="1300" t="s">
        <v>1674</v>
      </c>
      <c r="H67" s="1301">
        <v>484.50599999999997</v>
      </c>
      <c r="I67" s="1300" t="s">
        <v>1674</v>
      </c>
      <c r="J67" s="1300" t="s">
        <v>937</v>
      </c>
      <c r="K67" s="1300" t="s">
        <v>2205</v>
      </c>
      <c r="L67" s="1301">
        <v>212.328</v>
      </c>
      <c r="M67" s="1300" t="s">
        <v>1674</v>
      </c>
      <c r="N67" s="1301">
        <v>583.90200000000004</v>
      </c>
      <c r="O67" s="1300" t="s">
        <v>1674</v>
      </c>
      <c r="P67" s="1300" t="s">
        <v>937</v>
      </c>
      <c r="Q67" s="1300" t="s">
        <v>2205</v>
      </c>
      <c r="R67" s="1301">
        <v>610.44299999999998</v>
      </c>
      <c r="S67" s="1300" t="s">
        <v>1674</v>
      </c>
      <c r="T67" s="1301">
        <v>1008.558</v>
      </c>
      <c r="U67" s="1300" t="s">
        <v>1674</v>
      </c>
    </row>
    <row r="68" spans="1:21" ht="14.5">
      <c r="A68" s="1313"/>
      <c r="B68" s="1299" t="s">
        <v>2210</v>
      </c>
      <c r="C68" s="1299" t="s">
        <v>2220</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4.5">
      <c r="A69" s="1313"/>
      <c r="B69" s="1299" t="s">
        <v>2210</v>
      </c>
      <c r="C69" s="1299" t="s">
        <v>2219</v>
      </c>
      <c r="D69" s="1300" t="s">
        <v>937</v>
      </c>
      <c r="E69" s="1300" t="s">
        <v>2205</v>
      </c>
      <c r="F69" s="1301">
        <v>3305.8159999999998</v>
      </c>
      <c r="G69" s="1300" t="s">
        <v>1674</v>
      </c>
      <c r="H69" s="1301">
        <v>5794.4639999999999</v>
      </c>
      <c r="I69" s="1300" t="s">
        <v>1674</v>
      </c>
      <c r="J69" s="1300" t="s">
        <v>937</v>
      </c>
      <c r="K69" s="1300" t="s">
        <v>2205</v>
      </c>
      <c r="L69" s="1303">
        <v>2927.34</v>
      </c>
      <c r="M69" s="1300" t="s">
        <v>1674</v>
      </c>
      <c r="N69" s="1303">
        <v>5967.27</v>
      </c>
      <c r="O69" s="1300" t="s">
        <v>1674</v>
      </c>
      <c r="P69" s="1300" t="s">
        <v>937</v>
      </c>
      <c r="Q69" s="1300" t="s">
        <v>2205</v>
      </c>
      <c r="R69" s="1303">
        <v>3710.8</v>
      </c>
      <c r="S69" s="1300" t="s">
        <v>1674</v>
      </c>
      <c r="T69" s="1301">
        <v>8571.9480000000003</v>
      </c>
      <c r="U69" s="1300" t="s">
        <v>1674</v>
      </c>
    </row>
    <row r="70" spans="1:21" ht="14.5">
      <c r="A70" s="1313"/>
      <c r="B70" s="1299" t="s">
        <v>2210</v>
      </c>
      <c r="C70" s="1299" t="s">
        <v>2218</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4.5">
      <c r="A71" s="1313"/>
      <c r="B71" s="1299" t="s">
        <v>2210</v>
      </c>
      <c r="C71" s="1299" t="s">
        <v>2217</v>
      </c>
      <c r="D71" s="1300" t="s">
        <v>937</v>
      </c>
      <c r="E71" s="1300" t="s">
        <v>2205</v>
      </c>
      <c r="F71" s="1303">
        <v>0</v>
      </c>
      <c r="G71" s="1300" t="s">
        <v>1674</v>
      </c>
      <c r="H71" s="1303">
        <v>0</v>
      </c>
      <c r="I71" s="1300" t="s">
        <v>1674</v>
      </c>
      <c r="J71" s="1300" t="s">
        <v>937</v>
      </c>
      <c r="K71" s="1300" t="s">
        <v>2205</v>
      </c>
      <c r="L71" s="1303">
        <v>0</v>
      </c>
      <c r="M71" s="1300" t="s">
        <v>1674</v>
      </c>
      <c r="N71" s="1303">
        <v>0</v>
      </c>
      <c r="O71" s="1300" t="s">
        <v>1674</v>
      </c>
      <c r="P71" s="1300" t="s">
        <v>937</v>
      </c>
      <c r="Q71" s="1300" t="s">
        <v>2205</v>
      </c>
      <c r="R71" s="1303">
        <v>0</v>
      </c>
      <c r="S71" s="1300" t="s">
        <v>1674</v>
      </c>
      <c r="T71" s="1303">
        <v>0</v>
      </c>
      <c r="U71" s="1300" t="s">
        <v>1674</v>
      </c>
    </row>
    <row r="72" spans="1:21" ht="14.5">
      <c r="A72" s="1313"/>
      <c r="B72" s="1299" t="s">
        <v>2210</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4.5">
      <c r="A73" s="1313"/>
      <c r="B73" s="1299" t="s">
        <v>2210</v>
      </c>
      <c r="C73" s="1299" t="s">
        <v>2216</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4.5">
      <c r="A74" s="1313"/>
      <c r="B74" s="1299" t="s">
        <v>2210</v>
      </c>
      <c r="C74" s="1299" t="s">
        <v>2215</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4.5">
      <c r="A75" s="1313"/>
      <c r="B75" s="1299" t="s">
        <v>2210</v>
      </c>
      <c r="C75" s="1299" t="s">
        <v>2214</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4.5">
      <c r="A76" s="1313"/>
      <c r="B76" s="1299" t="s">
        <v>2210</v>
      </c>
      <c r="C76" s="1299" t="s">
        <v>2213</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4.5">
      <c r="A77" s="1313"/>
      <c r="B77" s="1299" t="s">
        <v>2210</v>
      </c>
      <c r="C77" s="1299" t="s">
        <v>2212</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4.5">
      <c r="A78" s="1313"/>
      <c r="B78" s="1299" t="s">
        <v>2210</v>
      </c>
      <c r="C78" s="1299" t="s">
        <v>1293</v>
      </c>
      <c r="D78" s="1298">
        <v>1515655.094</v>
      </c>
      <c r="E78" s="1297" t="s">
        <v>1674</v>
      </c>
      <c r="F78" s="1297" t="s">
        <v>937</v>
      </c>
      <c r="G78" s="1297" t="s">
        <v>2205</v>
      </c>
      <c r="H78" s="1297" t="s">
        <v>937</v>
      </c>
      <c r="I78" s="1297" t="s">
        <v>2205</v>
      </c>
      <c r="J78" s="1298">
        <v>989606.46900000004</v>
      </c>
      <c r="K78" s="1297" t="s">
        <v>1674</v>
      </c>
      <c r="L78" s="1297" t="s">
        <v>937</v>
      </c>
      <c r="M78" s="1297" t="s">
        <v>2205</v>
      </c>
      <c r="N78" s="1297" t="s">
        <v>937</v>
      </c>
      <c r="O78" s="1297" t="s">
        <v>2205</v>
      </c>
      <c r="P78" s="1298">
        <v>809392.17599999998</v>
      </c>
      <c r="Q78" s="1297" t="s">
        <v>1674</v>
      </c>
      <c r="R78" s="1297" t="s">
        <v>937</v>
      </c>
      <c r="S78" s="1297" t="s">
        <v>2205</v>
      </c>
      <c r="T78" s="1297" t="s">
        <v>937</v>
      </c>
      <c r="U78" s="1297" t="s">
        <v>2205</v>
      </c>
    </row>
    <row r="79" spans="1:21" ht="14.5">
      <c r="A79" s="1313" t="s">
        <v>215</v>
      </c>
      <c r="B79" s="1299" t="s">
        <v>2210</v>
      </c>
      <c r="C79" s="1299" t="s">
        <v>247</v>
      </c>
      <c r="D79" s="1300" t="s">
        <v>937</v>
      </c>
      <c r="E79" s="1300" t="s">
        <v>2205</v>
      </c>
      <c r="F79" s="1303">
        <v>154663.20000000001</v>
      </c>
      <c r="G79" s="1300" t="s">
        <v>1674</v>
      </c>
      <c r="H79" s="1303">
        <v>208501.2</v>
      </c>
      <c r="I79" s="1300" t="s">
        <v>1674</v>
      </c>
      <c r="J79" s="1300" t="s">
        <v>937</v>
      </c>
      <c r="K79" s="1300" t="s">
        <v>2205</v>
      </c>
      <c r="L79" s="1303">
        <v>133228.79999999999</v>
      </c>
      <c r="M79" s="1300" t="s">
        <v>1674</v>
      </c>
      <c r="N79" s="1303">
        <v>307044</v>
      </c>
      <c r="O79" s="1300" t="s">
        <v>1674</v>
      </c>
      <c r="P79" s="1300" t="s">
        <v>937</v>
      </c>
      <c r="Q79" s="1300" t="s">
        <v>2205</v>
      </c>
      <c r="R79" s="1303">
        <v>144453.6</v>
      </c>
      <c r="S79" s="1300" t="s">
        <v>1674</v>
      </c>
      <c r="T79" s="1303">
        <v>262054.8</v>
      </c>
      <c r="U79" s="1300" t="s">
        <v>1674</v>
      </c>
    </row>
    <row r="80" spans="1:21" ht="14.5">
      <c r="A80" s="1313"/>
      <c r="B80" s="1299" t="s">
        <v>2210</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4.5">
      <c r="A81" s="1313"/>
      <c r="B81" s="1299" t="s">
        <v>2210</v>
      </c>
      <c r="C81" s="1299" t="s">
        <v>2211</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4.5">
      <c r="A82" s="1313"/>
      <c r="B82" s="1299" t="s">
        <v>2210</v>
      </c>
      <c r="C82" s="1299" t="s">
        <v>2209</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4.5">
      <c r="B84" s="1296" t="s">
        <v>2208</v>
      </c>
    </row>
    <row r="85" spans="1:21" ht="14.5">
      <c r="B85" s="1296" t="s">
        <v>937</v>
      </c>
      <c r="C85" s="1295" t="s">
        <v>2207</v>
      </c>
    </row>
    <row r="86" spans="1:21" ht="14.5">
      <c r="B86" s="1296" t="s">
        <v>2206</v>
      </c>
    </row>
    <row r="87" spans="1:21" ht="14.5">
      <c r="B87" s="1296" t="s">
        <v>2205</v>
      </c>
      <c r="C87" s="1295"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4"/>
    <col min="2" max="5" width="79.6328125" style="1294" customWidth="1"/>
    <col min="6" max="16384" width="8.81640625" style="1294"/>
  </cols>
  <sheetData>
    <row r="1" spans="1:3">
      <c r="A1" s="1296" t="s">
        <v>2270</v>
      </c>
    </row>
    <row r="2" spans="1:3">
      <c r="B2" s="1308" t="s">
        <v>2269</v>
      </c>
      <c r="C2" s="1308" t="s">
        <v>2268</v>
      </c>
    </row>
    <row r="3" spans="1:3">
      <c r="B3" s="1307" t="s">
        <v>2267</v>
      </c>
      <c r="C3" s="1307" t="s">
        <v>2267</v>
      </c>
    </row>
    <row r="4" spans="1:3">
      <c r="B4" s="1295" t="s">
        <v>2259</v>
      </c>
      <c r="C4" s="1295" t="s">
        <v>2258</v>
      </c>
    </row>
    <row r="5" spans="1:3">
      <c r="B5" s="1306" t="s">
        <v>2266</v>
      </c>
      <c r="C5" s="1306" t="s">
        <v>927</v>
      </c>
    </row>
    <row r="6" spans="1:3">
      <c r="B6" s="1295" t="s">
        <v>2266</v>
      </c>
      <c r="C6" s="1295" t="s">
        <v>164</v>
      </c>
    </row>
    <row r="7" spans="1:3">
      <c r="B7" s="1306" t="s">
        <v>2266</v>
      </c>
      <c r="C7" s="1306" t="s">
        <v>170</v>
      </c>
    </row>
    <row r="8" spans="1:3">
      <c r="B8" s="1295" t="s">
        <v>2265</v>
      </c>
      <c r="C8" s="1295" t="s">
        <v>1640</v>
      </c>
    </row>
    <row r="9" spans="1:3">
      <c r="B9" s="1306" t="s">
        <v>2265</v>
      </c>
      <c r="C9" s="1306" t="s">
        <v>2251</v>
      </c>
    </row>
    <row r="10" spans="1:3">
      <c r="B10" s="1295" t="s">
        <v>2265</v>
      </c>
      <c r="C10" s="1295" t="s">
        <v>1346</v>
      </c>
    </row>
    <row r="11" spans="1:3">
      <c r="B11" s="1306" t="s">
        <v>2265</v>
      </c>
      <c r="C11" s="1306" t="s">
        <v>1345</v>
      </c>
    </row>
    <row r="12" spans="1:3">
      <c r="B12" s="1295" t="s">
        <v>2265</v>
      </c>
      <c r="C12" s="1295" t="s">
        <v>1344</v>
      </c>
    </row>
    <row r="13" spans="1:3">
      <c r="B13" s="1306" t="s">
        <v>2265</v>
      </c>
      <c r="C13" s="1306" t="s">
        <v>1343</v>
      </c>
    </row>
    <row r="14" spans="1:3">
      <c r="B14" s="1295" t="s">
        <v>2265</v>
      </c>
      <c r="C14" s="1295" t="s">
        <v>2250</v>
      </c>
    </row>
    <row r="15" spans="1:3">
      <c r="B15" s="1306" t="s">
        <v>2265</v>
      </c>
      <c r="C15" s="1306" t="s">
        <v>1340</v>
      </c>
    </row>
    <row r="16" spans="1:3">
      <c r="B16" s="1295" t="s">
        <v>2265</v>
      </c>
      <c r="C16" s="1295" t="s">
        <v>1339</v>
      </c>
    </row>
    <row r="17" spans="2:3">
      <c r="B17" s="1306" t="s">
        <v>2265</v>
      </c>
      <c r="C17" s="1306" t="s">
        <v>2249</v>
      </c>
    </row>
    <row r="18" spans="2:3">
      <c r="B18" s="1295" t="s">
        <v>2265</v>
      </c>
      <c r="C18" s="1295" t="s">
        <v>2248</v>
      </c>
    </row>
    <row r="19" spans="2:3">
      <c r="B19" s="1306" t="s">
        <v>2265</v>
      </c>
      <c r="C19" s="1306" t="s">
        <v>1338</v>
      </c>
    </row>
    <row r="20" spans="2:3">
      <c r="B20" s="1295" t="s">
        <v>2265</v>
      </c>
      <c r="C20" s="1295" t="s">
        <v>2247</v>
      </c>
    </row>
    <row r="21" spans="2:3">
      <c r="B21" s="1306" t="s">
        <v>2265</v>
      </c>
      <c r="C21" s="1306" t="s">
        <v>2246</v>
      </c>
    </row>
    <row r="22" spans="2:3">
      <c r="B22" s="1295" t="s">
        <v>2265</v>
      </c>
      <c r="C22" s="1295" t="s">
        <v>2245</v>
      </c>
    </row>
    <row r="23" spans="2:3">
      <c r="B23" s="1306" t="s">
        <v>2265</v>
      </c>
      <c r="C23" s="1306" t="s">
        <v>785</v>
      </c>
    </row>
    <row r="24" spans="2:3">
      <c r="B24" s="1295" t="s">
        <v>2265</v>
      </c>
      <c r="C24" s="1295" t="s">
        <v>2244</v>
      </c>
    </row>
    <row r="25" spans="2:3">
      <c r="B25" s="1306" t="s">
        <v>2265</v>
      </c>
      <c r="C25" s="1306" t="s">
        <v>2243</v>
      </c>
    </row>
    <row r="26" spans="2:3">
      <c r="B26" s="1295" t="s">
        <v>2265</v>
      </c>
      <c r="C26" s="1295" t="s">
        <v>780</v>
      </c>
    </row>
    <row r="27" spans="2:3">
      <c r="B27" s="1306" t="s">
        <v>2265</v>
      </c>
      <c r="C27" s="1306" t="s">
        <v>1336</v>
      </c>
    </row>
    <row r="28" spans="2:3">
      <c r="B28" s="1295" t="s">
        <v>2265</v>
      </c>
      <c r="C28" s="1295" t="s">
        <v>2242</v>
      </c>
    </row>
    <row r="29" spans="2:3">
      <c r="B29" s="1306" t="s">
        <v>2265</v>
      </c>
      <c r="C29" s="1306" t="s">
        <v>305</v>
      </c>
    </row>
    <row r="30" spans="2:3">
      <c r="B30" s="1295" t="s">
        <v>2265</v>
      </c>
      <c r="C30" s="1295" t="s">
        <v>2241</v>
      </c>
    </row>
    <row r="31" spans="2:3">
      <c r="B31" s="1306" t="s">
        <v>2265</v>
      </c>
      <c r="C31" s="1306" t="s">
        <v>142</v>
      </c>
    </row>
    <row r="32" spans="2:3">
      <c r="B32" s="1295" t="s">
        <v>2265</v>
      </c>
      <c r="C32" s="1295" t="s">
        <v>2240</v>
      </c>
    </row>
    <row r="33" spans="2:3">
      <c r="B33" s="1306" t="s">
        <v>2265</v>
      </c>
      <c r="C33" s="1306" t="s">
        <v>1688</v>
      </c>
    </row>
    <row r="34" spans="2:3">
      <c r="B34" s="1295" t="s">
        <v>2265</v>
      </c>
      <c r="C34" s="1295" t="s">
        <v>2239</v>
      </c>
    </row>
    <row r="35" spans="2:3">
      <c r="B35" s="1306" t="s">
        <v>2265</v>
      </c>
      <c r="C35" s="1306" t="s">
        <v>2238</v>
      </c>
    </row>
    <row r="36" spans="2:3">
      <c r="B36" s="1295" t="s">
        <v>2265</v>
      </c>
      <c r="C36" s="1295" t="s">
        <v>98</v>
      </c>
    </row>
    <row r="37" spans="2:3">
      <c r="B37" s="1306" t="s">
        <v>2265</v>
      </c>
      <c r="C37" s="1306" t="s">
        <v>1329</v>
      </c>
    </row>
    <row r="38" spans="2:3">
      <c r="B38" s="1295" t="s">
        <v>2265</v>
      </c>
      <c r="C38" s="1295" t="s">
        <v>2237</v>
      </c>
    </row>
    <row r="39" spans="2:3">
      <c r="B39" s="1306" t="s">
        <v>2265</v>
      </c>
      <c r="C39" s="1306" t="s">
        <v>254</v>
      </c>
    </row>
    <row r="40" spans="2:3">
      <c r="B40" s="1295" t="s">
        <v>2265</v>
      </c>
      <c r="C40" s="1295" t="s">
        <v>696</v>
      </c>
    </row>
    <row r="41" spans="2:3">
      <c r="B41" s="1306" t="s">
        <v>2265</v>
      </c>
      <c r="C41" s="1306" t="s">
        <v>2236</v>
      </c>
    </row>
    <row r="42" spans="2:3">
      <c r="B42" s="1295" t="s">
        <v>2265</v>
      </c>
      <c r="C42" s="1295" t="s">
        <v>2235</v>
      </c>
    </row>
    <row r="43" spans="2:3">
      <c r="B43" s="1306" t="s">
        <v>2265</v>
      </c>
      <c r="C43" s="1306" t="s">
        <v>2234</v>
      </c>
    </row>
    <row r="44" spans="2:3">
      <c r="B44" s="1295" t="s">
        <v>2265</v>
      </c>
      <c r="C44" s="1295" t="s">
        <v>2233</v>
      </c>
    </row>
    <row r="45" spans="2:3">
      <c r="B45" s="1306" t="s">
        <v>2265</v>
      </c>
      <c r="C45" s="1306" t="s">
        <v>2232</v>
      </c>
    </row>
    <row r="46" spans="2:3">
      <c r="B46" s="1295" t="s">
        <v>2265</v>
      </c>
      <c r="C46" s="1295" t="s">
        <v>99</v>
      </c>
    </row>
    <row r="47" spans="2:3">
      <c r="B47" s="1306" t="s">
        <v>2265</v>
      </c>
      <c r="C47" s="1306" t="s">
        <v>2231</v>
      </c>
    </row>
    <row r="48" spans="2:3">
      <c r="B48" s="1295" t="s">
        <v>2265</v>
      </c>
      <c r="C48" s="1295" t="s">
        <v>1320</v>
      </c>
    </row>
    <row r="49" spans="2:3">
      <c r="B49" s="1306" t="s">
        <v>2265</v>
      </c>
      <c r="C49" s="1306" t="s">
        <v>2230</v>
      </c>
    </row>
    <row r="50" spans="2:3">
      <c r="B50" s="1295" t="s">
        <v>2265</v>
      </c>
      <c r="C50" s="1295" t="s">
        <v>2229</v>
      </c>
    </row>
    <row r="51" spans="2:3">
      <c r="B51" s="1306" t="s">
        <v>2265</v>
      </c>
      <c r="C51" s="1306" t="s">
        <v>1319</v>
      </c>
    </row>
    <row r="52" spans="2:3">
      <c r="B52" s="1295" t="s">
        <v>2265</v>
      </c>
      <c r="C52" s="1295" t="s">
        <v>2228</v>
      </c>
    </row>
    <row r="53" spans="2:3">
      <c r="B53" s="1306" t="s">
        <v>2265</v>
      </c>
      <c r="C53" s="1306" t="s">
        <v>2227</v>
      </c>
    </row>
    <row r="54" spans="2:3">
      <c r="B54" s="1295" t="s">
        <v>2265</v>
      </c>
      <c r="C54" s="1295" t="s">
        <v>52</v>
      </c>
    </row>
    <row r="55" spans="2:3">
      <c r="B55" s="1306" t="s">
        <v>2265</v>
      </c>
      <c r="C55" s="1306" t="s">
        <v>59</v>
      </c>
    </row>
    <row r="56" spans="2:3">
      <c r="B56" s="1295" t="s">
        <v>2265</v>
      </c>
      <c r="C56" s="1295" t="s">
        <v>53</v>
      </c>
    </row>
    <row r="57" spans="2:3">
      <c r="B57" s="1306" t="s">
        <v>2265</v>
      </c>
      <c r="C57" s="1306" t="s">
        <v>1307</v>
      </c>
    </row>
    <row r="58" spans="2:3">
      <c r="B58" s="1295" t="s">
        <v>2265</v>
      </c>
      <c r="C58" s="1295" t="s">
        <v>2226</v>
      </c>
    </row>
    <row r="59" spans="2:3">
      <c r="B59" s="1306" t="s">
        <v>2265</v>
      </c>
      <c r="C59" s="1306" t="s">
        <v>2225</v>
      </c>
    </row>
    <row r="60" spans="2:3">
      <c r="B60" s="1295" t="s">
        <v>2265</v>
      </c>
      <c r="C60" s="1295" t="s">
        <v>2224</v>
      </c>
    </row>
    <row r="61" spans="2:3">
      <c r="B61" s="1306" t="s">
        <v>2265</v>
      </c>
      <c r="C61" s="1306" t="s">
        <v>2223</v>
      </c>
    </row>
    <row r="62" spans="2:3">
      <c r="B62" s="1295" t="s">
        <v>2265</v>
      </c>
      <c r="C62" s="1295" t="s">
        <v>1304</v>
      </c>
    </row>
    <row r="63" spans="2:3">
      <c r="B63" s="1306" t="s">
        <v>2265</v>
      </c>
      <c r="C63" s="1306" t="s">
        <v>2222</v>
      </c>
    </row>
    <row r="64" spans="2:3">
      <c r="B64" s="1295" t="s">
        <v>2265</v>
      </c>
      <c r="C64" s="1295" t="s">
        <v>2221</v>
      </c>
    </row>
    <row r="65" spans="2:3">
      <c r="B65" s="1306" t="s">
        <v>2265</v>
      </c>
      <c r="C65" s="1306" t="s">
        <v>2220</v>
      </c>
    </row>
    <row r="66" spans="2:3">
      <c r="B66" s="1295" t="s">
        <v>2265</v>
      </c>
      <c r="C66" s="1295" t="s">
        <v>2219</v>
      </c>
    </row>
    <row r="67" spans="2:3">
      <c r="B67" s="1306" t="s">
        <v>2265</v>
      </c>
      <c r="C67" s="1306" t="s">
        <v>2218</v>
      </c>
    </row>
    <row r="68" spans="2:3">
      <c r="B68" s="1295" t="s">
        <v>2265</v>
      </c>
      <c r="C68" s="1295" t="s">
        <v>2217</v>
      </c>
    </row>
    <row r="69" spans="2:3">
      <c r="B69" s="1306" t="s">
        <v>2265</v>
      </c>
      <c r="C69" s="1306" t="s">
        <v>1298</v>
      </c>
    </row>
    <row r="70" spans="2:3">
      <c r="B70" s="1295" t="s">
        <v>2265</v>
      </c>
      <c r="C70" s="1295" t="s">
        <v>2216</v>
      </c>
    </row>
    <row r="71" spans="2:3">
      <c r="B71" s="1306" t="s">
        <v>2265</v>
      </c>
      <c r="C71" s="1306" t="s">
        <v>2215</v>
      </c>
    </row>
    <row r="72" spans="2:3">
      <c r="B72" s="1295" t="s">
        <v>2265</v>
      </c>
      <c r="C72" s="1295" t="s">
        <v>2214</v>
      </c>
    </row>
    <row r="73" spans="2:3">
      <c r="B73" s="1306" t="s">
        <v>2265</v>
      </c>
      <c r="C73" s="1306" t="s">
        <v>2213</v>
      </c>
    </row>
    <row r="74" spans="2:3">
      <c r="B74" s="1295" t="s">
        <v>2265</v>
      </c>
      <c r="C74" s="1295" t="s">
        <v>2212</v>
      </c>
    </row>
    <row r="75" spans="2:3">
      <c r="B75" s="1306" t="s">
        <v>2265</v>
      </c>
      <c r="C75" s="1306" t="s">
        <v>1293</v>
      </c>
    </row>
    <row r="76" spans="2:3">
      <c r="B76" s="1295" t="s">
        <v>2265</v>
      </c>
      <c r="C76" s="1295" t="s">
        <v>247</v>
      </c>
    </row>
    <row r="77" spans="2:3">
      <c r="B77" s="1306" t="s">
        <v>2265</v>
      </c>
      <c r="C77" s="1306" t="s">
        <v>1693</v>
      </c>
    </row>
    <row r="78" spans="2:3">
      <c r="B78" s="1295" t="s">
        <v>2265</v>
      </c>
      <c r="C78" s="1295" t="s">
        <v>2211</v>
      </c>
    </row>
    <row r="79" spans="2:3">
      <c r="B79" s="1306" t="s">
        <v>2265</v>
      </c>
      <c r="C79" s="1306" t="s">
        <v>2209</v>
      </c>
    </row>
    <row r="80" spans="2:3">
      <c r="B80" s="1295" t="s">
        <v>2257</v>
      </c>
      <c r="C80" s="1295" t="s">
        <v>2256</v>
      </c>
    </row>
    <row r="81" spans="2:3">
      <c r="B81" s="1306" t="s">
        <v>2264</v>
      </c>
      <c r="C81" s="1306" t="s">
        <v>2210</v>
      </c>
    </row>
    <row r="82" spans="2:3">
      <c r="B82" s="1295" t="s">
        <v>2263</v>
      </c>
      <c r="C82" s="1295" t="s">
        <v>958</v>
      </c>
    </row>
    <row r="83" spans="2:3">
      <c r="B83" s="1306" t="s">
        <v>2263</v>
      </c>
      <c r="C83" s="1306" t="s">
        <v>953</v>
      </c>
    </row>
    <row r="84" spans="2:3">
      <c r="B84" s="1295" t="s">
        <v>2263</v>
      </c>
      <c r="C84" s="1295"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4" customWidth="1"/>
    <col min="2" max="2" width="10.453125" style="1294" customWidth="1"/>
    <col min="3" max="3" width="17.08984375" style="1294" customWidth="1"/>
    <col min="4" max="4" width="17.81640625" style="1294" customWidth="1"/>
    <col min="5" max="5" width="20" style="1294" customWidth="1"/>
    <col min="6" max="16384" width="8.81640625" style="1294"/>
  </cols>
  <sheetData>
    <row r="6" spans="1:15">
      <c r="A6" s="1310" t="s">
        <v>2282</v>
      </c>
    </row>
    <row r="7" spans="1:15">
      <c r="A7" s="1312" t="s">
        <v>2280</v>
      </c>
      <c r="B7" s="1312" t="s">
        <v>2279</v>
      </c>
    </row>
    <row r="8" spans="1:15" ht="42.75" customHeight="1">
      <c r="A8" s="1311" t="s">
        <v>2278</v>
      </c>
      <c r="B8" s="1333" t="s">
        <v>1081</v>
      </c>
      <c r="C8" s="1334"/>
      <c r="D8" s="1334"/>
      <c r="E8" s="1334"/>
      <c r="F8" s="1334"/>
      <c r="G8" s="1334"/>
      <c r="H8" s="1334"/>
      <c r="I8" s="1334"/>
      <c r="J8" s="1334"/>
      <c r="K8" s="1334"/>
      <c r="L8" s="1334"/>
      <c r="M8" s="1334"/>
      <c r="N8" s="1334"/>
      <c r="O8" s="1334"/>
    </row>
    <row r="10" spans="1:15">
      <c r="A10" s="1295" t="s">
        <v>2277</v>
      </c>
      <c r="D10" s="1295" t="s">
        <v>2260</v>
      </c>
    </row>
    <row r="11" spans="1:15">
      <c r="A11" s="1295" t="s">
        <v>2276</v>
      </c>
      <c r="D11" s="1295" t="s">
        <v>2275</v>
      </c>
    </row>
    <row r="13" spans="1:15">
      <c r="B13" s="1296" t="s">
        <v>2274</v>
      </c>
    </row>
    <row r="14" spans="1:15">
      <c r="C14" s="1295" t="s">
        <v>2273</v>
      </c>
    </row>
    <row r="15" spans="1:15">
      <c r="B15" s="1310" t="s">
        <v>2272</v>
      </c>
      <c r="C15" s="1310" t="s">
        <v>2259</v>
      </c>
      <c r="D15" s="1310" t="s">
        <v>2257</v>
      </c>
    </row>
    <row r="16" spans="1:15">
      <c r="B16" s="1309" t="s">
        <v>2271</v>
      </c>
      <c r="C16" s="1295" t="s">
        <v>2258</v>
      </c>
      <c r="D16" s="1295"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4" customWidth="1"/>
    <col min="2" max="2" width="35.453125" style="1164" customWidth="1"/>
    <col min="3" max="20" width="11.453125" style="1164" customWidth="1"/>
    <col min="21" max="16384" width="9.08984375" style="1164"/>
  </cols>
  <sheetData>
    <row r="1" spans="1:20">
      <c r="P1" s="1137">
        <f>P25+P26</f>
        <v>56519.8</v>
      </c>
    </row>
    <row r="2" spans="1:20">
      <c r="B2" s="1335" t="s">
        <v>1774</v>
      </c>
      <c r="C2" s="1335"/>
      <c r="D2" s="1335"/>
      <c r="E2" s="1335"/>
      <c r="F2" s="1335"/>
      <c r="G2" s="1335"/>
      <c r="H2" s="1335"/>
      <c r="I2" s="1335"/>
      <c r="J2" s="1335"/>
      <c r="K2" s="1335"/>
      <c r="L2" s="1335"/>
      <c r="M2" s="1335"/>
      <c r="N2" s="1335"/>
      <c r="O2" s="1335"/>
      <c r="P2" s="1335"/>
      <c r="Q2" s="1335"/>
      <c r="R2" s="1335"/>
      <c r="S2" s="1335"/>
      <c r="T2" s="1335"/>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42"/>
      <c r="C4" s="1336" t="s">
        <v>1686</v>
      </c>
      <c r="D4" s="1344" t="s">
        <v>1687</v>
      </c>
      <c r="E4" s="1336" t="s">
        <v>1688</v>
      </c>
      <c r="F4" s="1336" t="s">
        <v>1689</v>
      </c>
      <c r="G4" s="1346" t="s">
        <v>1690</v>
      </c>
      <c r="H4" s="1346"/>
      <c r="I4" s="1346"/>
      <c r="J4" s="1346"/>
      <c r="K4" s="1346"/>
      <c r="L4" s="1346"/>
      <c r="M4" s="1346"/>
      <c r="N4" s="1346"/>
      <c r="O4" s="1346"/>
      <c r="P4" s="1336" t="s">
        <v>1691</v>
      </c>
      <c r="Q4" s="1338" t="s">
        <v>1692</v>
      </c>
      <c r="R4" s="1336" t="s">
        <v>1693</v>
      </c>
      <c r="S4" s="1336" t="s">
        <v>1694</v>
      </c>
      <c r="T4" s="1340" t="s">
        <v>1695</v>
      </c>
    </row>
    <row r="5" spans="1:20" s="1141" customFormat="1" ht="49.5" customHeight="1" thickBot="1">
      <c r="B5" s="1343"/>
      <c r="C5" s="1337"/>
      <c r="D5" s="1345"/>
      <c r="E5" s="1337"/>
      <c r="F5" s="1337"/>
      <c r="G5" s="1139" t="s">
        <v>1696</v>
      </c>
      <c r="H5" s="1139" t="s">
        <v>1697</v>
      </c>
      <c r="I5" s="1139" t="s">
        <v>1698</v>
      </c>
      <c r="J5" s="1139" t="s">
        <v>1699</v>
      </c>
      <c r="K5" s="1139" t="s">
        <v>1700</v>
      </c>
      <c r="L5" s="1139" t="s">
        <v>1701</v>
      </c>
      <c r="M5" s="1139" t="s">
        <v>1773</v>
      </c>
      <c r="N5" s="1139" t="s">
        <v>1703</v>
      </c>
      <c r="O5" s="1139" t="s">
        <v>1704</v>
      </c>
      <c r="P5" s="1337"/>
      <c r="Q5" s="1339"/>
      <c r="R5" s="1337"/>
      <c r="S5" s="1337"/>
      <c r="T5" s="1341"/>
    </row>
    <row r="6" spans="1:20">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4.5"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36" customWidth="1"/>
    <col min="2" max="2" width="31.453125" style="1136" bestFit="1" customWidth="1"/>
    <col min="3" max="3" width="11.453125" style="1136" customWidth="1"/>
    <col min="4" max="4" width="12" style="1136" customWidth="1"/>
    <col min="5" max="20" width="11.453125" style="1136" customWidth="1"/>
    <col min="21" max="256" width="9.08984375" style="1136"/>
    <col min="257" max="257" width="5.453125" style="1136" customWidth="1"/>
    <col min="258" max="258" width="31.453125" style="1136" bestFit="1" customWidth="1"/>
    <col min="259" max="259" width="11.453125" style="1136" customWidth="1"/>
    <col min="260" max="260" width="12" style="1136" customWidth="1"/>
    <col min="261" max="276" width="11.453125" style="1136" customWidth="1"/>
    <col min="277" max="512" width="9.08984375" style="1136"/>
    <col min="513" max="513" width="5.453125" style="1136" customWidth="1"/>
    <col min="514" max="514" width="31.453125" style="1136" bestFit="1" customWidth="1"/>
    <col min="515" max="515" width="11.453125" style="1136" customWidth="1"/>
    <col min="516" max="516" width="12" style="1136" customWidth="1"/>
    <col min="517" max="532" width="11.453125" style="1136" customWidth="1"/>
    <col min="533" max="768" width="9.08984375" style="1136"/>
    <col min="769" max="769" width="5.453125" style="1136" customWidth="1"/>
    <col min="770" max="770" width="31.453125" style="1136" bestFit="1" customWidth="1"/>
    <col min="771" max="771" width="11.453125" style="1136" customWidth="1"/>
    <col min="772" max="772" width="12" style="1136" customWidth="1"/>
    <col min="773" max="788" width="11.453125" style="1136" customWidth="1"/>
    <col min="789" max="1024" width="9.08984375" style="1136"/>
    <col min="1025" max="1025" width="5.453125" style="1136" customWidth="1"/>
    <col min="1026" max="1026" width="31.453125" style="1136" bestFit="1" customWidth="1"/>
    <col min="1027" max="1027" width="11.453125" style="1136" customWidth="1"/>
    <col min="1028" max="1028" width="12" style="1136" customWidth="1"/>
    <col min="1029" max="1044" width="11.453125" style="1136" customWidth="1"/>
    <col min="1045" max="1280" width="9.08984375" style="1136"/>
    <col min="1281" max="1281" width="5.453125" style="1136" customWidth="1"/>
    <col min="1282" max="1282" width="31.453125" style="1136" bestFit="1" customWidth="1"/>
    <col min="1283" max="1283" width="11.453125" style="1136" customWidth="1"/>
    <col min="1284" max="1284" width="12" style="1136" customWidth="1"/>
    <col min="1285" max="1300" width="11.453125" style="1136" customWidth="1"/>
    <col min="1301" max="1536" width="9.08984375" style="1136"/>
    <col min="1537" max="1537" width="5.453125" style="1136" customWidth="1"/>
    <col min="1538" max="1538" width="31.453125" style="1136" bestFit="1" customWidth="1"/>
    <col min="1539" max="1539" width="11.453125" style="1136" customWidth="1"/>
    <col min="1540" max="1540" width="12" style="1136" customWidth="1"/>
    <col min="1541" max="1556" width="11.453125" style="1136" customWidth="1"/>
    <col min="1557" max="1792" width="9.08984375" style="1136"/>
    <col min="1793" max="1793" width="5.453125" style="1136" customWidth="1"/>
    <col min="1794" max="1794" width="31.453125" style="1136" bestFit="1" customWidth="1"/>
    <col min="1795" max="1795" width="11.453125" style="1136" customWidth="1"/>
    <col min="1796" max="1796" width="12" style="1136" customWidth="1"/>
    <col min="1797" max="1812" width="11.453125" style="1136" customWidth="1"/>
    <col min="1813" max="2048" width="9.08984375" style="1136"/>
    <col min="2049" max="2049" width="5.453125" style="1136" customWidth="1"/>
    <col min="2050" max="2050" width="31.453125" style="1136" bestFit="1" customWidth="1"/>
    <col min="2051" max="2051" width="11.453125" style="1136" customWidth="1"/>
    <col min="2052" max="2052" width="12" style="1136" customWidth="1"/>
    <col min="2053" max="2068" width="11.453125" style="1136" customWidth="1"/>
    <col min="2069" max="2304" width="9.08984375" style="1136"/>
    <col min="2305" max="2305" width="5.453125" style="1136" customWidth="1"/>
    <col min="2306" max="2306" width="31.453125" style="1136" bestFit="1" customWidth="1"/>
    <col min="2307" max="2307" width="11.453125" style="1136" customWidth="1"/>
    <col min="2308" max="2308" width="12" style="1136" customWidth="1"/>
    <col min="2309" max="2324" width="11.453125" style="1136" customWidth="1"/>
    <col min="2325" max="2560" width="9.08984375" style="1136"/>
    <col min="2561" max="2561" width="5.453125" style="1136" customWidth="1"/>
    <col min="2562" max="2562" width="31.453125" style="1136" bestFit="1" customWidth="1"/>
    <col min="2563" max="2563" width="11.453125" style="1136" customWidth="1"/>
    <col min="2564" max="2564" width="12" style="1136" customWidth="1"/>
    <col min="2565" max="2580" width="11.453125" style="1136" customWidth="1"/>
    <col min="2581" max="2816" width="9.08984375" style="1136"/>
    <col min="2817" max="2817" width="5.453125" style="1136" customWidth="1"/>
    <col min="2818" max="2818" width="31.453125" style="1136" bestFit="1" customWidth="1"/>
    <col min="2819" max="2819" width="11.453125" style="1136" customWidth="1"/>
    <col min="2820" max="2820" width="12" style="1136" customWidth="1"/>
    <col min="2821" max="2836" width="11.453125" style="1136" customWidth="1"/>
    <col min="2837" max="3072" width="9.08984375" style="1136"/>
    <col min="3073" max="3073" width="5.453125" style="1136" customWidth="1"/>
    <col min="3074" max="3074" width="31.453125" style="1136" bestFit="1" customWidth="1"/>
    <col min="3075" max="3075" width="11.453125" style="1136" customWidth="1"/>
    <col min="3076" max="3076" width="12" style="1136" customWidth="1"/>
    <col min="3077" max="3092" width="11.453125" style="1136" customWidth="1"/>
    <col min="3093" max="3328" width="9.08984375" style="1136"/>
    <col min="3329" max="3329" width="5.453125" style="1136" customWidth="1"/>
    <col min="3330" max="3330" width="31.453125" style="1136" bestFit="1" customWidth="1"/>
    <col min="3331" max="3331" width="11.453125" style="1136" customWidth="1"/>
    <col min="3332" max="3332" width="12" style="1136" customWidth="1"/>
    <col min="3333" max="3348" width="11.453125" style="1136" customWidth="1"/>
    <col min="3349" max="3584" width="9.08984375" style="1136"/>
    <col min="3585" max="3585" width="5.453125" style="1136" customWidth="1"/>
    <col min="3586" max="3586" width="31.453125" style="1136" bestFit="1" customWidth="1"/>
    <col min="3587" max="3587" width="11.453125" style="1136" customWidth="1"/>
    <col min="3588" max="3588" width="12" style="1136" customWidth="1"/>
    <col min="3589" max="3604" width="11.453125" style="1136" customWidth="1"/>
    <col min="3605" max="3840" width="9.08984375" style="1136"/>
    <col min="3841" max="3841" width="5.453125" style="1136" customWidth="1"/>
    <col min="3842" max="3842" width="31.453125" style="1136" bestFit="1" customWidth="1"/>
    <col min="3843" max="3843" width="11.453125" style="1136" customWidth="1"/>
    <col min="3844" max="3844" width="12" style="1136" customWidth="1"/>
    <col min="3845" max="3860" width="11.453125" style="1136" customWidth="1"/>
    <col min="3861" max="4096" width="9.08984375" style="1136"/>
    <col min="4097" max="4097" width="5.453125" style="1136" customWidth="1"/>
    <col min="4098" max="4098" width="31.453125" style="1136" bestFit="1" customWidth="1"/>
    <col min="4099" max="4099" width="11.453125" style="1136" customWidth="1"/>
    <col min="4100" max="4100" width="12" style="1136" customWidth="1"/>
    <col min="4101" max="4116" width="11.453125" style="1136" customWidth="1"/>
    <col min="4117" max="4352" width="9.08984375" style="1136"/>
    <col min="4353" max="4353" width="5.453125" style="1136" customWidth="1"/>
    <col min="4354" max="4354" width="31.453125" style="1136" bestFit="1" customWidth="1"/>
    <col min="4355" max="4355" width="11.453125" style="1136" customWidth="1"/>
    <col min="4356" max="4356" width="12" style="1136" customWidth="1"/>
    <col min="4357" max="4372" width="11.453125" style="1136" customWidth="1"/>
    <col min="4373" max="4608" width="9.08984375" style="1136"/>
    <col min="4609" max="4609" width="5.453125" style="1136" customWidth="1"/>
    <col min="4610" max="4610" width="31.453125" style="1136" bestFit="1" customWidth="1"/>
    <col min="4611" max="4611" width="11.453125" style="1136" customWidth="1"/>
    <col min="4612" max="4612" width="12" style="1136" customWidth="1"/>
    <col min="4613" max="4628" width="11.453125" style="1136" customWidth="1"/>
    <col min="4629" max="4864" width="9.08984375" style="1136"/>
    <col min="4865" max="4865" width="5.453125" style="1136" customWidth="1"/>
    <col min="4866" max="4866" width="31.453125" style="1136" bestFit="1" customWidth="1"/>
    <col min="4867" max="4867" width="11.453125" style="1136" customWidth="1"/>
    <col min="4868" max="4868" width="12" style="1136" customWidth="1"/>
    <col min="4869" max="4884" width="11.453125" style="1136" customWidth="1"/>
    <col min="4885" max="5120" width="9.08984375" style="1136"/>
    <col min="5121" max="5121" width="5.453125" style="1136" customWidth="1"/>
    <col min="5122" max="5122" width="31.453125" style="1136" bestFit="1" customWidth="1"/>
    <col min="5123" max="5123" width="11.453125" style="1136" customWidth="1"/>
    <col min="5124" max="5124" width="12" style="1136" customWidth="1"/>
    <col min="5125" max="5140" width="11.453125" style="1136" customWidth="1"/>
    <col min="5141" max="5376" width="9.08984375" style="1136"/>
    <col min="5377" max="5377" width="5.453125" style="1136" customWidth="1"/>
    <col min="5378" max="5378" width="31.453125" style="1136" bestFit="1" customWidth="1"/>
    <col min="5379" max="5379" width="11.453125" style="1136" customWidth="1"/>
    <col min="5380" max="5380" width="12" style="1136" customWidth="1"/>
    <col min="5381" max="5396" width="11.453125" style="1136" customWidth="1"/>
    <col min="5397" max="5632" width="9.08984375" style="1136"/>
    <col min="5633" max="5633" width="5.453125" style="1136" customWidth="1"/>
    <col min="5634" max="5634" width="31.453125" style="1136" bestFit="1" customWidth="1"/>
    <col min="5635" max="5635" width="11.453125" style="1136" customWidth="1"/>
    <col min="5636" max="5636" width="12" style="1136" customWidth="1"/>
    <col min="5637" max="5652" width="11.453125" style="1136" customWidth="1"/>
    <col min="5653" max="5888" width="9.08984375" style="1136"/>
    <col min="5889" max="5889" width="5.453125" style="1136" customWidth="1"/>
    <col min="5890" max="5890" width="31.453125" style="1136" bestFit="1" customWidth="1"/>
    <col min="5891" max="5891" width="11.453125" style="1136" customWidth="1"/>
    <col min="5892" max="5892" width="12" style="1136" customWidth="1"/>
    <col min="5893" max="5908" width="11.453125" style="1136" customWidth="1"/>
    <col min="5909" max="6144" width="9.08984375" style="1136"/>
    <col min="6145" max="6145" width="5.453125" style="1136" customWidth="1"/>
    <col min="6146" max="6146" width="31.453125" style="1136" bestFit="1" customWidth="1"/>
    <col min="6147" max="6147" width="11.453125" style="1136" customWidth="1"/>
    <col min="6148" max="6148" width="12" style="1136" customWidth="1"/>
    <col min="6149" max="6164" width="11.453125" style="1136" customWidth="1"/>
    <col min="6165" max="6400" width="9.08984375" style="1136"/>
    <col min="6401" max="6401" width="5.453125" style="1136" customWidth="1"/>
    <col min="6402" max="6402" width="31.453125" style="1136" bestFit="1" customWidth="1"/>
    <col min="6403" max="6403" width="11.453125" style="1136" customWidth="1"/>
    <col min="6404" max="6404" width="12" style="1136" customWidth="1"/>
    <col min="6405" max="6420" width="11.453125" style="1136" customWidth="1"/>
    <col min="6421" max="6656" width="9.08984375" style="1136"/>
    <col min="6657" max="6657" width="5.453125" style="1136" customWidth="1"/>
    <col min="6658" max="6658" width="31.453125" style="1136" bestFit="1" customWidth="1"/>
    <col min="6659" max="6659" width="11.453125" style="1136" customWidth="1"/>
    <col min="6660" max="6660" width="12" style="1136" customWidth="1"/>
    <col min="6661" max="6676" width="11.453125" style="1136" customWidth="1"/>
    <col min="6677" max="6912" width="9.08984375" style="1136"/>
    <col min="6913" max="6913" width="5.453125" style="1136" customWidth="1"/>
    <col min="6914" max="6914" width="31.453125" style="1136" bestFit="1" customWidth="1"/>
    <col min="6915" max="6915" width="11.453125" style="1136" customWidth="1"/>
    <col min="6916" max="6916" width="12" style="1136" customWidth="1"/>
    <col min="6917" max="6932" width="11.453125" style="1136" customWidth="1"/>
    <col min="6933" max="7168" width="9.08984375" style="1136"/>
    <col min="7169" max="7169" width="5.453125" style="1136" customWidth="1"/>
    <col min="7170" max="7170" width="31.453125" style="1136" bestFit="1" customWidth="1"/>
    <col min="7171" max="7171" width="11.453125" style="1136" customWidth="1"/>
    <col min="7172" max="7172" width="12" style="1136" customWidth="1"/>
    <col min="7173" max="7188" width="11.453125" style="1136" customWidth="1"/>
    <col min="7189" max="7424" width="9.08984375" style="1136"/>
    <col min="7425" max="7425" width="5.453125" style="1136" customWidth="1"/>
    <col min="7426" max="7426" width="31.453125" style="1136" bestFit="1" customWidth="1"/>
    <col min="7427" max="7427" width="11.453125" style="1136" customWidth="1"/>
    <col min="7428" max="7428" width="12" style="1136" customWidth="1"/>
    <col min="7429" max="7444" width="11.453125" style="1136" customWidth="1"/>
    <col min="7445" max="7680" width="9.08984375" style="1136"/>
    <col min="7681" max="7681" width="5.453125" style="1136" customWidth="1"/>
    <col min="7682" max="7682" width="31.453125" style="1136" bestFit="1" customWidth="1"/>
    <col min="7683" max="7683" width="11.453125" style="1136" customWidth="1"/>
    <col min="7684" max="7684" width="12" style="1136" customWidth="1"/>
    <col min="7685" max="7700" width="11.453125" style="1136" customWidth="1"/>
    <col min="7701" max="7936" width="9.08984375" style="1136"/>
    <col min="7937" max="7937" width="5.453125" style="1136" customWidth="1"/>
    <col min="7938" max="7938" width="31.453125" style="1136" bestFit="1" customWidth="1"/>
    <col min="7939" max="7939" width="11.453125" style="1136" customWidth="1"/>
    <col min="7940" max="7940" width="12" style="1136" customWidth="1"/>
    <col min="7941" max="7956" width="11.453125" style="1136" customWidth="1"/>
    <col min="7957" max="8192" width="9.08984375" style="1136"/>
    <col min="8193" max="8193" width="5.453125" style="1136" customWidth="1"/>
    <col min="8194" max="8194" width="31.453125" style="1136" bestFit="1" customWidth="1"/>
    <col min="8195" max="8195" width="11.453125" style="1136" customWidth="1"/>
    <col min="8196" max="8196" width="12" style="1136" customWidth="1"/>
    <col min="8197" max="8212" width="11.453125" style="1136" customWidth="1"/>
    <col min="8213" max="8448" width="9.08984375" style="1136"/>
    <col min="8449" max="8449" width="5.453125" style="1136" customWidth="1"/>
    <col min="8450" max="8450" width="31.453125" style="1136" bestFit="1" customWidth="1"/>
    <col min="8451" max="8451" width="11.453125" style="1136" customWidth="1"/>
    <col min="8452" max="8452" width="12" style="1136" customWidth="1"/>
    <col min="8453" max="8468" width="11.453125" style="1136" customWidth="1"/>
    <col min="8469" max="8704" width="9.08984375" style="1136"/>
    <col min="8705" max="8705" width="5.453125" style="1136" customWidth="1"/>
    <col min="8706" max="8706" width="31.453125" style="1136" bestFit="1" customWidth="1"/>
    <col min="8707" max="8707" width="11.453125" style="1136" customWidth="1"/>
    <col min="8708" max="8708" width="12" style="1136" customWidth="1"/>
    <col min="8709" max="8724" width="11.453125" style="1136" customWidth="1"/>
    <col min="8725" max="8960" width="9.08984375" style="1136"/>
    <col min="8961" max="8961" width="5.453125" style="1136" customWidth="1"/>
    <col min="8962" max="8962" width="31.453125" style="1136" bestFit="1" customWidth="1"/>
    <col min="8963" max="8963" width="11.453125" style="1136" customWidth="1"/>
    <col min="8964" max="8964" width="12" style="1136" customWidth="1"/>
    <col min="8965" max="8980" width="11.453125" style="1136" customWidth="1"/>
    <col min="8981" max="9216" width="9.08984375" style="1136"/>
    <col min="9217" max="9217" width="5.453125" style="1136" customWidth="1"/>
    <col min="9218" max="9218" width="31.453125" style="1136" bestFit="1" customWidth="1"/>
    <col min="9219" max="9219" width="11.453125" style="1136" customWidth="1"/>
    <col min="9220" max="9220" width="12" style="1136" customWidth="1"/>
    <col min="9221" max="9236" width="11.453125" style="1136" customWidth="1"/>
    <col min="9237" max="9472" width="9.08984375" style="1136"/>
    <col min="9473" max="9473" width="5.453125" style="1136" customWidth="1"/>
    <col min="9474" max="9474" width="31.453125" style="1136" bestFit="1" customWidth="1"/>
    <col min="9475" max="9475" width="11.453125" style="1136" customWidth="1"/>
    <col min="9476" max="9476" width="12" style="1136" customWidth="1"/>
    <col min="9477" max="9492" width="11.453125" style="1136" customWidth="1"/>
    <col min="9493" max="9728" width="9.08984375" style="1136"/>
    <col min="9729" max="9729" width="5.453125" style="1136" customWidth="1"/>
    <col min="9730" max="9730" width="31.453125" style="1136" bestFit="1" customWidth="1"/>
    <col min="9731" max="9731" width="11.453125" style="1136" customWidth="1"/>
    <col min="9732" max="9732" width="12" style="1136" customWidth="1"/>
    <col min="9733" max="9748" width="11.453125" style="1136" customWidth="1"/>
    <col min="9749" max="9984" width="9.08984375" style="1136"/>
    <col min="9985" max="9985" width="5.453125" style="1136" customWidth="1"/>
    <col min="9986" max="9986" width="31.453125" style="1136" bestFit="1" customWidth="1"/>
    <col min="9987" max="9987" width="11.453125" style="1136" customWidth="1"/>
    <col min="9988" max="9988" width="12" style="1136" customWidth="1"/>
    <col min="9989" max="10004" width="11.453125" style="1136" customWidth="1"/>
    <col min="10005" max="10240" width="9.08984375" style="1136"/>
    <col min="10241" max="10241" width="5.453125" style="1136" customWidth="1"/>
    <col min="10242" max="10242" width="31.453125" style="1136" bestFit="1" customWidth="1"/>
    <col min="10243" max="10243" width="11.453125" style="1136" customWidth="1"/>
    <col min="10244" max="10244" width="12" style="1136" customWidth="1"/>
    <col min="10245" max="10260" width="11.453125" style="1136" customWidth="1"/>
    <col min="10261" max="10496" width="9.08984375" style="1136"/>
    <col min="10497" max="10497" width="5.453125" style="1136" customWidth="1"/>
    <col min="10498" max="10498" width="31.453125" style="1136" bestFit="1" customWidth="1"/>
    <col min="10499" max="10499" width="11.453125" style="1136" customWidth="1"/>
    <col min="10500" max="10500" width="12" style="1136" customWidth="1"/>
    <col min="10501" max="10516" width="11.453125" style="1136" customWidth="1"/>
    <col min="10517" max="10752" width="9.08984375" style="1136"/>
    <col min="10753" max="10753" width="5.453125" style="1136" customWidth="1"/>
    <col min="10754" max="10754" width="31.453125" style="1136" bestFit="1" customWidth="1"/>
    <col min="10755" max="10755" width="11.453125" style="1136" customWidth="1"/>
    <col min="10756" max="10756" width="12" style="1136" customWidth="1"/>
    <col min="10757" max="10772" width="11.453125" style="1136" customWidth="1"/>
    <col min="10773" max="11008" width="9.08984375" style="1136"/>
    <col min="11009" max="11009" width="5.453125" style="1136" customWidth="1"/>
    <col min="11010" max="11010" width="31.453125" style="1136" bestFit="1" customWidth="1"/>
    <col min="11011" max="11011" width="11.453125" style="1136" customWidth="1"/>
    <col min="11012" max="11012" width="12" style="1136" customWidth="1"/>
    <col min="11013" max="11028" width="11.453125" style="1136" customWidth="1"/>
    <col min="11029" max="11264" width="9.08984375" style="1136"/>
    <col min="11265" max="11265" width="5.453125" style="1136" customWidth="1"/>
    <col min="11266" max="11266" width="31.453125" style="1136" bestFit="1" customWidth="1"/>
    <col min="11267" max="11267" width="11.453125" style="1136" customWidth="1"/>
    <col min="11268" max="11268" width="12" style="1136" customWidth="1"/>
    <col min="11269" max="11284" width="11.453125" style="1136" customWidth="1"/>
    <col min="11285" max="11520" width="9.08984375" style="1136"/>
    <col min="11521" max="11521" width="5.453125" style="1136" customWidth="1"/>
    <col min="11522" max="11522" width="31.453125" style="1136" bestFit="1" customWidth="1"/>
    <col min="11523" max="11523" width="11.453125" style="1136" customWidth="1"/>
    <col min="11524" max="11524" width="12" style="1136" customWidth="1"/>
    <col min="11525" max="11540" width="11.453125" style="1136" customWidth="1"/>
    <col min="11541" max="11776" width="9.08984375" style="1136"/>
    <col min="11777" max="11777" width="5.453125" style="1136" customWidth="1"/>
    <col min="11778" max="11778" width="31.453125" style="1136" bestFit="1" customWidth="1"/>
    <col min="11779" max="11779" width="11.453125" style="1136" customWidth="1"/>
    <col min="11780" max="11780" width="12" style="1136" customWidth="1"/>
    <col min="11781" max="11796" width="11.453125" style="1136" customWidth="1"/>
    <col min="11797" max="12032" width="9.08984375" style="1136"/>
    <col min="12033" max="12033" width="5.453125" style="1136" customWidth="1"/>
    <col min="12034" max="12034" width="31.453125" style="1136" bestFit="1" customWidth="1"/>
    <col min="12035" max="12035" width="11.453125" style="1136" customWidth="1"/>
    <col min="12036" max="12036" width="12" style="1136" customWidth="1"/>
    <col min="12037" max="12052" width="11.453125" style="1136" customWidth="1"/>
    <col min="12053" max="12288" width="9.08984375" style="1136"/>
    <col min="12289" max="12289" width="5.453125" style="1136" customWidth="1"/>
    <col min="12290" max="12290" width="31.453125" style="1136" bestFit="1" customWidth="1"/>
    <col min="12291" max="12291" width="11.453125" style="1136" customWidth="1"/>
    <col min="12292" max="12292" width="12" style="1136" customWidth="1"/>
    <col min="12293" max="12308" width="11.453125" style="1136" customWidth="1"/>
    <col min="12309" max="12544" width="9.08984375" style="1136"/>
    <col min="12545" max="12545" width="5.453125" style="1136" customWidth="1"/>
    <col min="12546" max="12546" width="31.453125" style="1136" bestFit="1" customWidth="1"/>
    <col min="12547" max="12547" width="11.453125" style="1136" customWidth="1"/>
    <col min="12548" max="12548" width="12" style="1136" customWidth="1"/>
    <col min="12549" max="12564" width="11.453125" style="1136" customWidth="1"/>
    <col min="12565" max="12800" width="9.08984375" style="1136"/>
    <col min="12801" max="12801" width="5.453125" style="1136" customWidth="1"/>
    <col min="12802" max="12802" width="31.453125" style="1136" bestFit="1" customWidth="1"/>
    <col min="12803" max="12803" width="11.453125" style="1136" customWidth="1"/>
    <col min="12804" max="12804" width="12" style="1136" customWidth="1"/>
    <col min="12805" max="12820" width="11.453125" style="1136" customWidth="1"/>
    <col min="12821" max="13056" width="9.08984375" style="1136"/>
    <col min="13057" max="13057" width="5.453125" style="1136" customWidth="1"/>
    <col min="13058" max="13058" width="31.453125" style="1136" bestFit="1" customWidth="1"/>
    <col min="13059" max="13059" width="11.453125" style="1136" customWidth="1"/>
    <col min="13060" max="13060" width="12" style="1136" customWidth="1"/>
    <col min="13061" max="13076" width="11.453125" style="1136" customWidth="1"/>
    <col min="13077" max="13312" width="9.08984375" style="1136"/>
    <col min="13313" max="13313" width="5.453125" style="1136" customWidth="1"/>
    <col min="13314" max="13314" width="31.453125" style="1136" bestFit="1" customWidth="1"/>
    <col min="13315" max="13315" width="11.453125" style="1136" customWidth="1"/>
    <col min="13316" max="13316" width="12" style="1136" customWidth="1"/>
    <col min="13317" max="13332" width="11.453125" style="1136" customWidth="1"/>
    <col min="13333" max="13568" width="9.08984375" style="1136"/>
    <col min="13569" max="13569" width="5.453125" style="1136" customWidth="1"/>
    <col min="13570" max="13570" width="31.453125" style="1136" bestFit="1" customWidth="1"/>
    <col min="13571" max="13571" width="11.453125" style="1136" customWidth="1"/>
    <col min="13572" max="13572" width="12" style="1136" customWidth="1"/>
    <col min="13573" max="13588" width="11.453125" style="1136" customWidth="1"/>
    <col min="13589" max="13824" width="9.08984375" style="1136"/>
    <col min="13825" max="13825" width="5.453125" style="1136" customWidth="1"/>
    <col min="13826" max="13826" width="31.453125" style="1136" bestFit="1" customWidth="1"/>
    <col min="13827" max="13827" width="11.453125" style="1136" customWidth="1"/>
    <col min="13828" max="13828" width="12" style="1136" customWidth="1"/>
    <col min="13829" max="13844" width="11.453125" style="1136" customWidth="1"/>
    <col min="13845" max="14080" width="9.08984375" style="1136"/>
    <col min="14081" max="14081" width="5.453125" style="1136" customWidth="1"/>
    <col min="14082" max="14082" width="31.453125" style="1136" bestFit="1" customWidth="1"/>
    <col min="14083" max="14083" width="11.453125" style="1136" customWidth="1"/>
    <col min="14084" max="14084" width="12" style="1136" customWidth="1"/>
    <col min="14085" max="14100" width="11.453125" style="1136" customWidth="1"/>
    <col min="14101" max="14336" width="9.08984375" style="1136"/>
    <col min="14337" max="14337" width="5.453125" style="1136" customWidth="1"/>
    <col min="14338" max="14338" width="31.453125" style="1136" bestFit="1" customWidth="1"/>
    <col min="14339" max="14339" width="11.453125" style="1136" customWidth="1"/>
    <col min="14340" max="14340" width="12" style="1136" customWidth="1"/>
    <col min="14341" max="14356" width="11.453125" style="1136" customWidth="1"/>
    <col min="14357" max="14592" width="9.08984375" style="1136"/>
    <col min="14593" max="14593" width="5.453125" style="1136" customWidth="1"/>
    <col min="14594" max="14594" width="31.453125" style="1136" bestFit="1" customWidth="1"/>
    <col min="14595" max="14595" width="11.453125" style="1136" customWidth="1"/>
    <col min="14596" max="14596" width="12" style="1136" customWidth="1"/>
    <col min="14597" max="14612" width="11.453125" style="1136" customWidth="1"/>
    <col min="14613" max="14848" width="9.08984375" style="1136"/>
    <col min="14849" max="14849" width="5.453125" style="1136" customWidth="1"/>
    <col min="14850" max="14850" width="31.453125" style="1136" bestFit="1" customWidth="1"/>
    <col min="14851" max="14851" width="11.453125" style="1136" customWidth="1"/>
    <col min="14852" max="14852" width="12" style="1136" customWidth="1"/>
    <col min="14853" max="14868" width="11.453125" style="1136" customWidth="1"/>
    <col min="14869" max="15104" width="9.08984375" style="1136"/>
    <col min="15105" max="15105" width="5.453125" style="1136" customWidth="1"/>
    <col min="15106" max="15106" width="31.453125" style="1136" bestFit="1" customWidth="1"/>
    <col min="15107" max="15107" width="11.453125" style="1136" customWidth="1"/>
    <col min="15108" max="15108" width="12" style="1136" customWidth="1"/>
    <col min="15109" max="15124" width="11.453125" style="1136" customWidth="1"/>
    <col min="15125" max="15360" width="9.08984375" style="1136"/>
    <col min="15361" max="15361" width="5.453125" style="1136" customWidth="1"/>
    <col min="15362" max="15362" width="31.453125" style="1136" bestFit="1" customWidth="1"/>
    <col min="15363" max="15363" width="11.453125" style="1136" customWidth="1"/>
    <col min="15364" max="15364" width="12" style="1136" customWidth="1"/>
    <col min="15365" max="15380" width="11.453125" style="1136" customWidth="1"/>
    <col min="15381" max="15616" width="9.08984375" style="1136"/>
    <col min="15617" max="15617" width="5.453125" style="1136" customWidth="1"/>
    <col min="15618" max="15618" width="31.453125" style="1136" bestFit="1" customWidth="1"/>
    <col min="15619" max="15619" width="11.453125" style="1136" customWidth="1"/>
    <col min="15620" max="15620" width="12" style="1136" customWidth="1"/>
    <col min="15621" max="15636" width="11.453125" style="1136" customWidth="1"/>
    <col min="15637" max="15872" width="9.08984375" style="1136"/>
    <col min="15873" max="15873" width="5.453125" style="1136" customWidth="1"/>
    <col min="15874" max="15874" width="31.453125" style="1136" bestFit="1" customWidth="1"/>
    <col min="15875" max="15875" width="11.453125" style="1136" customWidth="1"/>
    <col min="15876" max="15876" width="12" style="1136" customWidth="1"/>
    <col min="15877" max="15892" width="11.453125" style="1136" customWidth="1"/>
    <col min="15893" max="16128" width="9.08984375" style="1136"/>
    <col min="16129" max="16129" width="5.453125" style="1136" customWidth="1"/>
    <col min="16130" max="16130" width="31.453125" style="1136" bestFit="1" customWidth="1"/>
    <col min="16131" max="16131" width="11.453125" style="1136" customWidth="1"/>
    <col min="16132" max="16132" width="12" style="1136" customWidth="1"/>
    <col min="16133" max="16148" width="11.453125" style="1136" customWidth="1"/>
    <col min="16149" max="16384" width="9.08984375" style="1136"/>
  </cols>
  <sheetData>
    <row r="1" spans="1:20">
      <c r="P1" s="1137">
        <f>P25+P26</f>
        <v>62105.399999999994</v>
      </c>
    </row>
    <row r="2" spans="1:20">
      <c r="B2" s="1335" t="s">
        <v>1775</v>
      </c>
      <c r="C2" s="1335"/>
      <c r="D2" s="1335"/>
      <c r="E2" s="1335"/>
      <c r="F2" s="1335"/>
      <c r="G2" s="1335"/>
      <c r="H2" s="1335"/>
      <c r="I2" s="1335"/>
      <c r="J2" s="1335"/>
      <c r="K2" s="1335"/>
      <c r="L2" s="1335"/>
      <c r="M2" s="1335"/>
      <c r="N2" s="1335"/>
      <c r="O2" s="1335"/>
      <c r="P2" s="1335"/>
      <c r="Q2" s="1335"/>
      <c r="R2" s="1335"/>
      <c r="S2" s="1335"/>
      <c r="T2" s="1335"/>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51"/>
      <c r="C4" s="1347" t="s">
        <v>1686</v>
      </c>
      <c r="D4" s="1347" t="s">
        <v>1687</v>
      </c>
      <c r="E4" s="1347" t="s">
        <v>1688</v>
      </c>
      <c r="F4" s="1347" t="s">
        <v>1689</v>
      </c>
      <c r="G4" s="1353" t="s">
        <v>1690</v>
      </c>
      <c r="H4" s="1354"/>
      <c r="I4" s="1354"/>
      <c r="J4" s="1354"/>
      <c r="K4" s="1354"/>
      <c r="L4" s="1354"/>
      <c r="M4" s="1354"/>
      <c r="N4" s="1354"/>
      <c r="O4" s="1355"/>
      <c r="P4" s="1347" t="s">
        <v>1691</v>
      </c>
      <c r="Q4" s="1347" t="s">
        <v>1692</v>
      </c>
      <c r="R4" s="1347" t="s">
        <v>1693</v>
      </c>
      <c r="S4" s="1347" t="s">
        <v>1694</v>
      </c>
      <c r="T4" s="1349" t="s">
        <v>1695</v>
      </c>
    </row>
    <row r="5" spans="1:20" s="1192" customFormat="1" ht="50.25" customHeight="1" thickBot="1">
      <c r="B5" s="1352"/>
      <c r="C5" s="1348"/>
      <c r="D5" s="1348"/>
      <c r="E5" s="1348"/>
      <c r="F5" s="1348"/>
      <c r="G5" s="1190" t="s">
        <v>1696</v>
      </c>
      <c r="H5" s="1190" t="s">
        <v>1697</v>
      </c>
      <c r="I5" s="1190" t="s">
        <v>1698</v>
      </c>
      <c r="J5" s="1190" t="s">
        <v>1699</v>
      </c>
      <c r="K5" s="1190" t="s">
        <v>1700</v>
      </c>
      <c r="L5" s="1190" t="s">
        <v>1776</v>
      </c>
      <c r="M5" s="1191" t="s">
        <v>1702</v>
      </c>
      <c r="N5" s="1190" t="s">
        <v>1703</v>
      </c>
      <c r="O5" s="1190" t="s">
        <v>1704</v>
      </c>
      <c r="P5" s="1348"/>
      <c r="Q5" s="1348"/>
      <c r="R5" s="1348"/>
      <c r="S5" s="1348"/>
      <c r="T5" s="1350"/>
    </row>
    <row r="6" spans="1:20">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ht="28">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4.5"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36" bestFit="1" customWidth="1"/>
    <col min="2" max="2" width="31.453125" style="1136" bestFit="1" customWidth="1"/>
    <col min="3" max="20" width="11.453125" style="1136" customWidth="1"/>
    <col min="21" max="26" width="9.08984375" style="1136"/>
    <col min="27" max="27" width="9.453125" style="1136" bestFit="1" customWidth="1"/>
    <col min="28" max="256" width="9.08984375" style="1136"/>
    <col min="257" max="257" width="8.453125" style="1136" bestFit="1" customWidth="1"/>
    <col min="258" max="258" width="31.453125" style="1136" bestFit="1" customWidth="1"/>
    <col min="259" max="276" width="11.453125" style="1136" customWidth="1"/>
    <col min="277" max="282" width="9.08984375" style="1136"/>
    <col min="283" max="283" width="9.453125" style="1136" bestFit="1" customWidth="1"/>
    <col min="284" max="512" width="9.08984375" style="1136"/>
    <col min="513" max="513" width="8.453125" style="1136" bestFit="1" customWidth="1"/>
    <col min="514" max="514" width="31.453125" style="1136" bestFit="1" customWidth="1"/>
    <col min="515" max="532" width="11.453125" style="1136" customWidth="1"/>
    <col min="533" max="538" width="9.08984375" style="1136"/>
    <col min="539" max="539" width="9.453125" style="1136" bestFit="1" customWidth="1"/>
    <col min="540" max="768" width="9.08984375" style="1136"/>
    <col min="769" max="769" width="8.453125" style="1136" bestFit="1" customWidth="1"/>
    <col min="770" max="770" width="31.453125" style="1136" bestFit="1" customWidth="1"/>
    <col min="771" max="788" width="11.453125" style="1136" customWidth="1"/>
    <col min="789" max="794" width="9.08984375" style="1136"/>
    <col min="795" max="795" width="9.453125" style="1136" bestFit="1" customWidth="1"/>
    <col min="796" max="1024" width="9.08984375" style="1136"/>
    <col min="1025" max="1025" width="8.453125" style="1136" bestFit="1" customWidth="1"/>
    <col min="1026" max="1026" width="31.453125" style="1136" bestFit="1" customWidth="1"/>
    <col min="1027" max="1044" width="11.453125" style="1136" customWidth="1"/>
    <col min="1045" max="1050" width="9.08984375" style="1136"/>
    <col min="1051" max="1051" width="9.453125" style="1136" bestFit="1" customWidth="1"/>
    <col min="1052" max="1280" width="9.08984375" style="1136"/>
    <col min="1281" max="1281" width="8.453125" style="1136" bestFit="1" customWidth="1"/>
    <col min="1282" max="1282" width="31.453125" style="1136" bestFit="1" customWidth="1"/>
    <col min="1283" max="1300" width="11.453125" style="1136" customWidth="1"/>
    <col min="1301" max="1306" width="9.08984375" style="1136"/>
    <col min="1307" max="1307" width="9.453125" style="1136" bestFit="1" customWidth="1"/>
    <col min="1308" max="1536" width="9.08984375" style="1136"/>
    <col min="1537" max="1537" width="8.453125" style="1136" bestFit="1" customWidth="1"/>
    <col min="1538" max="1538" width="31.453125" style="1136" bestFit="1" customWidth="1"/>
    <col min="1539" max="1556" width="11.453125" style="1136" customWidth="1"/>
    <col min="1557" max="1562" width="9.08984375" style="1136"/>
    <col min="1563" max="1563" width="9.453125" style="1136" bestFit="1" customWidth="1"/>
    <col min="1564" max="1792" width="9.08984375" style="1136"/>
    <col min="1793" max="1793" width="8.453125" style="1136" bestFit="1" customWidth="1"/>
    <col min="1794" max="1794" width="31.453125" style="1136" bestFit="1" customWidth="1"/>
    <col min="1795" max="1812" width="11.453125" style="1136" customWidth="1"/>
    <col min="1813" max="1818" width="9.08984375" style="1136"/>
    <col min="1819" max="1819" width="9.453125" style="1136" bestFit="1" customWidth="1"/>
    <col min="1820" max="2048" width="9.08984375" style="1136"/>
    <col min="2049" max="2049" width="8.453125" style="1136" bestFit="1" customWidth="1"/>
    <col min="2050" max="2050" width="31.453125" style="1136" bestFit="1" customWidth="1"/>
    <col min="2051" max="2068" width="11.453125" style="1136" customWidth="1"/>
    <col min="2069" max="2074" width="9.08984375" style="1136"/>
    <col min="2075" max="2075" width="9.453125" style="1136" bestFit="1" customWidth="1"/>
    <col min="2076" max="2304" width="9.08984375" style="1136"/>
    <col min="2305" max="2305" width="8.453125" style="1136" bestFit="1" customWidth="1"/>
    <col min="2306" max="2306" width="31.453125" style="1136" bestFit="1" customWidth="1"/>
    <col min="2307" max="2324" width="11.453125" style="1136" customWidth="1"/>
    <col min="2325" max="2330" width="9.08984375" style="1136"/>
    <col min="2331" max="2331" width="9.453125" style="1136" bestFit="1" customWidth="1"/>
    <col min="2332" max="2560" width="9.08984375" style="1136"/>
    <col min="2561" max="2561" width="8.453125" style="1136" bestFit="1" customWidth="1"/>
    <col min="2562" max="2562" width="31.453125" style="1136" bestFit="1" customWidth="1"/>
    <col min="2563" max="2580" width="11.453125" style="1136" customWidth="1"/>
    <col min="2581" max="2586" width="9.08984375" style="1136"/>
    <col min="2587" max="2587" width="9.453125" style="1136" bestFit="1" customWidth="1"/>
    <col min="2588" max="2816" width="9.08984375" style="1136"/>
    <col min="2817" max="2817" width="8.453125" style="1136" bestFit="1" customWidth="1"/>
    <col min="2818" max="2818" width="31.453125" style="1136" bestFit="1" customWidth="1"/>
    <col min="2819" max="2836" width="11.453125" style="1136" customWidth="1"/>
    <col min="2837" max="2842" width="9.08984375" style="1136"/>
    <col min="2843" max="2843" width="9.453125" style="1136" bestFit="1" customWidth="1"/>
    <col min="2844" max="3072" width="9.08984375" style="1136"/>
    <col min="3073" max="3073" width="8.453125" style="1136" bestFit="1" customWidth="1"/>
    <col min="3074" max="3074" width="31.453125" style="1136" bestFit="1" customWidth="1"/>
    <col min="3075" max="3092" width="11.453125" style="1136" customWidth="1"/>
    <col min="3093" max="3098" width="9.08984375" style="1136"/>
    <col min="3099" max="3099" width="9.453125" style="1136" bestFit="1" customWidth="1"/>
    <col min="3100" max="3328" width="9.08984375" style="1136"/>
    <col min="3329" max="3329" width="8.453125" style="1136" bestFit="1" customWidth="1"/>
    <col min="3330" max="3330" width="31.453125" style="1136" bestFit="1" customWidth="1"/>
    <col min="3331" max="3348" width="11.453125" style="1136" customWidth="1"/>
    <col min="3349" max="3354" width="9.08984375" style="1136"/>
    <col min="3355" max="3355" width="9.453125" style="1136" bestFit="1" customWidth="1"/>
    <col min="3356" max="3584" width="9.08984375" style="1136"/>
    <col min="3585" max="3585" width="8.453125" style="1136" bestFit="1" customWidth="1"/>
    <col min="3586" max="3586" width="31.453125" style="1136" bestFit="1" customWidth="1"/>
    <col min="3587" max="3604" width="11.453125" style="1136" customWidth="1"/>
    <col min="3605" max="3610" width="9.08984375" style="1136"/>
    <col min="3611" max="3611" width="9.453125" style="1136" bestFit="1" customWidth="1"/>
    <col min="3612" max="3840" width="9.08984375" style="1136"/>
    <col min="3841" max="3841" width="8.453125" style="1136" bestFit="1" customWidth="1"/>
    <col min="3842" max="3842" width="31.453125" style="1136" bestFit="1" customWidth="1"/>
    <col min="3843" max="3860" width="11.453125" style="1136" customWidth="1"/>
    <col min="3861" max="3866" width="9.08984375" style="1136"/>
    <col min="3867" max="3867" width="9.453125" style="1136" bestFit="1" customWidth="1"/>
    <col min="3868" max="4096" width="9.08984375" style="1136"/>
    <col min="4097" max="4097" width="8.453125" style="1136" bestFit="1" customWidth="1"/>
    <col min="4098" max="4098" width="31.453125" style="1136" bestFit="1" customWidth="1"/>
    <col min="4099" max="4116" width="11.453125" style="1136" customWidth="1"/>
    <col min="4117" max="4122" width="9.08984375" style="1136"/>
    <col min="4123" max="4123" width="9.453125" style="1136" bestFit="1" customWidth="1"/>
    <col min="4124" max="4352" width="9.08984375" style="1136"/>
    <col min="4353" max="4353" width="8.453125" style="1136" bestFit="1" customWidth="1"/>
    <col min="4354" max="4354" width="31.453125" style="1136" bestFit="1" customWidth="1"/>
    <col min="4355" max="4372" width="11.453125" style="1136" customWidth="1"/>
    <col min="4373" max="4378" width="9.08984375" style="1136"/>
    <col min="4379" max="4379" width="9.453125" style="1136" bestFit="1" customWidth="1"/>
    <col min="4380" max="4608" width="9.08984375" style="1136"/>
    <col min="4609" max="4609" width="8.453125" style="1136" bestFit="1" customWidth="1"/>
    <col min="4610" max="4610" width="31.453125" style="1136" bestFit="1" customWidth="1"/>
    <col min="4611" max="4628" width="11.453125" style="1136" customWidth="1"/>
    <col min="4629" max="4634" width="9.08984375" style="1136"/>
    <col min="4635" max="4635" width="9.453125" style="1136" bestFit="1" customWidth="1"/>
    <col min="4636" max="4864" width="9.08984375" style="1136"/>
    <col min="4865" max="4865" width="8.453125" style="1136" bestFit="1" customWidth="1"/>
    <col min="4866" max="4866" width="31.453125" style="1136" bestFit="1" customWidth="1"/>
    <col min="4867" max="4884" width="11.453125" style="1136" customWidth="1"/>
    <col min="4885" max="4890" width="9.08984375" style="1136"/>
    <col min="4891" max="4891" width="9.453125" style="1136" bestFit="1" customWidth="1"/>
    <col min="4892" max="5120" width="9.08984375" style="1136"/>
    <col min="5121" max="5121" width="8.453125" style="1136" bestFit="1" customWidth="1"/>
    <col min="5122" max="5122" width="31.453125" style="1136" bestFit="1" customWidth="1"/>
    <col min="5123" max="5140" width="11.453125" style="1136" customWidth="1"/>
    <col min="5141" max="5146" width="9.08984375" style="1136"/>
    <col min="5147" max="5147" width="9.453125" style="1136" bestFit="1" customWidth="1"/>
    <col min="5148" max="5376" width="9.08984375" style="1136"/>
    <col min="5377" max="5377" width="8.453125" style="1136" bestFit="1" customWidth="1"/>
    <col min="5378" max="5378" width="31.453125" style="1136" bestFit="1" customWidth="1"/>
    <col min="5379" max="5396" width="11.453125" style="1136" customWidth="1"/>
    <col min="5397" max="5402" width="9.08984375" style="1136"/>
    <col min="5403" max="5403" width="9.453125" style="1136" bestFit="1" customWidth="1"/>
    <col min="5404" max="5632" width="9.08984375" style="1136"/>
    <col min="5633" max="5633" width="8.453125" style="1136" bestFit="1" customWidth="1"/>
    <col min="5634" max="5634" width="31.453125" style="1136" bestFit="1" customWidth="1"/>
    <col min="5635" max="5652" width="11.453125" style="1136" customWidth="1"/>
    <col min="5653" max="5658" width="9.08984375" style="1136"/>
    <col min="5659" max="5659" width="9.453125" style="1136" bestFit="1" customWidth="1"/>
    <col min="5660" max="5888" width="9.08984375" style="1136"/>
    <col min="5889" max="5889" width="8.453125" style="1136" bestFit="1" customWidth="1"/>
    <col min="5890" max="5890" width="31.453125" style="1136" bestFit="1" customWidth="1"/>
    <col min="5891" max="5908" width="11.453125" style="1136" customWidth="1"/>
    <col min="5909" max="5914" width="9.08984375" style="1136"/>
    <col min="5915" max="5915" width="9.453125" style="1136" bestFit="1" customWidth="1"/>
    <col min="5916" max="6144" width="9.08984375" style="1136"/>
    <col min="6145" max="6145" width="8.453125" style="1136" bestFit="1" customWidth="1"/>
    <col min="6146" max="6146" width="31.453125" style="1136" bestFit="1" customWidth="1"/>
    <col min="6147" max="6164" width="11.453125" style="1136" customWidth="1"/>
    <col min="6165" max="6170" width="9.08984375" style="1136"/>
    <col min="6171" max="6171" width="9.453125" style="1136" bestFit="1" customWidth="1"/>
    <col min="6172" max="6400" width="9.08984375" style="1136"/>
    <col min="6401" max="6401" width="8.453125" style="1136" bestFit="1" customWidth="1"/>
    <col min="6402" max="6402" width="31.453125" style="1136" bestFit="1" customWidth="1"/>
    <col min="6403" max="6420" width="11.453125" style="1136" customWidth="1"/>
    <col min="6421" max="6426" width="9.08984375" style="1136"/>
    <col min="6427" max="6427" width="9.453125" style="1136" bestFit="1" customWidth="1"/>
    <col min="6428" max="6656" width="9.08984375" style="1136"/>
    <col min="6657" max="6657" width="8.453125" style="1136" bestFit="1" customWidth="1"/>
    <col min="6658" max="6658" width="31.453125" style="1136" bestFit="1" customWidth="1"/>
    <col min="6659" max="6676" width="11.453125" style="1136" customWidth="1"/>
    <col min="6677" max="6682" width="9.08984375" style="1136"/>
    <col min="6683" max="6683" width="9.453125" style="1136" bestFit="1" customWidth="1"/>
    <col min="6684" max="6912" width="9.08984375" style="1136"/>
    <col min="6913" max="6913" width="8.453125" style="1136" bestFit="1" customWidth="1"/>
    <col min="6914" max="6914" width="31.453125" style="1136" bestFit="1" customWidth="1"/>
    <col min="6915" max="6932" width="11.453125" style="1136" customWidth="1"/>
    <col min="6933" max="6938" width="9.08984375" style="1136"/>
    <col min="6939" max="6939" width="9.453125" style="1136" bestFit="1" customWidth="1"/>
    <col min="6940" max="7168" width="9.08984375" style="1136"/>
    <col min="7169" max="7169" width="8.453125" style="1136" bestFit="1" customWidth="1"/>
    <col min="7170" max="7170" width="31.453125" style="1136" bestFit="1" customWidth="1"/>
    <col min="7171" max="7188" width="11.453125" style="1136" customWidth="1"/>
    <col min="7189" max="7194" width="9.08984375" style="1136"/>
    <col min="7195" max="7195" width="9.453125" style="1136" bestFit="1" customWidth="1"/>
    <col min="7196" max="7424" width="9.08984375" style="1136"/>
    <col min="7425" max="7425" width="8.453125" style="1136" bestFit="1" customWidth="1"/>
    <col min="7426" max="7426" width="31.453125" style="1136" bestFit="1" customWidth="1"/>
    <col min="7427" max="7444" width="11.453125" style="1136" customWidth="1"/>
    <col min="7445" max="7450" width="9.08984375" style="1136"/>
    <col min="7451" max="7451" width="9.453125" style="1136" bestFit="1" customWidth="1"/>
    <col min="7452" max="7680" width="9.08984375" style="1136"/>
    <col min="7681" max="7681" width="8.453125" style="1136" bestFit="1" customWidth="1"/>
    <col min="7682" max="7682" width="31.453125" style="1136" bestFit="1" customWidth="1"/>
    <col min="7683" max="7700" width="11.453125" style="1136" customWidth="1"/>
    <col min="7701" max="7706" width="9.08984375" style="1136"/>
    <col min="7707" max="7707" width="9.453125" style="1136" bestFit="1" customWidth="1"/>
    <col min="7708" max="7936" width="9.08984375" style="1136"/>
    <col min="7937" max="7937" width="8.453125" style="1136" bestFit="1" customWidth="1"/>
    <col min="7938" max="7938" width="31.453125" style="1136" bestFit="1" customWidth="1"/>
    <col min="7939" max="7956" width="11.453125" style="1136" customWidth="1"/>
    <col min="7957" max="7962" width="9.08984375" style="1136"/>
    <col min="7963" max="7963" width="9.453125" style="1136" bestFit="1" customWidth="1"/>
    <col min="7964" max="8192" width="9.08984375" style="1136"/>
    <col min="8193" max="8193" width="8.453125" style="1136" bestFit="1" customWidth="1"/>
    <col min="8194" max="8194" width="31.453125" style="1136" bestFit="1" customWidth="1"/>
    <col min="8195" max="8212" width="11.453125" style="1136" customWidth="1"/>
    <col min="8213" max="8218" width="9.08984375" style="1136"/>
    <col min="8219" max="8219" width="9.453125" style="1136" bestFit="1" customWidth="1"/>
    <col min="8220" max="8448" width="9.08984375" style="1136"/>
    <col min="8449" max="8449" width="8.453125" style="1136" bestFit="1" customWidth="1"/>
    <col min="8450" max="8450" width="31.453125" style="1136" bestFit="1" customWidth="1"/>
    <col min="8451" max="8468" width="11.453125" style="1136" customWidth="1"/>
    <col min="8469" max="8474" width="9.08984375" style="1136"/>
    <col min="8475" max="8475" width="9.453125" style="1136" bestFit="1" customWidth="1"/>
    <col min="8476" max="8704" width="9.08984375" style="1136"/>
    <col min="8705" max="8705" width="8.453125" style="1136" bestFit="1" customWidth="1"/>
    <col min="8706" max="8706" width="31.453125" style="1136" bestFit="1" customWidth="1"/>
    <col min="8707" max="8724" width="11.453125" style="1136" customWidth="1"/>
    <col min="8725" max="8730" width="9.08984375" style="1136"/>
    <col min="8731" max="8731" width="9.453125" style="1136" bestFit="1" customWidth="1"/>
    <col min="8732" max="8960" width="9.08984375" style="1136"/>
    <col min="8961" max="8961" width="8.453125" style="1136" bestFit="1" customWidth="1"/>
    <col min="8962" max="8962" width="31.453125" style="1136" bestFit="1" customWidth="1"/>
    <col min="8963" max="8980" width="11.453125" style="1136" customWidth="1"/>
    <col min="8981" max="8986" width="9.08984375" style="1136"/>
    <col min="8987" max="8987" width="9.453125" style="1136" bestFit="1" customWidth="1"/>
    <col min="8988" max="9216" width="9.08984375" style="1136"/>
    <col min="9217" max="9217" width="8.453125" style="1136" bestFit="1" customWidth="1"/>
    <col min="9218" max="9218" width="31.453125" style="1136" bestFit="1" customWidth="1"/>
    <col min="9219" max="9236" width="11.453125" style="1136" customWidth="1"/>
    <col min="9237" max="9242" width="9.08984375" style="1136"/>
    <col min="9243" max="9243" width="9.453125" style="1136" bestFit="1" customWidth="1"/>
    <col min="9244" max="9472" width="9.08984375" style="1136"/>
    <col min="9473" max="9473" width="8.453125" style="1136" bestFit="1" customWidth="1"/>
    <col min="9474" max="9474" width="31.453125" style="1136" bestFit="1" customWidth="1"/>
    <col min="9475" max="9492" width="11.453125" style="1136" customWidth="1"/>
    <col min="9493" max="9498" width="9.08984375" style="1136"/>
    <col min="9499" max="9499" width="9.453125" style="1136" bestFit="1" customWidth="1"/>
    <col min="9500" max="9728" width="9.08984375" style="1136"/>
    <col min="9729" max="9729" width="8.453125" style="1136" bestFit="1" customWidth="1"/>
    <col min="9730" max="9730" width="31.453125" style="1136" bestFit="1" customWidth="1"/>
    <col min="9731" max="9748" width="11.453125" style="1136" customWidth="1"/>
    <col min="9749" max="9754" width="9.08984375" style="1136"/>
    <col min="9755" max="9755" width="9.453125" style="1136" bestFit="1" customWidth="1"/>
    <col min="9756" max="9984" width="9.08984375" style="1136"/>
    <col min="9985" max="9985" width="8.453125" style="1136" bestFit="1" customWidth="1"/>
    <col min="9986" max="9986" width="31.453125" style="1136" bestFit="1" customWidth="1"/>
    <col min="9987" max="10004" width="11.453125" style="1136" customWidth="1"/>
    <col min="10005" max="10010" width="9.08984375" style="1136"/>
    <col min="10011" max="10011" width="9.453125" style="1136" bestFit="1" customWidth="1"/>
    <col min="10012" max="10240" width="9.08984375" style="1136"/>
    <col min="10241" max="10241" width="8.453125" style="1136" bestFit="1" customWidth="1"/>
    <col min="10242" max="10242" width="31.453125" style="1136" bestFit="1" customWidth="1"/>
    <col min="10243" max="10260" width="11.453125" style="1136" customWidth="1"/>
    <col min="10261" max="10266" width="9.08984375" style="1136"/>
    <col min="10267" max="10267" width="9.453125" style="1136" bestFit="1" customWidth="1"/>
    <col min="10268" max="10496" width="9.08984375" style="1136"/>
    <col min="10497" max="10497" width="8.453125" style="1136" bestFit="1" customWidth="1"/>
    <col min="10498" max="10498" width="31.453125" style="1136" bestFit="1" customWidth="1"/>
    <col min="10499" max="10516" width="11.453125" style="1136" customWidth="1"/>
    <col min="10517" max="10522" width="9.08984375" style="1136"/>
    <col min="10523" max="10523" width="9.453125" style="1136" bestFit="1" customWidth="1"/>
    <col min="10524" max="10752" width="9.08984375" style="1136"/>
    <col min="10753" max="10753" width="8.453125" style="1136" bestFit="1" customWidth="1"/>
    <col min="10754" max="10754" width="31.453125" style="1136" bestFit="1" customWidth="1"/>
    <col min="10755" max="10772" width="11.453125" style="1136" customWidth="1"/>
    <col min="10773" max="10778" width="9.08984375" style="1136"/>
    <col min="10779" max="10779" width="9.453125" style="1136" bestFit="1" customWidth="1"/>
    <col min="10780" max="11008" width="9.08984375" style="1136"/>
    <col min="11009" max="11009" width="8.453125" style="1136" bestFit="1" customWidth="1"/>
    <col min="11010" max="11010" width="31.453125" style="1136" bestFit="1" customWidth="1"/>
    <col min="11011" max="11028" width="11.453125" style="1136" customWidth="1"/>
    <col min="11029" max="11034" width="9.08984375" style="1136"/>
    <col min="11035" max="11035" width="9.453125" style="1136" bestFit="1" customWidth="1"/>
    <col min="11036" max="11264" width="9.08984375" style="1136"/>
    <col min="11265" max="11265" width="8.453125" style="1136" bestFit="1" customWidth="1"/>
    <col min="11266" max="11266" width="31.453125" style="1136" bestFit="1" customWidth="1"/>
    <col min="11267" max="11284" width="11.453125" style="1136" customWidth="1"/>
    <col min="11285" max="11290" width="9.08984375" style="1136"/>
    <col min="11291" max="11291" width="9.453125" style="1136" bestFit="1" customWidth="1"/>
    <col min="11292" max="11520" width="9.08984375" style="1136"/>
    <col min="11521" max="11521" width="8.453125" style="1136" bestFit="1" customWidth="1"/>
    <col min="11522" max="11522" width="31.453125" style="1136" bestFit="1" customWidth="1"/>
    <col min="11523" max="11540" width="11.453125" style="1136" customWidth="1"/>
    <col min="11541" max="11546" width="9.08984375" style="1136"/>
    <col min="11547" max="11547" width="9.453125" style="1136" bestFit="1" customWidth="1"/>
    <col min="11548" max="11776" width="9.08984375" style="1136"/>
    <col min="11777" max="11777" width="8.453125" style="1136" bestFit="1" customWidth="1"/>
    <col min="11778" max="11778" width="31.453125" style="1136" bestFit="1" customWidth="1"/>
    <col min="11779" max="11796" width="11.453125" style="1136" customWidth="1"/>
    <col min="11797" max="11802" width="9.08984375" style="1136"/>
    <col min="11803" max="11803" width="9.453125" style="1136" bestFit="1" customWidth="1"/>
    <col min="11804" max="12032" width="9.08984375" style="1136"/>
    <col min="12033" max="12033" width="8.453125" style="1136" bestFit="1" customWidth="1"/>
    <col min="12034" max="12034" width="31.453125" style="1136" bestFit="1" customWidth="1"/>
    <col min="12035" max="12052" width="11.453125" style="1136" customWidth="1"/>
    <col min="12053" max="12058" width="9.08984375" style="1136"/>
    <col min="12059" max="12059" width="9.453125" style="1136" bestFit="1" customWidth="1"/>
    <col min="12060" max="12288" width="9.08984375" style="1136"/>
    <col min="12289" max="12289" width="8.453125" style="1136" bestFit="1" customWidth="1"/>
    <col min="12290" max="12290" width="31.453125" style="1136" bestFit="1" customWidth="1"/>
    <col min="12291" max="12308" width="11.453125" style="1136" customWidth="1"/>
    <col min="12309" max="12314" width="9.08984375" style="1136"/>
    <col min="12315" max="12315" width="9.453125" style="1136" bestFit="1" customWidth="1"/>
    <col min="12316" max="12544" width="9.08984375" style="1136"/>
    <col min="12545" max="12545" width="8.453125" style="1136" bestFit="1" customWidth="1"/>
    <col min="12546" max="12546" width="31.453125" style="1136" bestFit="1" customWidth="1"/>
    <col min="12547" max="12564" width="11.453125" style="1136" customWidth="1"/>
    <col min="12565" max="12570" width="9.08984375" style="1136"/>
    <col min="12571" max="12571" width="9.453125" style="1136" bestFit="1" customWidth="1"/>
    <col min="12572" max="12800" width="9.08984375" style="1136"/>
    <col min="12801" max="12801" width="8.453125" style="1136" bestFit="1" customWidth="1"/>
    <col min="12802" max="12802" width="31.453125" style="1136" bestFit="1" customWidth="1"/>
    <col min="12803" max="12820" width="11.453125" style="1136" customWidth="1"/>
    <col min="12821" max="12826" width="9.08984375" style="1136"/>
    <col min="12827" max="12827" width="9.453125" style="1136" bestFit="1" customWidth="1"/>
    <col min="12828" max="13056" width="9.08984375" style="1136"/>
    <col min="13057" max="13057" width="8.453125" style="1136" bestFit="1" customWidth="1"/>
    <col min="13058" max="13058" width="31.453125" style="1136" bestFit="1" customWidth="1"/>
    <col min="13059" max="13076" width="11.453125" style="1136" customWidth="1"/>
    <col min="13077" max="13082" width="9.08984375" style="1136"/>
    <col min="13083" max="13083" width="9.453125" style="1136" bestFit="1" customWidth="1"/>
    <col min="13084" max="13312" width="9.08984375" style="1136"/>
    <col min="13313" max="13313" width="8.453125" style="1136" bestFit="1" customWidth="1"/>
    <col min="13314" max="13314" width="31.453125" style="1136" bestFit="1" customWidth="1"/>
    <col min="13315" max="13332" width="11.453125" style="1136" customWidth="1"/>
    <col min="13333" max="13338" width="9.08984375" style="1136"/>
    <col min="13339" max="13339" width="9.453125" style="1136" bestFit="1" customWidth="1"/>
    <col min="13340" max="13568" width="9.08984375" style="1136"/>
    <col min="13569" max="13569" width="8.453125" style="1136" bestFit="1" customWidth="1"/>
    <col min="13570" max="13570" width="31.453125" style="1136" bestFit="1" customWidth="1"/>
    <col min="13571" max="13588" width="11.453125" style="1136" customWidth="1"/>
    <col min="13589" max="13594" width="9.08984375" style="1136"/>
    <col min="13595" max="13595" width="9.453125" style="1136" bestFit="1" customWidth="1"/>
    <col min="13596" max="13824" width="9.08984375" style="1136"/>
    <col min="13825" max="13825" width="8.453125" style="1136" bestFit="1" customWidth="1"/>
    <col min="13826" max="13826" width="31.453125" style="1136" bestFit="1" customWidth="1"/>
    <col min="13827" max="13844" width="11.453125" style="1136" customWidth="1"/>
    <col min="13845" max="13850" width="9.08984375" style="1136"/>
    <col min="13851" max="13851" width="9.453125" style="1136" bestFit="1" customWidth="1"/>
    <col min="13852" max="14080" width="9.08984375" style="1136"/>
    <col min="14081" max="14081" width="8.453125" style="1136" bestFit="1" customWidth="1"/>
    <col min="14082" max="14082" width="31.453125" style="1136" bestFit="1" customWidth="1"/>
    <col min="14083" max="14100" width="11.453125" style="1136" customWidth="1"/>
    <col min="14101" max="14106" width="9.08984375" style="1136"/>
    <col min="14107" max="14107" width="9.453125" style="1136" bestFit="1" customWidth="1"/>
    <col min="14108" max="14336" width="9.08984375" style="1136"/>
    <col min="14337" max="14337" width="8.453125" style="1136" bestFit="1" customWidth="1"/>
    <col min="14338" max="14338" width="31.453125" style="1136" bestFit="1" customWidth="1"/>
    <col min="14339" max="14356" width="11.453125" style="1136" customWidth="1"/>
    <col min="14357" max="14362" width="9.08984375" style="1136"/>
    <col min="14363" max="14363" width="9.453125" style="1136" bestFit="1" customWidth="1"/>
    <col min="14364" max="14592" width="9.08984375" style="1136"/>
    <col min="14593" max="14593" width="8.453125" style="1136" bestFit="1" customWidth="1"/>
    <col min="14594" max="14594" width="31.453125" style="1136" bestFit="1" customWidth="1"/>
    <col min="14595" max="14612" width="11.453125" style="1136" customWidth="1"/>
    <col min="14613" max="14618" width="9.08984375" style="1136"/>
    <col min="14619" max="14619" width="9.453125" style="1136" bestFit="1" customWidth="1"/>
    <col min="14620" max="14848" width="9.08984375" style="1136"/>
    <col min="14849" max="14849" width="8.453125" style="1136" bestFit="1" customWidth="1"/>
    <col min="14850" max="14850" width="31.453125" style="1136" bestFit="1" customWidth="1"/>
    <col min="14851" max="14868" width="11.453125" style="1136" customWidth="1"/>
    <col min="14869" max="14874" width="9.08984375" style="1136"/>
    <col min="14875" max="14875" width="9.453125" style="1136" bestFit="1" customWidth="1"/>
    <col min="14876" max="15104" width="9.08984375" style="1136"/>
    <col min="15105" max="15105" width="8.453125" style="1136" bestFit="1" customWidth="1"/>
    <col min="15106" max="15106" width="31.453125" style="1136" bestFit="1" customWidth="1"/>
    <col min="15107" max="15124" width="11.453125" style="1136" customWidth="1"/>
    <col min="15125" max="15130" width="9.08984375" style="1136"/>
    <col min="15131" max="15131" width="9.453125" style="1136" bestFit="1" customWidth="1"/>
    <col min="15132" max="15360" width="9.08984375" style="1136"/>
    <col min="15361" max="15361" width="8.453125" style="1136" bestFit="1" customWidth="1"/>
    <col min="15362" max="15362" width="31.453125" style="1136" bestFit="1" customWidth="1"/>
    <col min="15363" max="15380" width="11.453125" style="1136" customWidth="1"/>
    <col min="15381" max="15386" width="9.08984375" style="1136"/>
    <col min="15387" max="15387" width="9.453125" style="1136" bestFit="1" customWidth="1"/>
    <col min="15388" max="15616" width="9.08984375" style="1136"/>
    <col min="15617" max="15617" width="8.453125" style="1136" bestFit="1" customWidth="1"/>
    <col min="15618" max="15618" width="31.453125" style="1136" bestFit="1" customWidth="1"/>
    <col min="15619" max="15636" width="11.453125" style="1136" customWidth="1"/>
    <col min="15637" max="15642" width="9.08984375" style="1136"/>
    <col min="15643" max="15643" width="9.453125" style="1136" bestFit="1" customWidth="1"/>
    <col min="15644" max="15872" width="9.08984375" style="1136"/>
    <col min="15873" max="15873" width="8.453125" style="1136" bestFit="1" customWidth="1"/>
    <col min="15874" max="15874" width="31.453125" style="1136" bestFit="1" customWidth="1"/>
    <col min="15875" max="15892" width="11.453125" style="1136" customWidth="1"/>
    <col min="15893" max="15898" width="9.08984375" style="1136"/>
    <col min="15899" max="15899" width="9.453125" style="1136" bestFit="1" customWidth="1"/>
    <col min="15900" max="16128" width="9.08984375" style="1136"/>
    <col min="16129" max="16129" width="8.453125" style="1136" bestFit="1" customWidth="1"/>
    <col min="16130" max="16130" width="31.453125" style="1136" bestFit="1" customWidth="1"/>
    <col min="16131" max="16148" width="11.453125" style="1136" customWidth="1"/>
    <col min="16149" max="16154" width="9.08984375" style="1136"/>
    <col min="16155" max="16155" width="9.453125" style="1136" bestFit="1" customWidth="1"/>
    <col min="16156" max="16384" width="9.0898437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35" t="s">
        <v>1860</v>
      </c>
      <c r="C2" s="1335"/>
      <c r="D2" s="1335"/>
      <c r="E2" s="1335"/>
      <c r="F2" s="1335"/>
      <c r="G2" s="1335"/>
      <c r="H2" s="1335"/>
      <c r="I2" s="1335"/>
      <c r="J2" s="1335"/>
      <c r="K2" s="1335"/>
      <c r="L2" s="1335"/>
      <c r="M2" s="1335"/>
      <c r="N2" s="1335"/>
      <c r="O2" s="1335"/>
      <c r="P2" s="1335"/>
      <c r="Q2" s="1335"/>
      <c r="R2" s="1335"/>
      <c r="S2" s="1335"/>
      <c r="T2" s="1335"/>
    </row>
    <row r="3" spans="1:21" ht="14.5"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58"/>
      <c r="C4" s="1344" t="s">
        <v>1686</v>
      </c>
      <c r="D4" s="1344" t="s">
        <v>1687</v>
      </c>
      <c r="E4" s="1344" t="s">
        <v>1688</v>
      </c>
      <c r="F4" s="1344" t="s">
        <v>1689</v>
      </c>
      <c r="G4" s="1360" t="s">
        <v>1690</v>
      </c>
      <c r="H4" s="1361"/>
      <c r="I4" s="1361"/>
      <c r="J4" s="1361"/>
      <c r="K4" s="1361"/>
      <c r="L4" s="1361"/>
      <c r="M4" s="1361"/>
      <c r="N4" s="1361"/>
      <c r="O4" s="1362"/>
      <c r="P4" s="1344" t="s">
        <v>1691</v>
      </c>
      <c r="Q4" s="1344" t="s">
        <v>1692</v>
      </c>
      <c r="R4" s="1344" t="s">
        <v>1693</v>
      </c>
      <c r="S4" s="1344" t="s">
        <v>1694</v>
      </c>
      <c r="T4" s="1356" t="s">
        <v>1695</v>
      </c>
    </row>
    <row r="5" spans="1:21" s="1141" customFormat="1" ht="50.25" customHeight="1" thickBot="1">
      <c r="B5" s="1359"/>
      <c r="C5" s="1345"/>
      <c r="D5" s="1345"/>
      <c r="E5" s="1345"/>
      <c r="F5" s="1345"/>
      <c r="G5" s="1139" t="s">
        <v>1696</v>
      </c>
      <c r="H5" s="1139" t="s">
        <v>1697</v>
      </c>
      <c r="I5" s="1139" t="s">
        <v>1698</v>
      </c>
      <c r="J5" s="1139" t="s">
        <v>1699</v>
      </c>
      <c r="K5" s="1139" t="s">
        <v>1700</v>
      </c>
      <c r="L5" s="1139" t="s">
        <v>1701</v>
      </c>
      <c r="M5" s="1140" t="s">
        <v>1702</v>
      </c>
      <c r="N5" s="1139" t="s">
        <v>1703</v>
      </c>
      <c r="O5" s="1139" t="s">
        <v>1704</v>
      </c>
      <c r="P5" s="1345"/>
      <c r="Q5" s="1345"/>
      <c r="R5" s="1345"/>
      <c r="S5" s="1345"/>
      <c r="T5" s="1357"/>
    </row>
    <row r="6" spans="1:21">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4.5"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0"/>
  </cols>
  <sheetData>
    <row r="1" spans="1:2" ht="14.5">
      <c r="A1" s="1119" t="s">
        <v>1628</v>
      </c>
      <c r="B1" s="1120" t="s">
        <v>1629</v>
      </c>
    </row>
    <row r="2" spans="1:2" ht="14.5">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0" bestFit="1" customWidth="1"/>
    <col min="2" max="25" width="13.453125" style="1210" customWidth="1"/>
    <col min="26" max="26" width="16.36328125" style="1210" customWidth="1"/>
    <col min="27" max="16384" width="9.0898437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370" t="s">
        <v>101</v>
      </c>
      <c r="B1" s="1371" t="s">
        <v>102</v>
      </c>
      <c r="C1" s="1373" t="s">
        <v>103</v>
      </c>
      <c r="D1" s="1373" t="s">
        <v>104</v>
      </c>
      <c r="E1" s="1363" t="s">
        <v>105</v>
      </c>
      <c r="F1" s="1375"/>
      <c r="G1" s="1376" t="s">
        <v>106</v>
      </c>
      <c r="H1" s="1376"/>
      <c r="I1" s="1363" t="s">
        <v>107</v>
      </c>
      <c r="J1" s="1365" t="s">
        <v>108</v>
      </c>
    </row>
    <row r="2" spans="1:51" ht="13.5" thickBot="1">
      <c r="A2" s="1370"/>
      <c r="B2" s="1372"/>
      <c r="C2" s="1374"/>
      <c r="D2" s="1374"/>
      <c r="E2" s="56" t="s">
        <v>110</v>
      </c>
      <c r="F2" s="25" t="s">
        <v>111</v>
      </c>
      <c r="G2" s="26" t="s">
        <v>110</v>
      </c>
      <c r="H2" s="26" t="s">
        <v>111</v>
      </c>
      <c r="I2" s="1364"/>
      <c r="J2" s="1366"/>
      <c r="L2" s="57" t="s">
        <v>161</v>
      </c>
      <c r="M2" s="1367" t="s">
        <v>162</v>
      </c>
      <c r="N2" s="1368"/>
      <c r="O2" s="1368"/>
      <c r="P2" s="1369"/>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378"/>
      <c r="B1" s="1377"/>
      <c r="C1" s="1377"/>
      <c r="D1" s="1377"/>
      <c r="E1" s="1377"/>
      <c r="F1" s="1377"/>
      <c r="G1" s="1377"/>
      <c r="H1" s="1377"/>
      <c r="I1" s="1377"/>
      <c r="J1" s="1377"/>
      <c r="K1" s="113"/>
      <c r="L1" s="114"/>
      <c r="M1" s="115"/>
      <c r="N1" s="115"/>
    </row>
    <row r="2" spans="1:49" ht="14.5">
      <c r="A2" s="1378"/>
      <c r="B2" s="1377"/>
      <c r="C2" s="1377"/>
      <c r="D2" s="1377"/>
      <c r="E2" s="117"/>
      <c r="F2" s="117"/>
      <c r="G2" s="117"/>
      <c r="H2" s="117"/>
      <c r="I2" s="1377"/>
      <c r="J2" s="1377"/>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6" customWidth="1"/>
    <col min="3" max="3" width="6.08984375" style="646" customWidth="1"/>
    <col min="4" max="4" width="25.453125" style="646" customWidth="1"/>
    <col min="5" max="5" width="40.453125" style="646" customWidth="1"/>
    <col min="6" max="13" width="7" style="646" customWidth="1"/>
    <col min="14" max="16384" width="8.453125" style="646"/>
  </cols>
  <sheetData>
    <row r="1" spans="1:13">
      <c r="A1" s="646" t="s">
        <v>960</v>
      </c>
    </row>
    <row r="2" spans="1:13" ht="18.5">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87">
      <c r="A19" s="649" t="s">
        <v>931</v>
      </c>
      <c r="B19" s="646" t="s">
        <v>930</v>
      </c>
    </row>
    <row r="20" spans="1:13" ht="29">
      <c r="A20" s="649" t="s">
        <v>929</v>
      </c>
      <c r="B20" s="646">
        <v>4.1868000000000002E-2</v>
      </c>
    </row>
    <row r="21" spans="1:13">
      <c r="A21" s="649" t="s">
        <v>928</v>
      </c>
      <c r="B21" s="647" t="s">
        <v>927</v>
      </c>
      <c r="D21" s="647">
        <v>2010</v>
      </c>
      <c r="G21" s="646" t="s">
        <v>926</v>
      </c>
    </row>
    <row r="22" spans="1:13">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ht="10.5">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ht="10.5">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ht="10.5">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ht="10.5">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ht="10.5">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ht="10.5">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ht="10.5">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ht="10.5">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ht="10.5">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ht="10.5">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ht="10.5">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ht="10.5">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ht="10.5">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ht="10.5">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ht="10.5">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ht="10.5">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ht="10.5">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ht="10.5">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ht="10.5">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ht="10.5">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ht="10.5">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ht="10.5">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ht="10.5">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ht="10.5">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ht="10.5">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ht="10.5">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ht="10.5">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ht="10.5">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ht="10.5">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ht="10.5">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ht="10.5">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ht="10.5">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ht="10.5">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ht="10.5">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ht="10.5">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ht="10.5">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ht="10.5">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ht="10.5">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ht="10.5">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ht="10.5">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ht="10.5">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ht="10.5">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ht="10.5">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ht="10.5">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ht="10.5">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ht="10.5">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ht="10.5">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ht="10.5">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ht="10.5">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ht="10.5">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ht="10.5">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ht="10.5">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ht="10.5">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ht="10.5">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ht="10.5">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ht="10.5">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ht="10.5">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ht="10.5">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ht="10.5">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ht="10.5">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ht="10.5">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ht="10.5">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ht="10.5">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ht="10.5">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ht="10.5">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ht="10.5">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ht="10.5">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ht="10.5">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ht="10.5">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ht="10.5">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ht="10.5">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ht="10.5">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ht="10.5">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ht="10.5">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ht="10.5">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ht="10.5">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ht="10.5">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ht="10.5">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ht="10.5">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ht="10.5">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ht="10.5">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ht="10.5">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ht="10.5">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ht="10.5">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ht="10.5">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ht="10.5">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ht="10.5">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ht="10.5">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ht="10.5">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ht="10.5">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ht="10.5">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ht="10.5">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ht="10.5">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ht="10.5">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ht="10.5">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ht="10.5">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ht="10.5">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ht="10.5">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ht="10.5">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ht="10.5">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ht="10.5">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ht="10.5">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ht="10.5">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ht="10.5">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ht="10.5">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ht="10.5">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ht="10.5">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ht="10.5">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ht="10.5">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ht="10.5">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ht="10.5">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ht="10.5">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ht="10.5">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ht="10.5">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ht="10.5">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ht="10.5">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ht="10.5">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ht="10.5">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ht="10.5">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ht="10.5">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ht="10.5">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ht="10.5">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ht="10.5">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ht="10.5">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ht="10.5">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ht="10.5">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ht="10.5">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ht="10.5">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ht="10.5">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ht="10.5">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ht="10.5">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ht="10.5">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ht="10.5">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ht="10.5">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ht="10.5">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ht="10.5">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ht="10.5">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ht="10.5">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ht="10.5">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ht="10.5">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ht="10.5">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ht="10.5">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ht="10.5">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ht="10.5">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ht="10.5">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ht="10.5">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ht="10.5">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ht="10.5">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ht="10.5">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ht="10.5">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ht="10.5">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ht="10.5">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ht="10.5">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ht="10.5">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ht="10.5">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ht="10.5">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ht="10.5">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ht="10.5">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ht="10.5">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ht="10.5">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ht="10.5">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ht="10.5">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ht="10.5">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ht="10.5">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ht="10.5">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ht="10.5">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ht="10.5">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ht="10.5">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ht="10.5">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ht="10.5">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ht="10.5">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ht="10.5">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ht="10.5">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ht="10.5">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ht="10.5">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ht="10.5">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ht="10.5">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ht="10.5">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ht="10.5">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ht="10.5">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ht="10.5">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ht="10.5">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ht="10.5">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ht="10.5">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ht="10.5">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ht="10.5">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ht="10.5">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ht="10.5">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ht="10.5">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ht="10.5">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ht="10.5">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ht="10.5">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ht="10.5">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ht="10.5">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ht="10.5">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ht="10.5">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ht="10.5">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ht="10.5">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ht="10.5">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ht="10.5">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ht="10.5">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ht="10.5">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ht="10.5">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ht="10.5">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ht="10.5">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ht="10.5">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ht="10.5">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ht="10.5">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ht="10.5">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ht="10.5">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ht="10.5">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ht="10.5">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ht="10.5">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ht="10.5">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ht="10.5">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ht="10.5">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ht="10.5">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ht="10.5">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ht="10.5">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ht="10.5">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ht="10.5">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ht="10.5">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ht="10.5">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ht="10.5">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ht="10.5">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ht="10.5">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ht="10.5">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ht="10.5">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ht="10.5">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ht="10.5">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ht="10.5">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ht="10.5">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ht="10.5">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ht="10.5">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ht="10.5">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ht="10.5">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ht="10.5">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ht="10.5">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ht="10.5">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ht="10.5">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ht="10.5">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ht="10.5">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ht="10.5">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ht="10.5">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ht="10.5">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ht="10.5">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4" customWidth="1"/>
    <col min="2" max="2" width="11.453125" style="604" customWidth="1"/>
    <col min="3" max="3" width="5.453125" style="604" customWidth="1"/>
    <col min="4" max="4" width="8.453125" style="604" customWidth="1"/>
    <col min="5" max="6" width="6.08984375" style="604" customWidth="1"/>
    <col min="7" max="7" width="9.08984375" style="604"/>
    <col min="8" max="8" width="17.453125" style="604" customWidth="1"/>
    <col min="9" max="9" width="13" style="604" customWidth="1"/>
    <col min="10" max="10" width="7.453125" style="604" customWidth="1"/>
    <col min="11" max="11" width="6.453125" style="604" customWidth="1"/>
    <col min="12" max="12" width="7.08984375" style="604" customWidth="1"/>
    <col min="13" max="13" width="6.453125" style="604" customWidth="1"/>
    <col min="14" max="14" width="5.453125" style="604" customWidth="1"/>
    <col min="15" max="15" width="7.08984375" style="604" customWidth="1"/>
    <col min="16" max="19" width="8.453125" style="604" customWidth="1"/>
    <col min="20" max="41" width="5.453125" style="604" customWidth="1"/>
    <col min="42" max="43" width="9.08984375" style="604"/>
    <col min="44" max="44" width="18.453125" style="604" customWidth="1"/>
    <col min="45" max="45" width="11" style="604" customWidth="1"/>
    <col min="46" max="84" width="6.453125" style="604" customWidth="1"/>
    <col min="85" max="16384" width="9.08984375" style="604"/>
  </cols>
  <sheetData>
    <row r="1" spans="1:86" ht="13" thickBot="1"/>
    <row r="2" spans="1:86">
      <c r="F2" s="635" t="s">
        <v>1398</v>
      </c>
      <c r="G2" s="773"/>
      <c r="H2" s="773"/>
      <c r="I2" s="773"/>
      <c r="J2" s="773"/>
      <c r="K2" s="773"/>
      <c r="L2" s="773"/>
      <c r="M2" s="772"/>
    </row>
    <row r="3" spans="1:86" ht="14.5">
      <c r="F3" s="771" t="s">
        <v>1397</v>
      </c>
      <c r="G3" s="770"/>
      <c r="H3" s="770"/>
      <c r="I3" s="770"/>
      <c r="J3" s="770"/>
      <c r="K3" s="760"/>
      <c r="L3" s="760"/>
      <c r="M3" s="769"/>
    </row>
    <row r="4" spans="1:86" ht="14.5">
      <c r="F4" s="638"/>
      <c r="H4" s="760" t="s">
        <v>1396</v>
      </c>
      <c r="I4" s="770" t="s">
        <v>1395</v>
      </c>
      <c r="J4" s="770"/>
      <c r="K4" s="760"/>
      <c r="L4" s="760"/>
      <c r="M4" s="769"/>
      <c r="N4" s="760"/>
      <c r="O4" s="760"/>
      <c r="P4" s="760"/>
    </row>
    <row r="5" spans="1:86" ht="15" thickBot="1">
      <c r="F5" s="768"/>
      <c r="G5" s="767"/>
      <c r="H5" s="765"/>
      <c r="I5" s="766">
        <v>7.4587000000000003</v>
      </c>
      <c r="J5" s="765"/>
      <c r="K5" s="765"/>
      <c r="L5" s="765"/>
      <c r="M5" s="764"/>
      <c r="N5" s="760"/>
      <c r="O5" s="760"/>
      <c r="P5" s="760"/>
    </row>
    <row r="6" spans="1:86" ht="14.5">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4.5">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4.5">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4.5">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4.5">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4.5">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4.5">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19.5">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4.5">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4.5">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4.5">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4.5">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4.5">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4.5">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4.5">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4.5">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4.5">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4.5">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4.5">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4.5">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4.5">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4.5">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4.5">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4.5">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4.5">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4.5">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4.5">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4.5">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4.5">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4.5">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4.5">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4.5">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4.5">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4.5">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4.5">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4.5">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4.5">
      <c r="A45" s="762" t="s">
        <v>1393</v>
      </c>
      <c r="B45" s="762" t="s">
        <v>1392</v>
      </c>
      <c r="C45" s="762"/>
      <c r="D45" s="762"/>
      <c r="E45" s="762"/>
      <c r="F45" s="762"/>
      <c r="G45" s="763"/>
      <c r="H45" s="763"/>
      <c r="I45" s="762" t="s">
        <v>1393</v>
      </c>
      <c r="J45" s="762" t="s">
        <v>1392</v>
      </c>
      <c r="K45" s="762"/>
      <c r="L45" s="762"/>
      <c r="M45" s="762"/>
      <c r="N45" s="762"/>
    </row>
    <row r="46" spans="1:86" ht="14.5">
      <c r="A46" s="762"/>
      <c r="B46" s="762"/>
      <c r="C46" s="762"/>
      <c r="D46" s="762"/>
      <c r="E46" s="762"/>
      <c r="F46" s="762"/>
      <c r="G46" s="763"/>
      <c r="H46" s="763"/>
      <c r="I46" s="762"/>
      <c r="J46" s="762"/>
      <c r="K46" s="762"/>
      <c r="L46" s="762"/>
      <c r="M46" s="762"/>
      <c r="N46" s="762"/>
    </row>
    <row r="47" spans="1:86" ht="14.5">
      <c r="A47" s="762" t="s">
        <v>1391</v>
      </c>
      <c r="B47" s="762" t="s">
        <v>1390</v>
      </c>
      <c r="C47" s="762"/>
      <c r="D47" s="762"/>
      <c r="E47" s="762"/>
      <c r="F47" s="762"/>
      <c r="G47" s="763"/>
      <c r="H47" s="762" t="s">
        <v>1391</v>
      </c>
      <c r="I47" s="762" t="s">
        <v>1390</v>
      </c>
      <c r="J47" s="762"/>
      <c r="K47" s="762"/>
      <c r="L47" s="762"/>
      <c r="M47" s="762"/>
    </row>
    <row r="48" spans="1:86" ht="14.5">
      <c r="A48" s="762"/>
      <c r="B48" s="762" t="s">
        <v>1389</v>
      </c>
      <c r="C48" s="762"/>
      <c r="D48" s="762"/>
      <c r="E48" s="762"/>
      <c r="F48" s="763"/>
      <c r="G48" s="763"/>
      <c r="H48" s="762"/>
      <c r="I48" s="762" t="s">
        <v>1389</v>
      </c>
      <c r="J48" s="762"/>
      <c r="K48" s="762"/>
      <c r="L48" s="762"/>
      <c r="M48" s="763"/>
    </row>
    <row r="49" spans="1:17" ht="14.5">
      <c r="A49" s="762"/>
      <c r="B49" s="762" t="s">
        <v>1388</v>
      </c>
      <c r="C49" s="762"/>
      <c r="D49" s="762"/>
      <c r="E49" s="762"/>
      <c r="F49" s="762"/>
      <c r="G49" s="763"/>
      <c r="H49" s="762"/>
      <c r="I49" s="762" t="s">
        <v>1388</v>
      </c>
      <c r="J49" s="762"/>
      <c r="K49" s="762"/>
      <c r="L49" s="762"/>
      <c r="M49" s="762"/>
    </row>
    <row r="50" spans="1:17" ht="14.5">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19.5">
      <c r="A51" s="760"/>
      <c r="B51" s="761" t="s">
        <v>1382</v>
      </c>
      <c r="C51" s="760"/>
      <c r="D51" s="760"/>
      <c r="E51" s="760"/>
      <c r="F51" s="760"/>
      <c r="H51" s="760"/>
      <c r="I51" s="761" t="s">
        <v>1381</v>
      </c>
      <c r="J51" s="760"/>
      <c r="K51" s="760"/>
      <c r="L51" s="760"/>
      <c r="M51" s="760"/>
    </row>
    <row r="52" spans="1:17" ht="14.5">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4.5">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4.5">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4.5">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4.5">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4.5">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4.5">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4.5">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4.5">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4.5">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4.5">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4.5">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4.5">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4.5">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4.5">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4.5">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4.5">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4.5">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4.5">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4.5">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4.5">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4.5">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4.5">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4.5">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4.5">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4.5">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4.5">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4.5">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0" customWidth="1"/>
    <col min="2" max="2" width="16.453125" style="770" customWidth="1"/>
    <col min="3" max="4" width="11.453125" style="770" customWidth="1"/>
    <col min="5" max="6" width="10" style="770" customWidth="1"/>
    <col min="7" max="7" width="12.453125" style="770" customWidth="1"/>
    <col min="8" max="11" width="16.453125" style="770" customWidth="1"/>
    <col min="12" max="15" width="19.453125" style="770" customWidth="1"/>
    <col min="16" max="16" width="16.453125" style="770" customWidth="1"/>
    <col min="17" max="17" width="23.453125" style="770" customWidth="1"/>
    <col min="18" max="29" width="16.453125" style="770" customWidth="1"/>
    <col min="30" max="30" width="9.08984375" style="770" customWidth="1"/>
    <col min="31" max="43" width="9.08984375" style="770"/>
    <col min="44" max="44" width="20.453125" style="770" customWidth="1"/>
    <col min="45" max="16384" width="9.0898437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5"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1903</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379" t="s">
        <v>1431</v>
      </c>
      <c r="C112" s="1379"/>
      <c r="D112" s="1379"/>
      <c r="E112" s="1379"/>
      <c r="F112" s="1379" t="s">
        <v>1430</v>
      </c>
      <c r="G112" s="1379"/>
      <c r="H112" s="1379"/>
      <c r="I112" s="1379" t="s">
        <v>1429</v>
      </c>
      <c r="J112" s="1379"/>
      <c r="K112" s="1379"/>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58">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0"/>
    <col min="2" max="2" width="39.453125" style="600" bestFit="1" customWidth="1"/>
    <col min="3" max="3" width="108.453125" style="600" bestFit="1" customWidth="1"/>
    <col min="4" max="16384" width="8.453125" style="600"/>
  </cols>
  <sheetData>
    <row r="2" spans="2:4" ht="13">
      <c r="B2" s="1045" t="s">
        <v>1578</v>
      </c>
      <c r="D2" s="1044"/>
    </row>
    <row r="3" spans="2:4">
      <c r="D3" s="1044"/>
    </row>
    <row r="4" spans="2:4">
      <c r="D4" s="1044"/>
    </row>
    <row r="5" spans="2:4">
      <c r="D5" s="1044"/>
    </row>
    <row r="6" spans="2:4">
      <c r="D6" s="1044"/>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3">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3">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3">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3">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3">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3">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3">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3">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3">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3">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3">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3">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3">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3">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3">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3">
      <c r="B49" s="973"/>
      <c r="C49" s="973"/>
      <c r="D49" s="973"/>
      <c r="E49" s="973"/>
      <c r="F49" s="973"/>
      <c r="G49" s="973"/>
      <c r="H49" s="973"/>
      <c r="I49" s="973"/>
      <c r="J49" s="973"/>
      <c r="K49" s="973"/>
      <c r="L49" s="973"/>
      <c r="M49" s="973"/>
      <c r="N49" s="973"/>
      <c r="O49" s="973"/>
      <c r="P49" s="973"/>
      <c r="Q49" s="973"/>
      <c r="R49" s="973"/>
      <c r="S49" s="973"/>
      <c r="T49" s="973"/>
      <c r="U49" s="973"/>
    </row>
    <row r="50" spans="2:21" ht="14.5">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3">
      <c r="C51" s="985" t="s">
        <v>419</v>
      </c>
      <c r="D51" s="985" t="s">
        <v>6</v>
      </c>
      <c r="E51" s="986" t="s">
        <v>637</v>
      </c>
      <c r="F51" s="986" t="s">
        <v>420</v>
      </c>
      <c r="G51" s="986" t="s">
        <v>421</v>
      </c>
      <c r="H51" s="973"/>
      <c r="I51" s="969"/>
      <c r="J51" s="1006" t="s">
        <v>422</v>
      </c>
      <c r="K51" s="1005" t="s">
        <v>423</v>
      </c>
      <c r="L51" s="973"/>
      <c r="M51" s="973"/>
    </row>
    <row r="52" spans="2:21" ht="13">
      <c r="C52" s="969" t="s">
        <v>401</v>
      </c>
      <c r="D52" s="969" t="s">
        <v>380</v>
      </c>
      <c r="E52" s="999">
        <v>5.0000000000000002E-5</v>
      </c>
      <c r="F52" s="979">
        <v>7.0000000000000007E-2</v>
      </c>
      <c r="G52" s="988" t="s">
        <v>424</v>
      </c>
      <c r="H52" s="973"/>
      <c r="I52" s="1004" t="s">
        <v>424</v>
      </c>
      <c r="J52" s="1003">
        <v>0.5</v>
      </c>
      <c r="K52" s="1002">
        <v>697.7</v>
      </c>
      <c r="L52" s="973"/>
      <c r="M52" s="983"/>
    </row>
    <row r="53" spans="2:21" ht="13">
      <c r="C53" s="969" t="s">
        <v>402</v>
      </c>
      <c r="D53" s="969" t="s">
        <v>380</v>
      </c>
      <c r="E53" s="999">
        <v>5.0000000000000002E-5</v>
      </c>
      <c r="F53" s="979">
        <v>7.0000000000000007E-2</v>
      </c>
      <c r="G53" s="988" t="s">
        <v>424</v>
      </c>
      <c r="H53" s="973"/>
      <c r="I53" s="1001" t="s">
        <v>405</v>
      </c>
      <c r="J53" s="331">
        <v>0.43</v>
      </c>
      <c r="K53" s="459">
        <v>55</v>
      </c>
      <c r="L53" s="973"/>
      <c r="M53" s="983"/>
    </row>
    <row r="54" spans="2:21" ht="13">
      <c r="C54" s="969" t="s">
        <v>403</v>
      </c>
      <c r="D54" s="969" t="s">
        <v>380</v>
      </c>
      <c r="E54" s="999">
        <v>2.0000000000000002E-5</v>
      </c>
      <c r="F54" s="979">
        <v>0.03</v>
      </c>
      <c r="G54" s="988" t="s">
        <v>424</v>
      </c>
      <c r="H54" s="973"/>
      <c r="I54" s="1000" t="s">
        <v>425</v>
      </c>
      <c r="J54" s="332">
        <v>0.5</v>
      </c>
      <c r="K54" s="324">
        <v>697.7</v>
      </c>
      <c r="L54" s="973"/>
      <c r="M54" s="983"/>
    </row>
    <row r="55" spans="2:21" ht="13">
      <c r="C55" s="969" t="s">
        <v>404</v>
      </c>
      <c r="D55" s="969" t="s">
        <v>380</v>
      </c>
      <c r="E55" s="999">
        <v>1.2E-4</v>
      </c>
      <c r="F55" s="979">
        <v>0.16</v>
      </c>
      <c r="G55" s="988" t="s">
        <v>424</v>
      </c>
      <c r="H55" s="973"/>
      <c r="I55" s="973"/>
      <c r="J55" s="973"/>
      <c r="K55" s="973"/>
      <c r="L55" s="973"/>
      <c r="M55" s="983"/>
    </row>
    <row r="56" spans="2:21" ht="13">
      <c r="C56" s="969" t="s">
        <v>426</v>
      </c>
      <c r="D56" s="969" t="s">
        <v>380</v>
      </c>
      <c r="E56" s="999"/>
      <c r="F56" s="979"/>
      <c r="G56" s="988"/>
      <c r="H56" s="973"/>
      <c r="I56" s="973"/>
      <c r="J56" s="973"/>
      <c r="K56" s="973"/>
      <c r="L56" s="973"/>
      <c r="M56" s="983"/>
    </row>
    <row r="57" spans="2:21" ht="13">
      <c r="C57" s="969" t="s">
        <v>635</v>
      </c>
      <c r="D57" s="969" t="s">
        <v>380</v>
      </c>
      <c r="E57" s="999"/>
      <c r="F57" s="979"/>
      <c r="G57" s="988"/>
      <c r="H57" s="973"/>
      <c r="I57" s="973"/>
      <c r="J57" s="973"/>
      <c r="K57" s="973"/>
      <c r="L57" s="973"/>
      <c r="M57" s="983"/>
    </row>
    <row r="58" spans="2:21" ht="13">
      <c r="C58" s="969" t="s">
        <v>405</v>
      </c>
      <c r="D58" s="969" t="s">
        <v>380</v>
      </c>
      <c r="E58" s="999">
        <v>6.9999999999999994E-5</v>
      </c>
      <c r="F58" s="979">
        <v>0.01</v>
      </c>
      <c r="G58" s="988" t="s">
        <v>405</v>
      </c>
      <c r="H58" s="973"/>
      <c r="I58" s="973"/>
      <c r="J58" s="973"/>
      <c r="K58" s="973"/>
      <c r="L58" s="973"/>
      <c r="M58" s="983"/>
    </row>
    <row r="59" spans="2:21" ht="13">
      <c r="C59" s="969" t="s">
        <v>406</v>
      </c>
      <c r="D59" s="969" t="s">
        <v>380</v>
      </c>
      <c r="E59" s="999">
        <v>2.0000000000000002E-5</v>
      </c>
      <c r="F59" s="979">
        <v>0.03</v>
      </c>
      <c r="G59" s="988" t="s">
        <v>424</v>
      </c>
      <c r="H59" s="973"/>
      <c r="I59" s="973"/>
      <c r="J59" s="973"/>
      <c r="K59" s="973"/>
      <c r="L59" s="973"/>
      <c r="M59" s="983"/>
    </row>
    <row r="60" spans="2:21" ht="13">
      <c r="C60" s="969" t="s">
        <v>407</v>
      </c>
      <c r="D60" s="969" t="s">
        <v>380</v>
      </c>
      <c r="E60" s="999">
        <v>2.0000000000000002E-5</v>
      </c>
      <c r="F60" s="979">
        <v>0.03</v>
      </c>
      <c r="G60" s="988" t="s">
        <v>424</v>
      </c>
      <c r="H60" s="973"/>
      <c r="I60" s="973"/>
      <c r="J60" s="973"/>
      <c r="K60" s="973"/>
      <c r="L60" s="973"/>
      <c r="M60" s="983"/>
    </row>
    <row r="61" spans="2:21" ht="13">
      <c r="C61" s="969" t="s">
        <v>408</v>
      </c>
      <c r="D61" s="969" t="s">
        <v>380</v>
      </c>
      <c r="E61" s="999">
        <v>3.0000000000000001E-5</v>
      </c>
      <c r="F61" s="979">
        <v>0.04</v>
      </c>
      <c r="G61" s="988" t="s">
        <v>424</v>
      </c>
      <c r="H61" s="973"/>
      <c r="I61" s="973"/>
      <c r="J61" s="973"/>
      <c r="K61" s="973"/>
      <c r="L61" s="973"/>
      <c r="M61" s="983"/>
    </row>
    <row r="62" spans="2:21" ht="13">
      <c r="C62" s="969" t="s">
        <v>409</v>
      </c>
      <c r="D62" s="969" t="s">
        <v>380</v>
      </c>
      <c r="E62" s="999">
        <v>3.0000000000000001E-5</v>
      </c>
      <c r="F62" s="979">
        <v>0.04</v>
      </c>
      <c r="G62" s="988" t="s">
        <v>424</v>
      </c>
      <c r="H62" s="973"/>
      <c r="I62" s="973"/>
      <c r="J62" s="973"/>
      <c r="K62" s="973"/>
      <c r="L62" s="973"/>
      <c r="M62" s="983"/>
    </row>
    <row r="63" spans="2:21" ht="13">
      <c r="C63" s="969" t="s">
        <v>410</v>
      </c>
      <c r="D63" s="969" t="s">
        <v>380</v>
      </c>
      <c r="E63" s="999">
        <v>4.0000000000000003E-5</v>
      </c>
      <c r="F63" s="979">
        <v>0.06</v>
      </c>
      <c r="G63" s="988" t="s">
        <v>424</v>
      </c>
      <c r="H63" s="973"/>
      <c r="I63" s="973"/>
      <c r="J63" s="973"/>
      <c r="K63" s="973"/>
      <c r="L63" s="973"/>
      <c r="M63" s="983"/>
    </row>
    <row r="64" spans="2:21" ht="13">
      <c r="C64" s="969" t="s">
        <v>411</v>
      </c>
      <c r="D64" s="969" t="s">
        <v>380</v>
      </c>
      <c r="E64" s="999">
        <v>1.1E-4</v>
      </c>
      <c r="F64" s="979">
        <v>0.15</v>
      </c>
      <c r="G64" s="988" t="s">
        <v>425</v>
      </c>
      <c r="H64" s="973"/>
      <c r="I64" s="973"/>
      <c r="J64" s="973"/>
      <c r="K64" s="973"/>
      <c r="L64" s="973"/>
      <c r="M64" s="983"/>
    </row>
    <row r="65" spans="3:13" ht="13">
      <c r="C65" s="969" t="s">
        <v>412</v>
      </c>
      <c r="D65" s="969" t="s">
        <v>380</v>
      </c>
      <c r="E65" s="999">
        <v>0</v>
      </c>
      <c r="F65" s="979">
        <v>0</v>
      </c>
      <c r="G65" s="988" t="s">
        <v>424</v>
      </c>
      <c r="H65" s="973"/>
      <c r="I65" s="973"/>
      <c r="J65" s="973"/>
      <c r="K65" s="973"/>
      <c r="L65" s="973"/>
      <c r="M65" s="983"/>
    </row>
    <row r="66" spans="3:13" ht="13">
      <c r="C66" s="969" t="s">
        <v>413</v>
      </c>
      <c r="D66" s="969" t="s">
        <v>380</v>
      </c>
      <c r="E66" s="999">
        <v>8.0000000000000007E-5</v>
      </c>
      <c r="F66" s="979">
        <v>0.01</v>
      </c>
      <c r="G66" s="988" t="s">
        <v>405</v>
      </c>
      <c r="H66" s="973"/>
      <c r="I66" s="973"/>
      <c r="J66" s="973"/>
      <c r="K66" s="973"/>
      <c r="L66" s="973"/>
      <c r="M66" s="983"/>
    </row>
    <row r="67" spans="3:13" ht="13">
      <c r="C67" s="969" t="s">
        <v>414</v>
      </c>
      <c r="D67" s="969" t="s">
        <v>380</v>
      </c>
      <c r="E67" s="999">
        <v>1.4999999999999999E-4</v>
      </c>
      <c r="F67" s="979">
        <v>0.21</v>
      </c>
      <c r="G67" s="988" t="s">
        <v>424</v>
      </c>
      <c r="H67" s="973"/>
      <c r="I67" s="973"/>
      <c r="J67" s="973"/>
      <c r="K67" s="973"/>
      <c r="L67" s="973"/>
      <c r="M67" s="983"/>
    </row>
    <row r="68" spans="3:13" ht="13">
      <c r="C68" s="973"/>
      <c r="D68" s="973"/>
      <c r="E68" s="973"/>
      <c r="F68" s="973"/>
      <c r="G68" s="973"/>
      <c r="H68" s="973"/>
      <c r="I68" s="973"/>
      <c r="J68" s="973"/>
      <c r="K68" s="973"/>
    </row>
    <row r="69" spans="3:13" ht="14.5">
      <c r="C69" s="326" t="s">
        <v>427</v>
      </c>
      <c r="D69" s="973"/>
      <c r="E69" s="973"/>
      <c r="F69" s="973"/>
      <c r="G69" s="973"/>
      <c r="H69" s="973"/>
      <c r="I69" s="973"/>
      <c r="J69" s="973"/>
      <c r="K69" s="973"/>
    </row>
    <row r="70" spans="3:13" ht="13">
      <c r="C70" s="985" t="s">
        <v>419</v>
      </c>
      <c r="D70" s="985" t="s">
        <v>6</v>
      </c>
      <c r="E70" s="985" t="s">
        <v>428</v>
      </c>
      <c r="F70" s="985">
        <v>2015</v>
      </c>
      <c r="G70" s="985">
        <v>2020</v>
      </c>
      <c r="H70" s="985">
        <v>2035</v>
      </c>
      <c r="I70" s="985">
        <v>2050</v>
      </c>
      <c r="J70" s="985" t="s">
        <v>429</v>
      </c>
      <c r="K70" s="985" t="s">
        <v>319</v>
      </c>
    </row>
    <row r="71" spans="3:13" ht="13">
      <c r="C71" s="969" t="s">
        <v>401</v>
      </c>
      <c r="D71" s="969" t="s">
        <v>430</v>
      </c>
      <c r="E71" s="979">
        <v>1.8</v>
      </c>
      <c r="F71" s="988">
        <v>1.8</v>
      </c>
      <c r="G71" s="988">
        <v>1.8</v>
      </c>
      <c r="H71" s="988">
        <v>1.8</v>
      </c>
      <c r="I71" s="988">
        <v>1.8</v>
      </c>
      <c r="J71" s="969"/>
      <c r="K71" s="976" t="s">
        <v>431</v>
      </c>
    </row>
    <row r="72" spans="3:13" ht="13">
      <c r="C72" s="969" t="s">
        <v>402</v>
      </c>
      <c r="D72" s="969" t="s">
        <v>430</v>
      </c>
      <c r="E72" s="979">
        <v>1.8</v>
      </c>
      <c r="F72" s="998">
        <v>1.8</v>
      </c>
      <c r="G72" s="998">
        <v>1.8</v>
      </c>
      <c r="H72" s="998">
        <v>1.8</v>
      </c>
      <c r="I72" s="998">
        <v>1.8</v>
      </c>
      <c r="J72" s="994" t="s">
        <v>432</v>
      </c>
      <c r="K72" s="997" t="s">
        <v>433</v>
      </c>
    </row>
    <row r="73" spans="3:13" ht="13">
      <c r="C73" s="969" t="s">
        <v>403</v>
      </c>
      <c r="D73" s="969" t="s">
        <v>430</v>
      </c>
      <c r="E73" s="979">
        <v>0.53</v>
      </c>
      <c r="F73" s="988">
        <v>0.53</v>
      </c>
      <c r="G73" s="988">
        <v>0.53</v>
      </c>
      <c r="H73" s="988">
        <v>0.53</v>
      </c>
      <c r="I73" s="988">
        <v>0.53</v>
      </c>
      <c r="J73" s="969"/>
      <c r="K73" s="976" t="s">
        <v>638</v>
      </c>
    </row>
    <row r="74" spans="3:13" ht="13">
      <c r="C74" s="969" t="s">
        <v>404</v>
      </c>
      <c r="D74" s="969" t="s">
        <v>430</v>
      </c>
      <c r="E74" s="979">
        <v>6.23</v>
      </c>
      <c r="F74" s="992">
        <v>6.23</v>
      </c>
      <c r="G74" s="992">
        <v>6.23</v>
      </c>
      <c r="H74" s="992">
        <v>6.23</v>
      </c>
      <c r="I74" s="992">
        <v>6.23</v>
      </c>
      <c r="J74" s="969"/>
      <c r="K74" s="976" t="s">
        <v>638</v>
      </c>
    </row>
    <row r="75" spans="3:13" ht="13">
      <c r="C75" s="969" t="s">
        <v>426</v>
      </c>
      <c r="D75" s="969"/>
      <c r="E75" s="979"/>
      <c r="F75" s="992"/>
      <c r="G75" s="992"/>
      <c r="H75" s="992"/>
      <c r="I75" s="992"/>
      <c r="J75" s="969"/>
      <c r="K75" s="976"/>
    </row>
    <row r="76" spans="3:13" ht="13">
      <c r="C76" s="969" t="s">
        <v>635</v>
      </c>
      <c r="D76" s="969" t="s">
        <v>430</v>
      </c>
      <c r="E76" s="979">
        <v>9.67</v>
      </c>
      <c r="F76" s="992">
        <v>9.67</v>
      </c>
      <c r="G76" s="992">
        <v>9.67</v>
      </c>
      <c r="H76" s="992">
        <v>9.67</v>
      </c>
      <c r="I76" s="992">
        <v>9.67</v>
      </c>
      <c r="J76" s="969" t="s">
        <v>639</v>
      </c>
      <c r="K76" s="976" t="s">
        <v>638</v>
      </c>
    </row>
    <row r="77" spans="3:13" ht="13">
      <c r="C77" s="969" t="s">
        <v>405</v>
      </c>
      <c r="D77" s="969" t="s">
        <v>435</v>
      </c>
      <c r="E77" s="979">
        <v>6.71</v>
      </c>
      <c r="F77" s="988">
        <v>6.71</v>
      </c>
      <c r="G77" s="988">
        <v>6.71</v>
      </c>
      <c r="H77" s="988">
        <v>6.71</v>
      </c>
      <c r="I77" s="988">
        <v>6.71</v>
      </c>
      <c r="J77" s="969" t="s">
        <v>640</v>
      </c>
      <c r="K77" s="976" t="s">
        <v>638</v>
      </c>
    </row>
    <row r="78" spans="3:13" ht="13">
      <c r="C78" s="969" t="s">
        <v>406</v>
      </c>
      <c r="D78" s="969" t="s">
        <v>430</v>
      </c>
      <c r="E78" s="979">
        <v>0.67</v>
      </c>
      <c r="F78" s="992">
        <v>0.67</v>
      </c>
      <c r="G78" s="992">
        <v>0.67</v>
      </c>
      <c r="H78" s="992">
        <v>0.67</v>
      </c>
      <c r="I78" s="992">
        <v>0.67</v>
      </c>
      <c r="J78" s="969" t="s">
        <v>436</v>
      </c>
      <c r="K78" s="976" t="s">
        <v>431</v>
      </c>
    </row>
    <row r="79" spans="3:13" ht="13">
      <c r="C79" s="969" t="s">
        <v>407</v>
      </c>
      <c r="D79" s="969" t="s">
        <v>430</v>
      </c>
      <c r="E79" s="979">
        <v>0.67</v>
      </c>
      <c r="F79" s="993">
        <v>0.67</v>
      </c>
      <c r="G79" s="993">
        <v>0.67</v>
      </c>
      <c r="H79" s="993">
        <v>0.67</v>
      </c>
      <c r="I79" s="993">
        <v>0.67</v>
      </c>
      <c r="J79" s="982" t="s">
        <v>437</v>
      </c>
      <c r="K79" s="984"/>
    </row>
    <row r="80" spans="3:13" ht="13">
      <c r="C80" s="969" t="s">
        <v>408</v>
      </c>
      <c r="D80" s="969" t="s">
        <v>438</v>
      </c>
      <c r="E80" s="979">
        <v>0.05</v>
      </c>
      <c r="F80" s="988">
        <v>0.05</v>
      </c>
      <c r="G80" s="988">
        <v>0.05</v>
      </c>
      <c r="H80" s="988">
        <v>0.05</v>
      </c>
      <c r="I80" s="988">
        <v>0.05</v>
      </c>
      <c r="J80" s="989"/>
      <c r="K80" s="977" t="s">
        <v>641</v>
      </c>
    </row>
    <row r="81" spans="3:23" ht="13">
      <c r="C81" s="969" t="s">
        <v>409</v>
      </c>
      <c r="D81" s="969" t="s">
        <v>438</v>
      </c>
      <c r="E81" s="979">
        <v>0.05</v>
      </c>
      <c r="F81" s="988">
        <v>0.05</v>
      </c>
      <c r="G81" s="988">
        <v>0.05</v>
      </c>
      <c r="H81" s="988">
        <v>0.05</v>
      </c>
      <c r="I81" s="988">
        <v>0.05</v>
      </c>
      <c r="J81" s="989"/>
      <c r="K81" s="977" t="s">
        <v>641</v>
      </c>
    </row>
    <row r="82" spans="3:23" ht="13">
      <c r="C82" s="969" t="s">
        <v>410</v>
      </c>
      <c r="D82" s="969" t="s">
        <v>430</v>
      </c>
      <c r="E82" s="979">
        <v>2.36</v>
      </c>
      <c r="F82" s="992">
        <v>2.36</v>
      </c>
      <c r="G82" s="992">
        <v>2.36</v>
      </c>
      <c r="H82" s="992">
        <v>2.36</v>
      </c>
      <c r="I82" s="992">
        <v>2.36</v>
      </c>
      <c r="J82" s="969"/>
      <c r="K82" s="977" t="s">
        <v>642</v>
      </c>
    </row>
    <row r="83" spans="3:23" ht="13">
      <c r="C83" s="969" t="s">
        <v>411</v>
      </c>
      <c r="D83" s="969" t="s">
        <v>430</v>
      </c>
      <c r="E83" s="979">
        <v>9.08</v>
      </c>
      <c r="F83" s="992">
        <v>9.08</v>
      </c>
      <c r="G83" s="992">
        <v>9.18</v>
      </c>
      <c r="H83" s="992">
        <v>8.8699999999999992</v>
      </c>
      <c r="I83" s="992">
        <v>8.26</v>
      </c>
      <c r="J83" s="969"/>
      <c r="K83" s="976"/>
    </row>
    <row r="84" spans="3:23" ht="13">
      <c r="C84" s="969" t="s">
        <v>412</v>
      </c>
      <c r="D84" s="969" t="s">
        <v>430</v>
      </c>
      <c r="E84" s="979">
        <v>0</v>
      </c>
      <c r="F84" s="996"/>
      <c r="G84" s="996"/>
      <c r="H84" s="996"/>
      <c r="I84" s="996"/>
      <c r="J84" s="969"/>
      <c r="K84" s="976"/>
    </row>
    <row r="85" spans="3:23" ht="13">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3">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3">
      <c r="C87" s="973"/>
      <c r="D87" s="973"/>
      <c r="E87" s="973"/>
      <c r="F87" s="973"/>
      <c r="G87" s="973"/>
      <c r="H87" s="973"/>
      <c r="I87" s="973"/>
      <c r="J87" s="973"/>
      <c r="K87" s="973"/>
      <c r="L87" s="973"/>
      <c r="M87" s="973"/>
      <c r="N87" s="973"/>
      <c r="O87" s="973"/>
      <c r="P87" s="973"/>
      <c r="Q87" s="973"/>
      <c r="R87" s="973"/>
      <c r="S87" s="973"/>
      <c r="T87" s="973"/>
      <c r="U87" s="973"/>
      <c r="V87" s="973"/>
      <c r="W87" s="973"/>
    </row>
    <row r="88" spans="3:23" ht="14.5">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3">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3">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3">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3">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3">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3">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3">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3">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3">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3">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3">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3">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3">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3">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3">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3">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3">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3">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4.5">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4.5">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3">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3">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3">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3">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3">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3">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3">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3">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3">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3">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3">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3">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3">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3">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3">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3">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3">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3">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3">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3">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3">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3">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3">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4.5">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4.5">
      <c r="C137" s="966" t="s">
        <v>468</v>
      </c>
      <c r="D137" s="263"/>
      <c r="E137" s="445"/>
      <c r="F137" s="445"/>
      <c r="G137" s="445"/>
      <c r="H137" s="445"/>
      <c r="I137" s="445"/>
      <c r="J137" s="445"/>
    </row>
    <row r="138" spans="3:37" ht="13">
      <c r="C138" s="969"/>
      <c r="D138" s="970">
        <v>2020</v>
      </c>
      <c r="E138" s="970">
        <v>2035</v>
      </c>
      <c r="F138" s="970">
        <v>2040</v>
      </c>
      <c r="G138" s="970">
        <v>2050</v>
      </c>
      <c r="H138" s="445"/>
      <c r="I138" s="445"/>
      <c r="J138" s="445"/>
    </row>
    <row r="139" spans="3:37" ht="13">
      <c r="C139" s="969" t="s">
        <v>469</v>
      </c>
      <c r="D139" s="967">
        <v>8.99</v>
      </c>
      <c r="E139" s="967">
        <v>30.75</v>
      </c>
      <c r="F139" s="967">
        <v>26.9</v>
      </c>
      <c r="G139" s="968">
        <v>13.42</v>
      </c>
      <c r="H139" s="445"/>
      <c r="I139" s="445"/>
      <c r="J139" s="445"/>
    </row>
    <row r="140" spans="3:37" ht="13">
      <c r="C140" s="969" t="s">
        <v>470</v>
      </c>
      <c r="D140" s="967">
        <v>13.78</v>
      </c>
      <c r="E140" s="967">
        <v>30.69</v>
      </c>
      <c r="F140" s="968">
        <v>16.16</v>
      </c>
      <c r="G140" s="967">
        <v>0.33</v>
      </c>
      <c r="H140" s="445"/>
      <c r="I140" s="445"/>
      <c r="J140" s="445"/>
    </row>
    <row r="141" spans="3:37" ht="13">
      <c r="C141" s="969" t="s">
        <v>471</v>
      </c>
      <c r="D141" s="967">
        <v>-15.42</v>
      </c>
      <c r="E141" s="967">
        <v>-2.35</v>
      </c>
      <c r="F141" s="967">
        <v>4.63</v>
      </c>
      <c r="G141" s="967">
        <v>5.84</v>
      </c>
      <c r="H141" s="445"/>
      <c r="I141" s="445"/>
      <c r="J141" s="445"/>
    </row>
    <row r="142" spans="3:37" ht="13">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6" t="s">
        <v>474</v>
      </c>
      <c r="D146" s="257"/>
      <c r="E146" s="257"/>
      <c r="F146" s="257"/>
      <c r="G146" s="257"/>
      <c r="H146" s="257"/>
      <c r="I146" s="445"/>
      <c r="J146" s="445"/>
    </row>
    <row r="147" spans="2:10" ht="13">
      <c r="C147" s="960"/>
      <c r="D147" s="960"/>
      <c r="E147" s="960"/>
      <c r="F147" s="960"/>
      <c r="G147" s="960"/>
      <c r="H147" s="960"/>
      <c r="I147" s="445"/>
      <c r="J147" s="445"/>
    </row>
    <row r="148" spans="2:10" ht="13">
      <c r="C148" s="960"/>
      <c r="D148" s="960"/>
      <c r="E148" s="965" t="s">
        <v>475</v>
      </c>
      <c r="F148" s="965"/>
      <c r="G148" s="960" t="s">
        <v>476</v>
      </c>
      <c r="H148" s="960" t="s">
        <v>477</v>
      </c>
      <c r="I148" s="445"/>
      <c r="J148" s="445"/>
    </row>
    <row r="149" spans="2:10" ht="13">
      <c r="C149" s="960"/>
      <c r="D149" s="960" t="s">
        <v>478</v>
      </c>
      <c r="E149" s="960" t="s">
        <v>479</v>
      </c>
      <c r="F149" s="960" t="s">
        <v>480</v>
      </c>
      <c r="G149" s="960" t="s">
        <v>481</v>
      </c>
      <c r="H149" s="960" t="s">
        <v>481</v>
      </c>
      <c r="I149" s="445"/>
      <c r="J149" s="445"/>
    </row>
    <row r="150" spans="2:10" ht="13">
      <c r="C150" s="960" t="s">
        <v>482</v>
      </c>
      <c r="D150" s="960" t="s">
        <v>483</v>
      </c>
      <c r="E150" s="964">
        <v>210</v>
      </c>
      <c r="F150" s="964">
        <v>-32</v>
      </c>
      <c r="G150" s="963">
        <v>-5.0000000000000001E-3</v>
      </c>
      <c r="H150" s="963">
        <v>0</v>
      </c>
      <c r="I150" s="445"/>
      <c r="J150" s="445"/>
    </row>
    <row r="151" spans="2:10" ht="13">
      <c r="B151" s="445"/>
      <c r="C151" s="960" t="s">
        <v>484</v>
      </c>
      <c r="D151" s="960" t="s">
        <v>483</v>
      </c>
      <c r="E151" s="964">
        <v>342</v>
      </c>
      <c r="F151" s="964">
        <v>100</v>
      </c>
      <c r="G151" s="963">
        <v>0</v>
      </c>
      <c r="H151" s="963">
        <v>0</v>
      </c>
      <c r="I151" s="445"/>
    </row>
    <row r="152" spans="2:10" ht="13">
      <c r="B152" s="445"/>
      <c r="C152" s="960" t="s">
        <v>485</v>
      </c>
      <c r="D152" s="960" t="s">
        <v>483</v>
      </c>
      <c r="E152" s="964">
        <v>346</v>
      </c>
      <c r="F152" s="964">
        <v>104</v>
      </c>
      <c r="G152" s="963">
        <v>2.1999999999999999E-2</v>
      </c>
      <c r="H152" s="963">
        <v>7.0000000000000001E-3</v>
      </c>
      <c r="I152" s="445"/>
    </row>
    <row r="153" spans="2:10" ht="13">
      <c r="B153" s="445"/>
      <c r="C153" s="960" t="s">
        <v>486</v>
      </c>
      <c r="D153" s="960" t="s">
        <v>483</v>
      </c>
      <c r="E153" s="964">
        <v>333</v>
      </c>
      <c r="F153" s="964">
        <v>91</v>
      </c>
      <c r="G153" s="963">
        <v>2.7E-2</v>
      </c>
      <c r="H153" s="963">
        <v>6.0000000000000001E-3</v>
      </c>
      <c r="I153" s="445"/>
    </row>
    <row r="154" spans="2:10" ht="13">
      <c r="B154" s="445"/>
      <c r="C154" s="960" t="s">
        <v>487</v>
      </c>
      <c r="D154" s="960" t="s">
        <v>483</v>
      </c>
      <c r="E154" s="964">
        <v>323</v>
      </c>
      <c r="F154" s="964">
        <v>80</v>
      </c>
      <c r="G154" s="963">
        <v>8.9999999999999993E-3</v>
      </c>
      <c r="H154" s="963">
        <v>-4.2999999999999997E-2</v>
      </c>
      <c r="I154" s="445"/>
    </row>
    <row r="155" spans="2:10" ht="13">
      <c r="B155" s="445"/>
      <c r="C155" s="960" t="s">
        <v>488</v>
      </c>
      <c r="D155" s="960" t="s">
        <v>483</v>
      </c>
      <c r="E155" s="964">
        <v>368</v>
      </c>
      <c r="F155" s="964">
        <v>126</v>
      </c>
      <c r="G155" s="963">
        <v>0.06</v>
      </c>
      <c r="H155" s="963">
        <v>-6.0000000000000001E-3</v>
      </c>
      <c r="I155" s="445"/>
    </row>
    <row r="156" spans="2:10" ht="13">
      <c r="B156" s="445"/>
      <c r="C156" s="960" t="s">
        <v>489</v>
      </c>
      <c r="D156" s="960" t="s">
        <v>490</v>
      </c>
      <c r="E156" s="962">
        <v>1.63</v>
      </c>
      <c r="F156" s="962">
        <v>1.63</v>
      </c>
      <c r="G156" s="961">
        <v>1.2E-2</v>
      </c>
      <c r="H156" s="961">
        <v>3.0000000000000001E-3</v>
      </c>
      <c r="I156" s="445"/>
    </row>
    <row r="157" spans="2:10" ht="13">
      <c r="B157" s="445"/>
      <c r="C157" s="960" t="s">
        <v>357</v>
      </c>
      <c r="D157" s="960" t="s">
        <v>491</v>
      </c>
      <c r="E157" s="959">
        <v>346</v>
      </c>
      <c r="F157" s="959">
        <v>104</v>
      </c>
      <c r="G157" s="958">
        <v>2.1999999999999999E-2</v>
      </c>
      <c r="H157" s="958">
        <v>7.0000000000000001E-3</v>
      </c>
      <c r="I157" s="445" t="s">
        <v>492</v>
      </c>
    </row>
    <row r="158" spans="2:10" ht="13">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3">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3">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3">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3">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3">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3">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3">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3">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3">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3">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3">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3">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3">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3">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3">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3">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3">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3">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3">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3">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3">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3">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3">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3">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3">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3">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3">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3">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3">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3">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3">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3">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3">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3">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3">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3">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3">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3">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3">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3">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3">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3">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3">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3">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3">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3">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3">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3">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3.5"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3">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2022-05-09T14:07:38Z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