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6B911E2A-3D75-A94B-BAB8-2D33E215E54E}" xr6:coauthVersionLast="47" xr6:coauthVersionMax="47" xr10:uidLastSave="{00000000-0000-0000-0000-000000000000}"/>
  <bookViews>
    <workbookView xWindow="0" yWindow="460" windowWidth="12860" windowHeight="15540" firstSheet="1" activeTab="5"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5" i="1" l="1"/>
  <c r="B89" i="1"/>
  <c r="B215" i="1"/>
  <c r="O45" i="1" l="1"/>
  <c r="Q45" i="1"/>
  <c r="F41" i="1"/>
  <c r="L41" i="1"/>
  <c r="J45" i="1" a="1"/>
  <c r="J45" i="1" s="1"/>
  <c r="I45" i="1" s="1"/>
  <c r="J41" i="1"/>
  <c r="J40" i="1"/>
  <c r="J39" i="1"/>
  <c r="J37" i="1"/>
  <c r="J36" i="1"/>
  <c r="I41" i="1"/>
  <c r="I40" i="1"/>
  <c r="I39" i="1"/>
  <c r="I37" i="1"/>
  <c r="I36" i="1"/>
  <c r="K46" i="1"/>
  <c r="K45" i="1"/>
  <c r="H45" i="1" l="1"/>
  <c r="C172" i="4" l="1"/>
  <c r="D172" i="4"/>
  <c r="E172" i="4"/>
  <c r="B172" i="4" s="1" a="1"/>
  <c r="B172" i="4" s="1"/>
  <c r="C173" i="4"/>
  <c r="D173" i="4"/>
  <c r="E173" i="4"/>
  <c r="B173" i="4" s="1" a="1"/>
  <c r="B173" i="4" s="1"/>
  <c r="C174" i="4"/>
  <c r="D174" i="4"/>
  <c r="E174" i="4"/>
  <c r="C175" i="4"/>
  <c r="D175" i="4"/>
  <c r="E175" i="4"/>
  <c r="C153" i="4"/>
  <c r="D153" i="4"/>
  <c r="E153" i="4"/>
  <c r="B153" i="4" s="1" a="1"/>
  <c r="B153" i="4" s="1"/>
  <c r="C154" i="4"/>
  <c r="D154" i="4"/>
  <c r="E154" i="4"/>
  <c r="B154" i="4" s="1" a="1"/>
  <c r="B154" i="4" s="1"/>
  <c r="C155" i="4"/>
  <c r="D155" i="4"/>
  <c r="E155" i="4"/>
  <c r="B155" i="4" s="1" a="1"/>
  <c r="B155" i="4" s="1"/>
  <c r="C156" i="4"/>
  <c r="D156" i="4"/>
  <c r="E156" i="4"/>
  <c r="B156" i="4" s="1" a="1"/>
  <c r="B156" i="4" s="1"/>
  <c r="C157" i="4"/>
  <c r="D157" i="4"/>
  <c r="E157" i="4"/>
  <c r="B157" i="4" s="1" a="1"/>
  <c r="B157" i="4" s="1"/>
  <c r="C158" i="4"/>
  <c r="D158" i="4"/>
  <c r="E158" i="4"/>
  <c r="B158" i="4" s="1" a="1"/>
  <c r="B158" i="4" s="1"/>
  <c r="C159" i="4"/>
  <c r="D159" i="4"/>
  <c r="E159" i="4"/>
  <c r="B159" i="4" s="1" a="1"/>
  <c r="B159" i="4" s="1"/>
  <c r="C160" i="4"/>
  <c r="D160" i="4"/>
  <c r="E160" i="4"/>
  <c r="B160" i="4" s="1" a="1"/>
  <c r="B160" i="4" s="1"/>
  <c r="C161" i="4"/>
  <c r="D161" i="4"/>
  <c r="E161" i="4"/>
  <c r="C162" i="4"/>
  <c r="D162" i="4"/>
  <c r="E162" i="4"/>
  <c r="B162" i="4" s="1" a="1"/>
  <c r="B162" i="4" s="1"/>
  <c r="C163" i="4"/>
  <c r="D163" i="4"/>
  <c r="E163" i="4"/>
  <c r="C164" i="4"/>
  <c r="D164" i="4"/>
  <c r="E164" i="4"/>
  <c r="C165" i="4"/>
  <c r="D165" i="4"/>
  <c r="E165" i="4"/>
  <c r="B165" i="4" s="1" a="1"/>
  <c r="B165" i="4" s="1"/>
  <c r="C166" i="4"/>
  <c r="D166" i="4"/>
  <c r="E166" i="4"/>
  <c r="B166" i="4" s="1" a="1"/>
  <c r="B166" i="4" s="1"/>
  <c r="C167" i="4"/>
  <c r="D167" i="4"/>
  <c r="E167" i="4"/>
  <c r="B167" i="4" s="1" a="1"/>
  <c r="B167" i="4" s="1"/>
  <c r="C168" i="4"/>
  <c r="D168" i="4"/>
  <c r="E168" i="4"/>
  <c r="B168" i="4" s="1" a="1"/>
  <c r="B168" i="4" s="1"/>
  <c r="C169" i="4"/>
  <c r="D169" i="4"/>
  <c r="E169" i="4"/>
  <c r="B169" i="4" s="1" a="1"/>
  <c r="B169" i="4" s="1"/>
  <c r="C170" i="4"/>
  <c r="D170" i="4"/>
  <c r="E170" i="4"/>
  <c r="B170" i="4" s="1" a="1"/>
  <c r="B170" i="4" s="1"/>
  <c r="C171" i="4"/>
  <c r="D171" i="4"/>
  <c r="E171" i="4"/>
  <c r="B171" i="4" s="1" a="1"/>
  <c r="B171" i="4" s="1"/>
  <c r="C148" i="4"/>
  <c r="D148" i="4"/>
  <c r="E148" i="4"/>
  <c r="C149" i="4"/>
  <c r="D149" i="4"/>
  <c r="E149" i="4"/>
  <c r="C150" i="4"/>
  <c r="D150" i="4"/>
  <c r="E150" i="4"/>
  <c r="B150" i="4" s="1" a="1"/>
  <c r="B150" i="4" s="1"/>
  <c r="C151" i="4"/>
  <c r="D151" i="4"/>
  <c r="E151" i="4"/>
  <c r="B151" i="4" s="1" a="1"/>
  <c r="B151" i="4" s="1"/>
  <c r="C152" i="4"/>
  <c r="D152" i="4"/>
  <c r="E152" i="4"/>
  <c r="B152" i="4" s="1" a="1"/>
  <c r="B152" i="4" s="1"/>
  <c r="C14" i="4"/>
  <c r="D14" i="4"/>
  <c r="E14" i="4"/>
  <c r="B14" i="4" s="1" a="1"/>
  <c r="B14" i="4" s="1"/>
  <c r="C15" i="4"/>
  <c r="D15" i="4"/>
  <c r="E15" i="4"/>
  <c r="B15" i="4" s="1" a="1"/>
  <c r="B15" i="4" s="1"/>
  <c r="C16" i="4"/>
  <c r="D16" i="4"/>
  <c r="E16" i="4"/>
  <c r="B16" i="4" s="1" a="1"/>
  <c r="B16" i="4" s="1"/>
  <c r="C17" i="4"/>
  <c r="D17" i="4"/>
  <c r="E17" i="4"/>
  <c r="B17" i="4" s="1" a="1"/>
  <c r="B17" i="4" s="1"/>
  <c r="C18" i="4"/>
  <c r="D18" i="4"/>
  <c r="E18" i="4"/>
  <c r="B18" i="4" s="1" a="1"/>
  <c r="B18" i="4" s="1"/>
  <c r="C19" i="4"/>
  <c r="D19" i="4"/>
  <c r="E19" i="4"/>
  <c r="B19" i="4" s="1" a="1"/>
  <c r="B19" i="4" s="1"/>
  <c r="C20" i="4"/>
  <c r="D20" i="4"/>
  <c r="E20" i="4"/>
  <c r="B20" i="4" s="1" a="1"/>
  <c r="B20" i="4" s="1"/>
  <c r="C21" i="4"/>
  <c r="D21" i="4"/>
  <c r="E21" i="4"/>
  <c r="B21" i="4" s="1" a="1"/>
  <c r="B21" i="4" s="1"/>
  <c r="C22" i="4"/>
  <c r="D22" i="4"/>
  <c r="E22" i="4"/>
  <c r="B22" i="4" s="1" a="1"/>
  <c r="B22" i="4" s="1"/>
  <c r="C23" i="4"/>
  <c r="D23" i="4"/>
  <c r="E23" i="4"/>
  <c r="C24" i="4"/>
  <c r="D24" i="4"/>
  <c r="E24" i="4"/>
  <c r="B24" i="4" s="1" a="1"/>
  <c r="B24" i="4" s="1"/>
  <c r="C25" i="4"/>
  <c r="D25" i="4"/>
  <c r="E25" i="4"/>
  <c r="B25" i="4" s="1" a="1"/>
  <c r="B25" i="4" s="1"/>
  <c r="C26" i="4"/>
  <c r="D26" i="4"/>
  <c r="E26" i="4"/>
  <c r="B26" i="4" s="1" a="1"/>
  <c r="B26" i="4" s="1"/>
  <c r="C27" i="4"/>
  <c r="D27" i="4"/>
  <c r="E27" i="4"/>
  <c r="B27" i="4" s="1" a="1"/>
  <c r="B27" i="4" s="1"/>
  <c r="C28" i="4"/>
  <c r="D28" i="4"/>
  <c r="E28" i="4"/>
  <c r="B28" i="4" s="1" a="1"/>
  <c r="B28" i="4" s="1"/>
  <c r="C29" i="4"/>
  <c r="D29" i="4"/>
  <c r="E29" i="4"/>
  <c r="B29" i="4" s="1" a="1"/>
  <c r="B29" i="4" s="1"/>
  <c r="C30" i="4"/>
  <c r="D30" i="4"/>
  <c r="E30" i="4"/>
  <c r="B30" i="4" s="1" a="1"/>
  <c r="B30" i="4" s="1"/>
  <c r="C31" i="4"/>
  <c r="D31" i="4"/>
  <c r="E31" i="4"/>
  <c r="B31" i="4" s="1" a="1"/>
  <c r="B31" i="4" s="1"/>
  <c r="C32" i="4"/>
  <c r="D32" i="4"/>
  <c r="E32" i="4"/>
  <c r="B32" i="4" s="1" a="1"/>
  <c r="B32" i="4" s="1"/>
  <c r="C33" i="4"/>
  <c r="D33" i="4"/>
  <c r="E33" i="4"/>
  <c r="B33" i="4" s="1" a="1"/>
  <c r="B33" i="4" s="1"/>
  <c r="C34" i="4"/>
  <c r="D34" i="4"/>
  <c r="E34" i="4"/>
  <c r="B34" i="4" s="1" a="1"/>
  <c r="B34" i="4" s="1"/>
  <c r="C35" i="4"/>
  <c r="D35" i="4"/>
  <c r="E35" i="4"/>
  <c r="B35" i="4" s="1" a="1"/>
  <c r="B35" i="4" s="1"/>
  <c r="C36" i="4"/>
  <c r="D36" i="4"/>
  <c r="E36" i="4"/>
  <c r="B36" i="4" s="1" a="1"/>
  <c r="B36" i="4" s="1"/>
  <c r="C37" i="4"/>
  <c r="D37" i="4"/>
  <c r="E37" i="4"/>
  <c r="B37" i="4" s="1" a="1"/>
  <c r="B37" i="4" s="1"/>
  <c r="C38" i="4"/>
  <c r="D38" i="4"/>
  <c r="E38" i="4"/>
  <c r="B38" i="4" s="1" a="1"/>
  <c r="B38" i="4" s="1"/>
  <c r="C39" i="4"/>
  <c r="D39" i="4"/>
  <c r="E39" i="4"/>
  <c r="B39" i="4" s="1" a="1"/>
  <c r="B39" i="4" s="1"/>
  <c r="C40" i="4"/>
  <c r="D40" i="4"/>
  <c r="E40" i="4"/>
  <c r="B40" i="4" s="1" a="1"/>
  <c r="B40" i="4" s="1"/>
  <c r="C41" i="4"/>
  <c r="D41" i="4"/>
  <c r="E41" i="4"/>
  <c r="B41" i="4" s="1" a="1"/>
  <c r="B41" i="4" s="1"/>
  <c r="C42" i="4"/>
  <c r="D42" i="4"/>
  <c r="E42" i="4"/>
  <c r="B42" i="4" s="1" a="1"/>
  <c r="B42" i="4" s="1"/>
  <c r="C43" i="4"/>
  <c r="D43" i="4"/>
  <c r="E43" i="4"/>
  <c r="B43" i="4" s="1" a="1"/>
  <c r="B43" i="4" s="1"/>
  <c r="C44" i="4"/>
  <c r="D44" i="4"/>
  <c r="E44" i="4"/>
  <c r="B44" i="4" s="1" a="1"/>
  <c r="B44" i="4" s="1"/>
  <c r="C45" i="4"/>
  <c r="D45" i="4"/>
  <c r="E45" i="4"/>
  <c r="B45" i="4" s="1" a="1"/>
  <c r="B45" i="4" s="1"/>
  <c r="C46" i="4"/>
  <c r="D46" i="4"/>
  <c r="E46" i="4"/>
  <c r="B46" i="4" s="1" a="1"/>
  <c r="B46" i="4" s="1"/>
  <c r="C47" i="4"/>
  <c r="D47" i="4"/>
  <c r="E47" i="4"/>
  <c r="C48" i="4"/>
  <c r="D48" i="4"/>
  <c r="E48" i="4"/>
  <c r="C49" i="4"/>
  <c r="D49" i="4"/>
  <c r="E49" i="4"/>
  <c r="C50" i="4"/>
  <c r="D50" i="4"/>
  <c r="E50" i="4"/>
  <c r="C51" i="4"/>
  <c r="D51" i="4"/>
  <c r="E51" i="4"/>
  <c r="C52" i="4"/>
  <c r="D52" i="4"/>
  <c r="E52" i="4"/>
  <c r="C53" i="4"/>
  <c r="D53" i="4"/>
  <c r="E53" i="4"/>
  <c r="C54" i="4"/>
  <c r="D54" i="4"/>
  <c r="E54" i="4"/>
  <c r="B54" i="4" s="1" a="1"/>
  <c r="B54" i="4" s="1"/>
  <c r="C55" i="4"/>
  <c r="D55" i="4"/>
  <c r="E55" i="4"/>
  <c r="B55" i="4" s="1" a="1"/>
  <c r="B55" i="4" s="1"/>
  <c r="C56" i="4"/>
  <c r="D56" i="4"/>
  <c r="E56" i="4"/>
  <c r="B56" i="4" s="1" a="1"/>
  <c r="B56" i="4" s="1"/>
  <c r="C57" i="4"/>
  <c r="D57" i="4"/>
  <c r="E57" i="4"/>
  <c r="B57" i="4" s="1" a="1"/>
  <c r="B57" i="4" s="1"/>
  <c r="C58" i="4"/>
  <c r="D58" i="4"/>
  <c r="E58" i="4"/>
  <c r="B58" i="4" s="1" a="1"/>
  <c r="B58" i="4" s="1"/>
  <c r="C59" i="4"/>
  <c r="D59" i="4"/>
  <c r="E59" i="4"/>
  <c r="B59" i="4" s="1" a="1"/>
  <c r="B59" i="4" s="1"/>
  <c r="C60" i="4"/>
  <c r="D60" i="4"/>
  <c r="E60" i="4"/>
  <c r="B60" i="4" s="1" a="1"/>
  <c r="B60" i="4" s="1"/>
  <c r="C61" i="4"/>
  <c r="D61" i="4"/>
  <c r="E61" i="4"/>
  <c r="B61" i="4" s="1" a="1"/>
  <c r="B61" i="4" s="1"/>
  <c r="C62" i="4"/>
  <c r="D62" i="4"/>
  <c r="E62" i="4"/>
  <c r="B62" i="4" s="1" a="1"/>
  <c r="B62" i="4" s="1"/>
  <c r="C63" i="4"/>
  <c r="D63" i="4"/>
  <c r="E63" i="4"/>
  <c r="B63" i="4" s="1" a="1"/>
  <c r="B63" i="4" s="1"/>
  <c r="C64" i="4"/>
  <c r="D64" i="4"/>
  <c r="E64" i="4"/>
  <c r="B64" i="4" s="1" a="1"/>
  <c r="B64" i="4" s="1"/>
  <c r="C65" i="4"/>
  <c r="D65" i="4"/>
  <c r="E65" i="4"/>
  <c r="B65" i="4" s="1" a="1"/>
  <c r="B65" i="4" s="1"/>
  <c r="C66" i="4"/>
  <c r="D66" i="4"/>
  <c r="E66" i="4"/>
  <c r="B66" i="4" s="1" a="1"/>
  <c r="B66" i="4" s="1"/>
  <c r="C67" i="4"/>
  <c r="D67" i="4"/>
  <c r="E67" i="4"/>
  <c r="B67" i="4" s="1" a="1"/>
  <c r="B67" i="4" s="1"/>
  <c r="C68" i="4"/>
  <c r="D68" i="4"/>
  <c r="E68" i="4"/>
  <c r="C69" i="4"/>
  <c r="D69" i="4"/>
  <c r="E69" i="4"/>
  <c r="B69" i="4" s="1" a="1"/>
  <c r="B69" i="4" s="1"/>
  <c r="C70" i="4"/>
  <c r="D70" i="4"/>
  <c r="E70" i="4"/>
  <c r="B70" i="4" s="1" a="1"/>
  <c r="B70" i="4" s="1"/>
  <c r="C71" i="4"/>
  <c r="D71" i="4"/>
  <c r="E71" i="4"/>
  <c r="B71" i="4" s="1" a="1"/>
  <c r="B71" i="4" s="1"/>
  <c r="C72" i="4"/>
  <c r="D72" i="4"/>
  <c r="E72" i="4"/>
  <c r="B72" i="4" s="1" a="1"/>
  <c r="B72" i="4" s="1"/>
  <c r="C73" i="4"/>
  <c r="D73" i="4"/>
  <c r="E73" i="4"/>
  <c r="B73" i="4" s="1" a="1"/>
  <c r="B73" i="4" s="1"/>
  <c r="C74" i="4"/>
  <c r="D74" i="4"/>
  <c r="E74" i="4"/>
  <c r="C75" i="4"/>
  <c r="D75" i="4"/>
  <c r="E75" i="4"/>
  <c r="C76" i="4"/>
  <c r="D76" i="4"/>
  <c r="E76" i="4"/>
  <c r="C77" i="4"/>
  <c r="D77" i="4"/>
  <c r="E77" i="4"/>
  <c r="B77" i="4" s="1" a="1"/>
  <c r="B77" i="4" s="1"/>
  <c r="C78" i="4"/>
  <c r="D78" i="4"/>
  <c r="E78" i="4"/>
  <c r="B78" i="4" s="1" a="1"/>
  <c r="B78" i="4" s="1"/>
  <c r="C79" i="4"/>
  <c r="D79" i="4"/>
  <c r="E79" i="4"/>
  <c r="B79" i="4" s="1" a="1"/>
  <c r="B79" i="4" s="1"/>
  <c r="C80" i="4"/>
  <c r="D80" i="4"/>
  <c r="E80" i="4"/>
  <c r="B80" i="4" s="1" a="1"/>
  <c r="B80" i="4" s="1"/>
  <c r="C81" i="4"/>
  <c r="D81" i="4"/>
  <c r="E81" i="4"/>
  <c r="B81" i="4" s="1" a="1"/>
  <c r="B81" i="4" s="1"/>
  <c r="C82" i="4"/>
  <c r="D82" i="4"/>
  <c r="E82" i="4"/>
  <c r="B82" i="4" s="1" a="1"/>
  <c r="B82" i="4" s="1"/>
  <c r="C83" i="4"/>
  <c r="D83" i="4"/>
  <c r="E83" i="4"/>
  <c r="B83" i="4" s="1" a="1"/>
  <c r="B83" i="4" s="1"/>
  <c r="C84" i="4"/>
  <c r="D84" i="4"/>
  <c r="E84" i="4"/>
  <c r="B84" i="4" s="1" a="1"/>
  <c r="B84" i="4" s="1"/>
  <c r="C85" i="4"/>
  <c r="D85" i="4"/>
  <c r="E85" i="4"/>
  <c r="B85" i="4" s="1" a="1"/>
  <c r="B85" i="4" s="1"/>
  <c r="C86" i="4"/>
  <c r="D86" i="4"/>
  <c r="E86" i="4"/>
  <c r="B86" i="4" s="1" a="1"/>
  <c r="B86" i="4" s="1"/>
  <c r="C87" i="4"/>
  <c r="D87" i="4"/>
  <c r="E87" i="4"/>
  <c r="B87" i="4" s="1" a="1"/>
  <c r="B87" i="4" s="1"/>
  <c r="C88" i="4"/>
  <c r="D88" i="4"/>
  <c r="E88" i="4"/>
  <c r="B88" i="4" s="1" a="1"/>
  <c r="B88" i="4" s="1"/>
  <c r="C89" i="4"/>
  <c r="D89" i="4"/>
  <c r="E89" i="4"/>
  <c r="B89" i="4" s="1" a="1"/>
  <c r="B89" i="4" s="1"/>
  <c r="C90" i="4"/>
  <c r="D90" i="4"/>
  <c r="E90" i="4"/>
  <c r="B90" i="4" s="1" a="1"/>
  <c r="B90" i="4" s="1"/>
  <c r="C91" i="4"/>
  <c r="D91" i="4"/>
  <c r="E91" i="4"/>
  <c r="C92" i="4"/>
  <c r="D92" i="4"/>
  <c r="E92" i="4"/>
  <c r="C93" i="4"/>
  <c r="D93" i="4"/>
  <c r="E93" i="4"/>
  <c r="C94" i="4"/>
  <c r="D94" i="4"/>
  <c r="E94" i="4"/>
  <c r="C95" i="4"/>
  <c r="D95" i="4"/>
  <c r="E95" i="4"/>
  <c r="B95" i="4" s="1" a="1"/>
  <c r="B95" i="4" s="1"/>
  <c r="C96" i="4"/>
  <c r="D96" i="4"/>
  <c r="E96" i="4"/>
  <c r="B96" i="4" s="1" a="1"/>
  <c r="B96" i="4" s="1"/>
  <c r="C97" i="4"/>
  <c r="D97" i="4"/>
  <c r="E97" i="4"/>
  <c r="B97" i="4" s="1" a="1"/>
  <c r="B97" i="4" s="1"/>
  <c r="C98" i="4"/>
  <c r="D98" i="4"/>
  <c r="E98" i="4"/>
  <c r="B98" i="4" s="1" a="1"/>
  <c r="B98" i="4" s="1"/>
  <c r="C99" i="4"/>
  <c r="D99" i="4"/>
  <c r="E99" i="4"/>
  <c r="B99" i="4" s="1" a="1"/>
  <c r="B99" i="4" s="1"/>
  <c r="C100" i="4"/>
  <c r="D100" i="4"/>
  <c r="E100" i="4"/>
  <c r="B100" i="4" s="1" a="1"/>
  <c r="B100" i="4" s="1"/>
  <c r="C101" i="4"/>
  <c r="D101" i="4"/>
  <c r="E101" i="4"/>
  <c r="B101" i="4" s="1" a="1"/>
  <c r="B101" i="4" s="1"/>
  <c r="C102" i="4"/>
  <c r="D102" i="4"/>
  <c r="E102" i="4"/>
  <c r="B102" i="4" s="1" a="1"/>
  <c r="B102" i="4" s="1"/>
  <c r="C103" i="4"/>
  <c r="D103" i="4"/>
  <c r="E103" i="4"/>
  <c r="B103" i="4" s="1" a="1"/>
  <c r="B103" i="4" s="1"/>
  <c r="C104" i="4"/>
  <c r="D104" i="4"/>
  <c r="E104" i="4"/>
  <c r="B104" i="4" s="1" a="1"/>
  <c r="B104" i="4" s="1"/>
  <c r="C105" i="4"/>
  <c r="D105" i="4"/>
  <c r="E105" i="4"/>
  <c r="B105" i="4" s="1" a="1"/>
  <c r="B105" i="4" s="1"/>
  <c r="C106" i="4"/>
  <c r="D106" i="4"/>
  <c r="E106" i="4"/>
  <c r="B106" i="4" s="1" a="1"/>
  <c r="B106" i="4" s="1"/>
  <c r="C107" i="4"/>
  <c r="D107" i="4"/>
  <c r="E107" i="4"/>
  <c r="B107" i="4" s="1" a="1"/>
  <c r="B107" i="4" s="1"/>
  <c r="C108" i="4"/>
  <c r="D108" i="4"/>
  <c r="E108" i="4"/>
  <c r="B108" i="4" s="1" a="1"/>
  <c r="B108" i="4" s="1"/>
  <c r="C109" i="4"/>
  <c r="D109" i="4"/>
  <c r="E109" i="4"/>
  <c r="B109" i="4" s="1" a="1"/>
  <c r="B109" i="4" s="1"/>
  <c r="C110" i="4"/>
  <c r="D110" i="4"/>
  <c r="E110" i="4"/>
  <c r="B110" i="4" s="1" a="1"/>
  <c r="B110" i="4" s="1"/>
  <c r="C111" i="4"/>
  <c r="D111" i="4"/>
  <c r="E111" i="4"/>
  <c r="B111" i="4" s="1" a="1"/>
  <c r="B111" i="4" s="1"/>
  <c r="C112" i="4"/>
  <c r="D112" i="4"/>
  <c r="E112" i="4"/>
  <c r="B112" i="4" s="1" a="1"/>
  <c r="B112" i="4" s="1"/>
  <c r="C113" i="4"/>
  <c r="D113" i="4"/>
  <c r="E113" i="4"/>
  <c r="B113" i="4" s="1" a="1"/>
  <c r="B113" i="4" s="1"/>
  <c r="C114" i="4"/>
  <c r="D114" i="4"/>
  <c r="E114" i="4"/>
  <c r="B114" i="4" s="1" a="1"/>
  <c r="B114" i="4" s="1"/>
  <c r="C115" i="4"/>
  <c r="D115" i="4"/>
  <c r="E115" i="4"/>
  <c r="B115" i="4" s="1" a="1"/>
  <c r="B115" i="4" s="1"/>
  <c r="C116" i="4"/>
  <c r="D116" i="4"/>
  <c r="E116" i="4"/>
  <c r="B116" i="4" s="1" a="1"/>
  <c r="B116" i="4" s="1"/>
  <c r="C117" i="4"/>
  <c r="D117" i="4"/>
  <c r="E117" i="4"/>
  <c r="C118" i="4"/>
  <c r="D118" i="4"/>
  <c r="E118" i="4"/>
  <c r="C119" i="4"/>
  <c r="D119" i="4"/>
  <c r="E119" i="4"/>
  <c r="B119" i="4" s="1" a="1"/>
  <c r="B119" i="4" s="1"/>
  <c r="C120" i="4"/>
  <c r="D120" i="4"/>
  <c r="E120" i="4"/>
  <c r="B120" i="4" s="1" a="1"/>
  <c r="B120" i="4" s="1"/>
  <c r="C121" i="4"/>
  <c r="D121" i="4"/>
  <c r="E121" i="4"/>
  <c r="B121" i="4" s="1" a="1"/>
  <c r="B121" i="4" s="1"/>
  <c r="C122" i="4"/>
  <c r="D122" i="4"/>
  <c r="E122" i="4"/>
  <c r="B122" i="4" s="1" a="1"/>
  <c r="B122" i="4" s="1"/>
  <c r="C123" i="4"/>
  <c r="D123" i="4"/>
  <c r="E123" i="4"/>
  <c r="B123" i="4" s="1" a="1"/>
  <c r="B123" i="4" s="1"/>
  <c r="C124" i="4"/>
  <c r="D124" i="4"/>
  <c r="E124" i="4"/>
  <c r="B124" i="4" s="1" a="1"/>
  <c r="B124" i="4" s="1"/>
  <c r="C125" i="4"/>
  <c r="D125" i="4"/>
  <c r="E125" i="4"/>
  <c r="B125" i="4" s="1" a="1"/>
  <c r="B125" i="4" s="1"/>
  <c r="C126" i="4"/>
  <c r="D126" i="4"/>
  <c r="E126" i="4"/>
  <c r="B126" i="4" s="1" a="1"/>
  <c r="B126" i="4" s="1"/>
  <c r="C127" i="4"/>
  <c r="D127" i="4"/>
  <c r="E127" i="4"/>
  <c r="B127" i="4" s="1" a="1"/>
  <c r="B127" i="4" s="1"/>
  <c r="C128" i="4"/>
  <c r="D128" i="4"/>
  <c r="E128" i="4"/>
  <c r="B128" i="4" s="1" a="1"/>
  <c r="B128" i="4" s="1"/>
  <c r="C129" i="4"/>
  <c r="D129" i="4"/>
  <c r="E129" i="4"/>
  <c r="B129" i="4" s="1" a="1"/>
  <c r="B129" i="4" s="1"/>
  <c r="C130" i="4"/>
  <c r="D130" i="4"/>
  <c r="E130" i="4"/>
  <c r="B130" i="4" s="1" a="1"/>
  <c r="B130" i="4" s="1"/>
  <c r="C131" i="4"/>
  <c r="D131" i="4"/>
  <c r="E131" i="4"/>
  <c r="B131" i="4" s="1" a="1"/>
  <c r="B131" i="4" s="1"/>
  <c r="C132" i="4"/>
  <c r="D132" i="4"/>
  <c r="E132" i="4"/>
  <c r="B132" i="4" s="1" a="1"/>
  <c r="B132" i="4" s="1"/>
  <c r="C133" i="4"/>
  <c r="D133" i="4"/>
  <c r="E133" i="4"/>
  <c r="B133" i="4" s="1" a="1"/>
  <c r="B133" i="4" s="1"/>
  <c r="C134" i="4"/>
  <c r="D134" i="4"/>
  <c r="E134" i="4"/>
  <c r="B134" i="4" s="1" a="1"/>
  <c r="B134" i="4" s="1"/>
  <c r="C135" i="4"/>
  <c r="D135" i="4"/>
  <c r="E135" i="4"/>
  <c r="B135" i="4" s="1" a="1"/>
  <c r="B135" i="4" s="1"/>
  <c r="C136" i="4"/>
  <c r="D136" i="4"/>
  <c r="E136" i="4"/>
  <c r="B136" i="4" s="1" a="1"/>
  <c r="B136" i="4" s="1"/>
  <c r="C137" i="4"/>
  <c r="D137" i="4"/>
  <c r="E137" i="4"/>
  <c r="B137" i="4" s="1" a="1"/>
  <c r="B137" i="4" s="1"/>
  <c r="C138" i="4"/>
  <c r="D138" i="4"/>
  <c r="E138" i="4"/>
  <c r="B138" i="4" s="1" a="1"/>
  <c r="B138" i="4" s="1"/>
  <c r="C139" i="4"/>
  <c r="D139" i="4"/>
  <c r="E139" i="4"/>
  <c r="B139" i="4" s="1" a="1"/>
  <c r="B139" i="4" s="1"/>
  <c r="C140" i="4"/>
  <c r="D140" i="4"/>
  <c r="E140" i="4"/>
  <c r="B140" i="4" s="1" a="1"/>
  <c r="B140" i="4" s="1"/>
  <c r="C141" i="4"/>
  <c r="D141" i="4"/>
  <c r="E141" i="4"/>
  <c r="B141" i="4" s="1" a="1"/>
  <c r="B141" i="4" s="1"/>
  <c r="C142" i="4"/>
  <c r="D142" i="4"/>
  <c r="E142" i="4"/>
  <c r="B142" i="4" s="1" a="1"/>
  <c r="B142" i="4" s="1"/>
  <c r="C143" i="4"/>
  <c r="D143" i="4"/>
  <c r="E143" i="4"/>
  <c r="B143" i="4" s="1" a="1"/>
  <c r="B143" i="4" s="1"/>
  <c r="C144" i="4"/>
  <c r="D144" i="4"/>
  <c r="E144" i="4"/>
  <c r="C145" i="4"/>
  <c r="D145" i="4"/>
  <c r="E145" i="4"/>
  <c r="C146" i="4"/>
  <c r="D146" i="4"/>
  <c r="E146" i="4"/>
  <c r="C147" i="4"/>
  <c r="D147" i="4"/>
  <c r="E147" i="4"/>
  <c r="E11" i="4"/>
  <c r="D11" i="4"/>
  <c r="C12" i="4"/>
  <c r="D12" i="4"/>
  <c r="E12" i="4"/>
  <c r="B12" i="4" s="1" a="1"/>
  <c r="B12" i="4" s="1"/>
  <c r="C13" i="4"/>
  <c r="D13" i="4"/>
  <c r="E13" i="4"/>
  <c r="B13" i="4" s="1" a="1"/>
  <c r="B13" i="4" s="1"/>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B11" i="4" l="1" a="1"/>
  <c r="B11" i="4" s="1"/>
  <c r="E7" i="4"/>
  <c r="X116" i="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<sst xmlns="http://schemas.openxmlformats.org/spreadsheetml/2006/main" count="19766" uniqueCount="1998">
  <si>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</si>
  <si>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</si>
  <si>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</si>
  <si>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</si>
  <si>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</si>
  <si>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</si>
  <si>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</si>
  <si>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</si>
  <si>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</si>
  <si>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</si>
  <si>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</si>
  <si>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</si>
  <si>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</si>
  <si>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</si>
  <si>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</si>
  <si>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</si>
  <si>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</si>
  <si>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</si>
  <si>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</si>
  <si>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</si>
  <si>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</si>
  <si>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</si>
  <si>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</si>
  <si>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</si>
  <si>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</si>
  <si>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</si>
  <si>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</si>
  <si>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</si>
  <si>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</si>
  <si>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</si>
  <si>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</si>
  <si>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</si>
  <si>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</si>
  <si>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</si>
  <si>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</si>
  <si>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</si>
  <si>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</si>
  <si>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</si>
  <si>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</si>
  <si>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</si>
  <si>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</si>
  <si>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</si>
  <si>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</si>
  <si>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</si>
  <si>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</si>
  <si>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</si>
  <si>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</si>
  <si>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</si>
  <si>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</si>
  <si>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</si>
  <si>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</si>
  <si>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</si>
  <si>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</si>
  <si>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</si>
  <si>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</si>
  <si>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</si>
  <si>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</si>
  <si>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</si>
  <si>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</si>
  <si>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</si>
  <si>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</si>
  <si>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</si>
  <si>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</si>
  <si>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</si>
  <si>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</si>
  <si>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</si>
  <si>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</si>
  <si>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</si>
  <si>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</si>
  <si>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</si>
  <si>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</si>
  <si>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</si>
  <si>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</si>
  <si>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</si>
  <si>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</si>
  <si>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</si>
  <si>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</si>
  <si>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</si>
  <si>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</si>
  <si>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</si>
  <si>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</si>
  <si>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</si>
  <si>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</si>
  <si>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</si>
  <si>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</si>
  <si>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</si>
  <si>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</si>
  <si>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</si>
  <si>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</si>
  <si>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</si>
  <si>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</si>
  <si>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</si>
  <si>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</si>
  <si>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</si>
  <si>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</si>
  <si>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</si>
  <si>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</si>
  <si>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</si>
  <si>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</si>
  <si>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</si>
  <si>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</si>
  <si>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</si>
  <si>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</si>
  <si>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</si>
  <si>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</si>
  <si>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</si>
  <si>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</si>
  <si>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</si>
  <si>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</si>
  <si>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</si>
  <si>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</si>
  <si>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</si>
  <si>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</si>
  <si>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</si>
  <si>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</si>
  <si>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</si>
  <si>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</si>
  <si>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</si>
  <si>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</si>
  <si>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</si>
  <si>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</si>
  <si>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</si>
  <si>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</si>
  <si>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</si>
  <si>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</si>
  <si>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</si>
  <si>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</si>
  <si>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</si>
  <si>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</si>
  <si>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</si>
  <si>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</si>
  <si>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</si>
  <si>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</si>
  <si>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</si>
  <si>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</si>
  <si>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</si>
  <si>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</si>
  <si>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</si>
  <si>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</si>
  <si>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</si>
  <si>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</si>
  <si>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</si>
  <si>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</si>
  <si>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</si>
  <si>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</si>
  <si>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</si>
  <si>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</si>
  <si>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</si>
  <si>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</si>
  <si>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</si>
  <si>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</si>
  <si>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</si>
  <si>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</si>
  <si>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</si>
  <si>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</si>
  <si>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</si>
  <si>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</si>
  <si>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</si>
  <si>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</si>
  <si>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</si>
  <si>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</si>
  <si>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</si>
  <si>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</si>
  <si>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</si>
  <si>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</si>
  <si>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</si>
  <si>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</si>
  <si>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</si>
  <si>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</si>
  <si>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</si>
  <si>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</si>
  <si>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</si>
  <si>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</si>
  <si>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</si>
  <si>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</si>
  <si>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</si>
  <si>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</si>
  <si>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</si>
  <si>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</si>
  <si>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</si>
  <si>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</si>
  <si>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</si>
  <si>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</si>
  <si>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</si>
  <si>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</si>
  <si>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</si>
  <si>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</si>
  <si>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</si>
  <si>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</si>
  <si>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</si>
  <si>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</si>
  <si>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</si>
  <si>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</si>
  <si>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</si>
  <si>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</si>
  <si>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</si>
  <si>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</si>
  <si>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</si>
  <si>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</si>
  <si>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</si>
  <si>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</si>
  <si>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</si>
  <si>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</si>
  <si>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</si>
  <si>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</si>
  <si>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</si>
  <si>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</si>
  <si>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</si>
  <si>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</si>
  <si>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</si>
  <si>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</si>
  <si>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</si>
  <si>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</si>
  <si>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</si>
  <si>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</si>
  <si>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</si>
  <si>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</si>
  <si>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</si>
  <si>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</si>
  <si>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</si>
  <si>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</si>
  <si>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</si>
  <si>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</si>
  <si>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</si>
  <si>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</si>
  <si>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</si>
  <si>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</si>
  <si>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</si>
  <si>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</si>
  <si>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</si>
  <si>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</si>
  <si>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</si>
  <si>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</si>
  <si>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</si>
  <si>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</si>
  <si>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</si>
  <si>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</si>
  <si>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</si>
  <si>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</si>
  <si>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</si>
  <si>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</si>
  <si>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</si>
  <si>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</si>
  <si>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</si>
  <si>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</si>
  <si>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</si>
  <si>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</si>
  <si>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</si>
  <si>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</si>
  <si>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</si>
  <si>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</si>
  <si>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</si>
  <si>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</si>
  <si>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</si>
  <si>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</si>
  <si>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</si>
  <si>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</si>
  <si>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</si>
  <si>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</si>
  <si>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</si>
  <si>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</si>
  <si>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</si>
  <si>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</si>
  <si>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</si>
  <si>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</si>
  <si>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</si>
  <si>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</si>
  <si>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</si>
  <si>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</si>
  <si>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</si>
  <si>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</si>
  <si>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</si>
  <si>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</si>
  <si>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</si>
  <si>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</si>
  <si>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</si>
  <si>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</si>
  <si>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</si>
  <si>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</si>
  <si>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</si>
  <si>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</si>
  <si>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</si>
  <si>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</si>
  <si>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</si>
  <si>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</si>
  <si>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</si>
  <si>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</si>
  <si>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</si>
  <si>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</si>
  <si>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</si>
  <si>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</si>
  <si>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</si>
  <si>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</si>
  <si>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</si>
  <si>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</si>
  <si>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</si>
  <si>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</si>
  <si>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</si>
  <si>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</si>
  <si>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</si>
  <si>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</si>
  <si>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</si>
  <si>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</si>
  <si>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</si>
  <si>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</si>
  <si>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</si>
  <si>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</si>
  <si>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</si>
  <si>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</si>
  <si>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</si>
  <si>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</si>
  <si>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</si>
  <si>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</si>
  <si>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</si>
  <si>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</si>
  <si>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</si>
  <si>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</si>
  <si>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</si>
  <si>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</si>
  <si>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</si>
  <si>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</si>
  <si>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</si>
  <si>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</si>
  <si>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</si>
  <si>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</si>
  <si>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</si>
  <si>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</si>
  <si>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</si>
  <si>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</si>
  <si>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</si>
  <si>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</si>
  <si>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</si>
  <si>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</si>
  <si>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</si>
  <si>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</si>
  <si>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</si>
  <si>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</si>
  <si>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</si>
  <si>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</si>
  <si>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</si>
  <si>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</si>
  <si>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</si>
  <si>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</si>
  <si>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</si>
  <si>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</si>
  <si>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</si>
  <si>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</si>
  <si>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</si>
  <si>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</si>
  <si>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</si>
  <si>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</si>
  <si>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</si>
  <si>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</si>
  <si>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</si>
  <si>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</si>
  <si>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</si>
  <si>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</si>
  <si>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</si>
  <si>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</si>
  <si>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</si>
  <si>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</si>
  <si>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</si>
  <si>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</si>
  <si>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</si>
  <si>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</si>
  <si>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</si>
  <si>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</si>
  <si>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</si>
  <si>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</si>
  <si>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</si>
  <si>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</si>
  <si>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</si>
  <si>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</si>
  <si>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</si>
  <si>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</si>
  <si>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</si>
  <si>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</si>
  <si>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</si>
  <si>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</si>
  <si>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</si>
  <si>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</si>
  <si>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</si>
  <si>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</si>
  <si>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</si>
  <si>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</si>
  <si>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</si>
  <si>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</si>
  <si>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</si>
  <si>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</si>
  <si>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</si>
  <si>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</si>
  <si>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</si>
  <si>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</si>
  <si>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</si>
  <si>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</si>
  <si>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</si>
  <si>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</si>
  <si>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</si>
  <si>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</si>
  <si>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</si>
  <si>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</si>
  <si>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</si>
  <si>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</si>
  <si>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</si>
  <si>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</si>
  <si>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</si>
  <si>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</si>
  <si>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</si>
  <si>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</si>
  <si>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</si>
  <si>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</si>
  <si>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</si>
  <si>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</si>
  <si>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</si>
  <si>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</si>
  <si>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</si>
  <si>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</si>
  <si>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</si>
  <si>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</si>
  <si>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</si>
  <si>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</si>
  <si>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</si>
  <si>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</si>
  <si>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</si>
  <si>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</si>
  <si>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</si>
  <si>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</si>
  <si>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</si>
  <si>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</si>
  <si>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</si>
  <si>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</si>
  <si>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</si>
  <si>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</si>
  <si>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</si>
  <si>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</si>
  <si>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</si>
  <si>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</si>
  <si>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</si>
  <si>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</si>
  <si>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</si>
  <si>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</si>
  <si>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</si>
  <si>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</si>
  <si>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</si>
  <si>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</si>
  <si>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</si>
  <si>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</si>
  <si>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</si>
  <si>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</si>
  <si>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</si>
  <si>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</si>
  <si>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</si>
  <si>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</si>
  <si>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</si>
  <si>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</si>
  <si>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</si>
  <si>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</si>
  <si>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</si>
  <si>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</si>
  <si>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</si>
  <si>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</si>
  <si>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</si>
  <si>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</si>
  <si>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</si>
  <si>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</si>
  <si>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</si>
  <si>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</si>
  <si>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</si>
  <si>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</si>
  <si>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</si>
  <si>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</si>
  <si>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</si>
  <si>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</si>
  <si>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</si>
  <si>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</si>
  <si>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</si>
  <si>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</si>
  <si>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</si>
  <si>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</si>
  <si>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</si>
  <si>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</si>
  <si>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</si>
  <si>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</si>
  <si>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</si>
  <si>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</si>
  <si>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</si>
  <si>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</si>
  <si>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</si>
  <si>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</si>
  <si>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</si>
  <si>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</si>
  <si>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</si>
  <si>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</si>
  <si>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</si>
  <si>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</si>
  <si>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</si>
  <si>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</si>
  <si>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</si>
  <si>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</si>
  <si>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</si>
  <si>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</si>
  <si>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</si>
  <si>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</si>
  <si>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</si>
  <si>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</si>
  <si>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</si>
  <si>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</si>
  <si>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</si>
  <si>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</si>
  <si>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</si>
  <si>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</si>
  <si>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</si>
  <si>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</si>
  <si>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</si>
  <si>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</si>
  <si>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</si>
  <si>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</si>
  <si>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</si>
  <si>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</si>
  <si>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</si>
  <si>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</si>
  <si>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</si>
  <si>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</si>
  <si>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</si>
  <si>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</si>
  <si>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</si>
  <si>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</si>
  <si>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</si>
  <si>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</si>
  <si>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</si>
  <si>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</si>
  <si>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</si>
  <si>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</si>
  <si>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</si>
  <si>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</si>
  <si>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</si>
  <si>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</si>
  <si>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</si>
  <si>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</si>
  <si>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</si>
  <si>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</si>
  <si>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</si>
  <si>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</si>
  <si>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</si>
  <si>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</si>
  <si>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</si>
  <si>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</si>
  <si>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</si>
  <si>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</si>
  <si>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</si>
  <si>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</si>
  <si>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</si>
  <si>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</si>
  <si>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</si>
  <si>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</si>
  <si>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</si>
  <si>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</si>
  <si>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</si>
  <si>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</si>
  <si>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</si>
  <si>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</si>
  <si>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</si>
  <si>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</si>
  <si>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</si>
  <si>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</si>
  <si>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</si>
  <si>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</si>
  <si>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</si>
  <si>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</si>
  <si>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</si>
  <si>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</si>
  <si>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</si>
  <si>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</si>
  <si>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</si>
  <si>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</si>
  <si>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</si>
  <si>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</si>
  <si>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</si>
  <si>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</si>
  <si>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</si>
  <si>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</si>
  <si>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</si>
  <si>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</si>
  <si>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</si>
  <si>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</si>
  <si>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</si>
  <si>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</si>
  <si>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</si>
  <si>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</si>
  <si>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</si>
  <si>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</si>
  <si>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</si>
  <si>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</si>
  <si>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</si>
  <si>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</si>
  <si>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</si>
  <si>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</si>
  <si>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</si>
  <si>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</si>
  <si>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</si>
  <si>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</si>
  <si>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</si>
  <si>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</si>
  <si>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</si>
  <si>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</si>
  <si>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</si>
  <si>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</si>
  <si>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</si>
  <si>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</si>
  <si>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</si>
  <si>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</si>
  <si>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</si>
  <si>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</si>
  <si>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</si>
  <si>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</si>
  <si>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</si>
  <si>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</si>
  <si>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</si>
  <si>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</si>
  <si>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</si>
  <si>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</si>
  <si>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</si>
  <si>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</si>
  <si>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</si>
  <si>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</si>
  <si>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</si>
  <si>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</si>
  <si>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</si>
  <si>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</si>
  <si>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</si>
  <si>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</si>
  <si>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</si>
  <si>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</si>
  <si>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</si>
  <si>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</si>
  <si>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</si>
  <si>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</si>
  <si>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</si>
  <si>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</si>
  <si>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</si>
  <si>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</si>
  <si>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</si>
  <si>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</si>
  <si>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</si>
  <si>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</si>
  <si>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</si>
  <si>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</si>
  <si>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</si>
  <si>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</si>
  <si>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</si>
  <si>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</si>
  <si>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</si>
  <si>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</si>
  <si>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</si>
  <si>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</si>
  <si>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</si>
  <si>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</si>
  <si>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</si>
  <si>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</si>
  <si>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</si>
  <si>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</si>
  <si>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</si>
  <si>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</si>
  <si>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</si>
  <si>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</si>
  <si>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</si>
  <si>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</si>
  <si>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</si>
  <si>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</si>
  <si>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</si>
  <si>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</si>
  <si>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</si>
  <si>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</si>
  <si>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</si>
  <si>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</si>
  <si>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</si>
  <si>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</si>
  <si>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</si>
  <si>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</si>
  <si>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</si>
  <si>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</si>
  <si>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</si>
  <si>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</si>
  <si>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</si>
  <si>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</si>
  <si>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</si>
  <si>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</si>
  <si>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</si>
  <si>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</si>
  <si>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</si>
  <si>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</si>
  <si>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</si>
  <si>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</si>
  <si>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</si>
  <si>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</si>
  <si>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</si>
  <si>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</si>
  <si>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</si>
  <si>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</si>
  <si>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</si>
  <si>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</si>
  <si>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</si>
  <si>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</si>
  <si>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</si>
  <si>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</si>
  <si>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</si>
  <si>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</si>
  <si>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</si>
  <si>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</si>
  <si>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</si>
  <si>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</si>
  <si>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</si>
  <si>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</si>
  <si>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</si>
  <si>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</si>
  <si>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</si>
  <si>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</si>
  <si>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</si>
  <si>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</si>
  <si>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</si>
  <si>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</si>
  <si>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</si>
  <si>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</si>
  <si>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</si>
  <si>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</si>
  <si>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</si>
  <si>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</si>
  <si>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</si>
  <si>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</si>
  <si>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</si>
  <si>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</si>
  <si>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</si>
  <si>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</si>
  <si>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</si>
  <si>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</si>
  <si>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</si>
  <si>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</si>
  <si>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</si>
  <si>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</si>
  <si>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</si>
  <si>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</si>
  <si>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</si>
  <si>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</si>
  <si>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</si>
  <si>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</si>
  <si>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</si>
  <si>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</si>
  <si>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</si>
  <si>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</si>
  <si>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</si>
  <si>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</si>
  <si>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</si>
  <si>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</si>
  <si>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</si>
  <si>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</si>
  <si>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</si>
  <si>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</si>
  <si>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</si>
  <si>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</si>
  <si>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</si>
  <si>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</si>
  <si>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</si>
  <si>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</si>
  <si>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</si>
  <si>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</si>
  <si>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</si>
  <si>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</si>
  <si>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</si>
  <si>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</si>
  <si>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</si>
  <si>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</si>
  <si>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</si>
  <si>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</si>
  <si>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</si>
  <si>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</si>
  <si>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</si>
  <si>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</si>
  <si>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</si>
  <si>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</si>
  <si>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</si>
  <si>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</si>
  <si>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</si>
  <si>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</si>
  <si>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</si>
  <si>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</si>
  <si>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</si>
  <si>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</si>
  <si>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</si>
  <si>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</si>
  <si>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</si>
  <si>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</si>
  <si>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</si>
  <si>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</si>
  <si>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</si>
  <si>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</si>
  <si>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</si>
  <si>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</si>
  <si>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</si>
  <si>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</si>
  <si>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</si>
  <si>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</si>
  <si>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</si>
  <si>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</si>
  <si>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</si>
  <si>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</si>
  <si>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</si>
  <si>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</si>
  <si>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</si>
  <si>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</si>
  <si>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</si>
  <si>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</si>
  <si>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</si>
  <si>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</si>
  <si>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</si>
  <si>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</si>
  <si>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</si>
  <si>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</si>
  <si>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</si>
  <si>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</si>
  <si>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</si>
  <si>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</si>
  <si>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</si>
  <si>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</si>
  <si>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</si>
  <si>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</si>
  <si>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</si>
  <si>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</si>
  <si>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</si>
  <si>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</si>
  <si>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</si>
  <si>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</si>
  <si>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</si>
  <si>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</si>
  <si>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</si>
  <si>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</si>
  <si>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</si>
  <si>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</si>
  <si>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</si>
  <si>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</si>
  <si>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</si>
  <si>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</si>
  <si>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</si>
  <si>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</si>
  <si>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</si>
  <si>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</si>
  <si>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</si>
  <si>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</si>
  <si>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</si>
  <si>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</si>
  <si>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</si>
  <si>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</si>
  <si>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</si>
  <si>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</si>
  <si>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</si>
  <si>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</si>
  <si>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</si>
  <si>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</si>
  <si>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</si>
  <si>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</si>
  <si>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</si>
  <si>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</si>
  <si>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</si>
  <si>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</si>
  <si>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</si>
  <si>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</si>
  <si>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</si>
  <si>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</si>
  <si>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</si>
  <si>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</si>
  <si>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</si>
  <si>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</si>
  <si>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</si>
  <si>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</si>
  <si>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</si>
  <si>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</si>
  <si>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</si>
  <si>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</si>
  <si>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</si>
  <si>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</si>
  <si>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</si>
  <si>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</si>
  <si>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</si>
  <si>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</si>
  <si>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</si>
  <si>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</si>
  <si>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</si>
  <si>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</si>
  <si>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</si>
  <si>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</si>
  <si>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</si>
  <si>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</si>
  <si>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</si>
  <si>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</si>
  <si>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</si>
  <si>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</si>
  <si>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</si>
  <si>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</si>
  <si>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</si>
  <si>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</si>
  <si>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</si>
  <si>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</si>
  <si>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</si>
  <si>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</si>
  <si>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</si>
  <si>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</si>
  <si>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</si>
  <si>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</si>
  <si>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</si>
  <si>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</si>
  <si>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</si>
  <si>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</si>
  <si>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</si>
  <si>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</si>
  <si>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</si>
  <si>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</si>
  <si>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</si>
  <si>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</si>
  <si>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</si>
  <si>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</si>
  <si>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</si>
  <si>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</si>
  <si>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</si>
  <si>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</si>
  <si>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</si>
  <si>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</si>
  <si>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</si>
  <si>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</si>
  <si>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</si>
  <si>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</si>
  <si>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</si>
  <si>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</si>
  <si>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</si>
  <si>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</si>
  <si>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</si>
  <si>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</si>
  <si>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</si>
  <si>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</si>
  <si>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</si>
  <si>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</si>
  <si>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</si>
  <si>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</si>
  <si>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</si>
  <si>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</si>
  <si>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</si>
  <si>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</si>
  <si>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</si>
  <si>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</si>
  <si>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</si>
  <si>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</si>
  <si>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</si>
  <si>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</si>
  <si>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</si>
  <si>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</si>
  <si>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</si>
  <si>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</si>
  <si>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</si>
  <si>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</si>
  <si>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</si>
  <si>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</si>
  <si>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</si>
  <si>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</si>
  <si>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</si>
  <si>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</si>
  <si>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</si>
  <si>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</si>
  <si>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</si>
  <si>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</si>
  <si>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</si>
  <si>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</si>
  <si>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</si>
  <si>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</si>
  <si>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</si>
  <si>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</si>
  <si>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</si>
  <si>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</si>
  <si>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</si>
  <si>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</si>
  <si>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</si>
  <si>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</si>
  <si>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</si>
  <si>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</si>
  <si>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</si>
  <si>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</si>
  <si>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</si>
  <si>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</si>
  <si>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</si>
  <si>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</si>
  <si>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</si>
  <si>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</si>
  <si>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</si>
  <si>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</si>
  <si>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</si>
  <si>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</si>
  <si>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</si>
  <si>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</si>
  <si>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</si>
  <si>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</si>
  <si>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</si>
  <si>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</si>
  <si>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</si>
  <si>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</si>
  <si>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</si>
  <si>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</si>
  <si>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</si>
  <si>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</si>
  <si>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</si>
  <si>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</si>
  <si>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</si>
  <si>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</si>
  <si>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</si>
  <si>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</si>
  <si>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</si>
  <si>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</si>
  <si>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</si>
  <si>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</si>
  <si>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</si>
  <si>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</si>
  <si>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</si>
  <si>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</si>
  <si>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</si>
  <si>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</si>
  <si>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</si>
  <si>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</si>
  <si>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</si>
  <si>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</si>
  <si>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</si>
  <si>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</si>
  <si>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</si>
  <si>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</si>
  <si>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</si>
  <si>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</si>
  <si>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</si>
  <si>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</si>
  <si>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</si>
  <si>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</si>
  <si>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</si>
  <si>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</si>
  <si>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</si>
  <si>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</si>
  <si>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</si>
  <si>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</si>
  <si>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</si>
  <si>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</si>
  <si>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</si>
  <si>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</si>
  <si>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</si>
  <si>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</si>
  <si>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</si>
  <si>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</si>
  <si>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</si>
  <si>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</si>
  <si>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</si>
  <si>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</si>
  <si>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</si>
  <si>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</si>
  <si>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</si>
  <si>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</si>
  <si>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</si>
  <si>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</si>
  <si>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</si>
  <si>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</si>
  <si>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</si>
  <si>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</si>
  <si>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</si>
  <si>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</si>
  <si>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</si>
  <si>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</si>
  <si>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</si>
  <si>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</si>
  <si>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</si>
  <si>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</si>
  <si>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</si>
  <si>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</si>
  <si>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</si>
  <si>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</si>
  <si>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</si>
  <si>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</si>
  <si>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</si>
  <si>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</si>
  <si>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</si>
  <si>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</si>
  <si>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</si>
  <si>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</si>
  <si>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</si>
  <si>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</si>
  <si>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</si>
  <si>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</si>
  <si>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</si>
  <si>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</si>
  <si>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</si>
  <si>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</si>
  <si>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</si>
  <si>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</si>
  <si>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</si>
  <si>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</si>
  <si>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</si>
  <si>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</si>
  <si>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</si>
  <si>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</si>
  <si>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</si>
  <si>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</si>
  <si>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</si>
  <si>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</si>
  <si>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</si>
  <si>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</si>
  <si>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</si>
  <si>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</si>
  <si>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</si>
  <si>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</si>
  <si>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</si>
  <si>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</si>
  <si>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</si>
  <si>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</si>
  <si>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</si>
  <si>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</si>
  <si>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</si>
  <si>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</si>
  <si>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</si>
  <si>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</si>
  <si>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</si>
  <si>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</si>
  <si>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</si>
  <si>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</si>
  <si>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</si>
  <si>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</si>
  <si>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</si>
  <si>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</si>
  <si>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</si>
  <si>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</si>
  <si>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</si>
  <si>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</si>
  <si>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</si>
  <si>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</si>
  <si>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</si>
  <si>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</si>
  <si>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</si>
  <si>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</si>
  <si>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</si>
  <si>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</si>
  <si>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</si>
  <si>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</si>
  <si>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</si>
  <si>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</si>
  <si>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</si>
  <si>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</si>
  <si>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</si>
  <si>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</si>
  <si>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</si>
  <si>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</si>
  <si>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</si>
  <si>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</si>
  <si>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</si>
  <si>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</si>
  <si>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</si>
  <si>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</si>
  <si>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</si>
  <si>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</si>
  <si>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</si>
  <si>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</si>
  <si>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</si>
  <si>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</si>
  <si>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</si>
  <si>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</si>
  <si>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</si>
  <si>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</si>
  <si>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</si>
  <si>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</si>
  <si>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</si>
  <si>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</si>
  <si>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</si>
  <si>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</si>
  <si>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</si>
  <si>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</si>
  <si>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</si>
  <si>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</si>
  <si>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</si>
  <si>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</si>
  <si>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</si>
  <si>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</si>
  <si>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</si>
  <si>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</si>
  <si>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</si>
  <si>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</si>
  <si>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</si>
  <si>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</si>
  <si>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</si>
  <si>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</si>
  <si>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</si>
  <si>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</si>
  <si>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</si>
  <si>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</si>
  <si>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</si>
  <si>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</si>
  <si>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</si>
  <si>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</si>
  <si>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</si>
  <si>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</si>
  <si>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</si>
  <si>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</si>
  <si>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</si>
  <si>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</si>
  <si>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</si>
  <si>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</si>
  <si>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</si>
  <si>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</si>
  <si>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</si>
  <si>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</si>
  <si>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</si>
  <si>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</si>
  <si>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</si>
  <si>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</si>
  <si>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</si>
  <si>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</si>
  <si>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</si>
  <si>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</si>
  <si>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</si>
  <si>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</si>
  <si>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</si>
  <si>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</si>
  <si>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</si>
  <si>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</si>
  <si>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</si>
  <si>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</si>
  <si>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</si>
  <si>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</si>
  <si>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</si>
  <si>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</si>
  <si>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</si>
  <si>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</si>
  <si>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</si>
  <si>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</si>
  <si>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</si>
  <si>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</si>
  <si>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</si>
  <si>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</si>
  <si>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</si>
  <si>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</si>
  <si>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</si>
  <si>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</si>
  <si>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</si>
  <si>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</si>
  <si>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</si>
  <si>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</si>
  <si>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</si>
  <si>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</si>
  <si>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</si>
  <si>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</si>
  <si>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</si>
  <si>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</si>
  <si>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</si>
  <si>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</si>
  <si>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</si>
  <si>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</si>
  <si>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</si>
  <si>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</si>
  <si>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</si>
  <si>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</si>
  <si>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</si>
  <si>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</si>
  <si>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</si>
  <si>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</si>
  <si>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</si>
  <si>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</si>
  <si>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</si>
  <si>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</si>
  <si>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</si>
  <si>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</si>
  <si>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</si>
  <si>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</si>
  <si>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</si>
  <si>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</si>
  <si>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</si>
  <si>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</si>
  <si>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</si>
  <si>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</si>
  <si>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</si>
  <si>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</si>
  <si>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</si>
  <si>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</si>
  <si>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</si>
  <si>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</si>
  <si>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</si>
  <si>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</si>
  <si>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</si>
  <si>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</si>
  <si>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</si>
  <si>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</si>
  <si>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</si>
  <si>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</si>
  <si>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</si>
  <si>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</si>
  <si>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</si>
  <si>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</si>
  <si>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</si>
  <si>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</si>
  <si>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</si>
  <si>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</si>
  <si>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</si>
  <si>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</si>
  <si>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</si>
  <si>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</si>
  <si>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</si>
  <si>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</si>
  <si>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</si>
  <si>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</si>
  <si>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</si>
  <si>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</si>
  <si>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</si>
  <si>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</si>
  <si>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</si>
  <si>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</si>
  <si>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</si>
  <si>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</si>
  <si>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</si>
  <si>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</si>
  <si>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</si>
  <si>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</si>
  <si>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</si>
  <si>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</si>
  <si>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</si>
  <si>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</si>
  <si>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</si>
  <si>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</si>
  <si>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</si>
  <si>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</si>
  <si>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</si>
  <si>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</si>
  <si>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</si>
  <si>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</si>
  <si>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</si>
  <si>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</si>
  <si>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</si>
  <si>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</si>
  <si>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</si>
  <si>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</si>
  <si>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</si>
  <si>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</si>
  <si>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</si>
  <si>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</si>
  <si>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</si>
  <si>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</si>
  <si>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</si>
  <si>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</si>
  <si>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</si>
  <si>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</si>
  <si>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</si>
  <si>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</si>
  <si>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</si>
  <si>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</si>
  <si>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</si>
  <si>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</si>
  <si>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</si>
  <si>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</si>
  <si>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</si>
  <si>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</si>
  <si>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</si>
  <si>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</si>
  <si>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</si>
  <si>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</si>
  <si>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</si>
  <si>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</si>
  <si>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</si>
  <si>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</si>
  <si>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</si>
  <si>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</si>
  <si>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</si>
  <si>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</si>
  <si>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</si>
  <si>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</si>
  <si>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</si>
  <si>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</si>
  <si>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</si>
  <si>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</si>
  <si>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</si>
  <si>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</si>
  <si>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</si>
  <si>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</si>
  <si>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</si>
  <si>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</si>
  <si>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</si>
  <si>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</si>
  <si>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</si>
  <si>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</si>
  <si>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</si>
  <si>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</si>
  <si>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</si>
  <si>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</si>
  <si>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</si>
  <si>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</si>
  <si>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</si>
  <si>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</si>
  <si>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</si>
  <si>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</si>
  <si>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</si>
  <si>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</si>
  <si>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</si>
  <si>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</si>
  <si>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</si>
  <si>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</si>
  <si>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</si>
  <si>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</si>
  <si>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</si>
  <si>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</si>
  <si>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</si>
  <si>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</si>
  <si>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</si>
  <si>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</si>
  <si>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</si>
  <si>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</si>
  <si>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</si>
  <si>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</si>
  <si>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</si>
  <si>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</si>
  <si>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</si>
  <si>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</si>
  <si>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</si>
  <si>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</si>
  <si>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</si>
  <si>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</si>
  <si>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</si>
  <si>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</si>
  <si>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</si>
  <si>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</si>
  <si>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</si>
  <si>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</si>
  <si>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</si>
  <si>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</si>
  <si>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</si>
  <si>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</si>
  <si>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</si>
  <si>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</si>
  <si>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</si>
  <si>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</si>
  <si>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</si>
  <si>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</si>
  <si>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</si>
  <si>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</si>
  <si>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</si>
  <si>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</si>
  <si>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</si>
  <si>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</si>
  <si>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</si>
  <si>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</si>
  <si>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</si>
  <si>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</si>
  <si>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</si>
  <si>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</si>
  <si>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</si>
  <si>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</si>
  <si>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</si>
  <si>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</si>
  <si>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</si>
  <si>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</si>
  <si>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</si>
  <si>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</si>
  <si>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</si>
  <si>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</si>
  <si>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</si>
  <si>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</si>
  <si>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</si>
  <si>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</si>
  <si>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</si>
  <si>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</si>
  <si>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</si>
  <si>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</si>
  <si>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</si>
  <si>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</si>
  <si>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</si>
  <si>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</si>
  <si>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</si>
  <si>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</si>
  <si>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</si>
  <si>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</si>
  <si>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</si>
  <si>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</si>
  <si>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</si>
  <si>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</si>
  <si>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</si>
  <si>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</si>
  <si>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</si>
  <si>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</si>
  <si>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</si>
  <si>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</si>
  <si>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</si>
  <si>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</si>
  <si>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</si>
  <si>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</si>
  <si>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</si>
  <si>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</si>
  <si>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</si>
  <si>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</si>
  <si>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</si>
  <si>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</si>
  <si>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</si>
  <si>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</si>
  <si>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</si>
  <si>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</si>
  <si>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</si>
  <si>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</si>
  <si>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</si>
  <si>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</si>
  <si>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</si>
  <si>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</si>
  <si>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</si>
  <si>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</si>
  <si>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</si>
  <si>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</si>
  <si>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</si>
  <si>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</si>
  <si>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</si>
  <si>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</si>
  <si>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</si>
  <si>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</si>
  <si>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</si>
  <si>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</si>
  <si>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</si>
  <si>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</si>
  <si>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</si>
  <si>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</si>
  <si>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</si>
  <si>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</si>
  <si>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</si>
  <si>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</si>
  <si>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</si>
  <si>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</si>
  <si>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</si>
  <si>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</si>
  <si>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</si>
  <si>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</si>
  <si>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</si>
  <si>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</si>
  <si>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</si>
  <si>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</si>
  <si>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</si>
  <si>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</si>
  <si>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</si>
  <si>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</si>
  <si>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</si>
  <si>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</si>
  <si>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</si>
  <si>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</si>
  <si>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</si>
  <si>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</si>
  <si>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</si>
  <si>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</si>
  <si>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</si>
  <si>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</si>
  <si>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</si>
  <si>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</si>
  <si>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</si>
  <si>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</si>
  <si>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</si>
  <si>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</si>
  <si>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</si>
  <si>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</si>
  <si>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</si>
  <si>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</si>
  <si>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</si>
  <si>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</si>
  <si>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</si>
  <si>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</si>
  <si>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</si>
  <si>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</si>
  <si>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</si>
  <si>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</si>
  <si>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</si>
  <si>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</si>
  <si>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</si>
  <si>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</si>
  <si>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</si>
  <si>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</si>
  <si>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</si>
  <si>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</si>
  <si>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</si>
  <si>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</si>
  <si>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</si>
  <si>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</si>
  <si>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</si>
  <si>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</si>
  <si>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</si>
  <si>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</si>
  <si>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</si>
  <si>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</si>
  <si>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</si>
  <si>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</si>
  <si>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</si>
  <si>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</si>
  <si>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</si>
  <si>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</si>
  <si>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</si>
  <si>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</si>
  <si>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</si>
  <si>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</si>
  <si>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</si>
  <si>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</si>
  <si>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</si>
  <si>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</si>
  <si>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</si>
  <si>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</si>
  <si>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</si>
  <si>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</si>
  <si>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</si>
  <si>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</si>
  <si>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</si>
  <si>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</si>
  <si>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</si>
  <si>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</si>
  <si>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</si>
  <si>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</si>
  <si>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</si>
  <si>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</si>
  <si>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</si>
  <si>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</si>
  <si>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</si>
  <si>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</si>
  <si>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</si>
  <si>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</si>
  <si>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</si>
  <si>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</si>
  <si>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</si>
  <si>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</si>
  <si>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</si>
  <si>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</si>
  <si>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</si>
  <si>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</si>
  <si>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</si>
  <si>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</si>
  <si>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</si>
  <si>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</si>
  <si>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</si>
  <si>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</si>
  <si>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</si>
  <si>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</si>
  <si>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</si>
  <si>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</si>
  <si>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</si>
  <si>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</si>
  <si>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</si>
  <si>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</si>
  <si>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</si>
  <si>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</si>
  <si>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</si>
  <si>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</si>
  <si>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</si>
  <si>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</si>
  <si>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</si>
  <si>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</si>
  <si>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</si>
  <si>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</si>
  <si>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</si>
  <si>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</si>
  <si>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</si>
  <si>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</si>
  <si>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</si>
  <si>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</si>
  <si>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</si>
  <si>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</si>
  <si>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</si>
  <si>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</si>
  <si>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</si>
  <si>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</si>
  <si>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</si>
  <si>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</si>
  <si>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</si>
  <si>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</si>
  <si>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</si>
  <si>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</si>
  <si>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</si>
  <si>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</si>
  <si>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</si>
  <si>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</si>
  <si>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</si>
  <si>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</si>
  <si>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</si>
  <si>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</si>
  <si>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</si>
  <si>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</si>
  <si>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</si>
  <si>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</si>
  <si>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</si>
  <si>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</si>
  <si>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</si>
  <si>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</si>
  <si>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</si>
  <si>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</si>
  <si>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</si>
  <si>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</si>
  <si>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</si>
  <si>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</si>
  <si>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</si>
  <si>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</si>
  <si>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</si>
  <si>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</si>
  <si>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</si>
  <si>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</si>
  <si>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</si>
  <si>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</si>
  <si>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</si>
  <si>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</si>
  <si>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</si>
  <si>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</si>
  <si>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</si>
  <si>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</si>
  <si>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</si>
  <si>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</si>
  <si>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</si>
  <si>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</si>
  <si>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</si>
  <si>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</si>
  <si>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</si>
  <si>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</si>
  <si>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</si>
  <si>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</si>
  <si>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</si>
  <si>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</si>
  <si>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</si>
  <si>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</si>
  <si>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</si>
  <si>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</si>
  <si>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</si>
  <si>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</si>
  <si>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</si>
  <si>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</si>
  <si>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</si>
  <si>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</si>
  <si>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</si>
  <si>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</si>
  <si>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</si>
  <si>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</si>
  <si>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</si>
  <si>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</si>
  <si>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</si>
  <si>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</si>
  <si>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</si>
  <si>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</si>
  <si>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</si>
  <si>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</si>
  <si>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</si>
  <si>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</si>
  <si>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</si>
  <si>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</si>
  <si>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</si>
  <si>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</si>
  <si>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</si>
  <si>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</si>
  <si>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</si>
  <si>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</si>
  <si>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</si>
  <si>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</si>
  <si>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</si>
  <si>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</si>
  <si>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</si>
  <si>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</si>
  <si>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</si>
  <si>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</si>
  <si>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</si>
  <si>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</si>
  <si>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</si>
  <si>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</si>
  <si>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</si>
  <si>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</si>
  <si>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</si>
  <si>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</si>
  <si>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</si>
  <si>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</si>
  <si>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</si>
  <si>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</si>
  <si>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</si>
  <si>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</si>
  <si>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</si>
  <si>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</si>
  <si>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</si>
  <si>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</si>
  <si>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</si>
  <si>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</si>
  <si>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</si>
  <si>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</si>
  <si>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</si>
  <si>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</si>
  <si>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</si>
  <si>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</si>
  <si>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</si>
  <si>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</si>
  <si>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</si>
  <si>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</si>
  <si>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</si>
  <si>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</si>
  <si>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</si>
  <si>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</si>
  <si>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</si>
  <si>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</si>
  <si>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</si>
  <si>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</si>
  <si>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</si>
  <si>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</si>
  <si>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</si>
  <si>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</si>
  <si>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</si>
  <si>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</si>
  <si>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</si>
  <si>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</si>
  <si>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</si>
  <si>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</si>
  <si>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</si>
  <si>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</si>
  <si>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</si>
  <si>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</si>
  <si>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</si>
  <si>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</si>
  <si>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</si>
  <si>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</si>
  <si>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</si>
  <si>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</si>
  <si>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</si>
  <si>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</si>
  <si>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</si>
  <si>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</si>
  <si>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</si>
  <si>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</si>
  <si>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</si>
  <si>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</si>
  <si>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</si>
  <si>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</si>
  <si>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</si>
  <si>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</si>
  <si>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</si>
  <si>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</si>
  <si>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</si>
  <si>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</si>
  <si>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</si>
  <si>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</si>
  <si>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</si>
  <si>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</si>
  <si>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</si>
  <si>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</si>
  <si>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</si>
  <si>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</si>
  <si>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</si>
  <si>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</si>
  <si>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</si>
  <si>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</si>
  <si>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</si>
  <si>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</si>
  <si>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</si>
  <si>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</si>
  <si>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</si>
  <si>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</si>
  <si>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</si>
  <si>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</si>
  <si>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</si>
  <si>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</si>
  <si>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</si>
  <si>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</si>
  <si>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</si>
  <si>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</si>
  <si>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</si>
  <si>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</si>
  <si>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</si>
  <si>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</si>
  <si>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</si>
  <si>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</si>
  <si>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</si>
  <si>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</si>
  <si>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</si>
  <si>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</si>
  <si>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</si>
  <si>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</si>
  <si>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</si>
  <si>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</si>
  <si>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</si>
  <si>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</si>
  <si>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</si>
  <si>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</si>
  <si>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</si>
  <si>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</si>
  <si>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</si>
  <si>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</si>
  <si>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</si>
  <si>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</si>
  <si>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</si>
  <si>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</si>
  <si>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</si>
  <si>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</si>
  <si>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</si>
  <si>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</si>
  <si>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</si>
  <si>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</si>
  <si>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</si>
  <si>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</si>
  <si>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</si>
  <si>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</si>
  <si>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</si>
  <si>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</si>
  <si>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</si>
  <si>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</si>
  <si>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</si>
  <si>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</si>
  <si>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</si>
  <si>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</si>
  <si>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</si>
  <si>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</si>
  <si>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</si>
  <si>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</si>
  <si>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</si>
  <si>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</si>
  <si>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</si>
  <si>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</si>
  <si>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</si>
  <si>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</si>
  <si>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</si>
  <si>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</si>
  <si>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</si>
  <si>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</si>
  <si>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</si>
  <si>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</si>
  <si>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</si>
  <si>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</si>
  <si>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</si>
  <si>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</si>
  <si>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</si>
  <si>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</si>
  <si>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</si>
  <si>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</si>
  <si>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</si>
  <si>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</si>
  <si>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</si>
  <si>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</si>
  <si>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</si>
  <si>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</si>
  <si>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</si>
  <si>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</si>
  <si>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</si>
  <si>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</si>
  <si>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</si>
  <si>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</si>
  <si>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</si>
  <si>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</si>
  <si>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</si>
  <si>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</si>
  <si>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</si>
  <si>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</si>
  <si>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</si>
  <si>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</si>
  <si>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</si>
  <si>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</si>
  <si>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</si>
  <si>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</si>
  <si>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</si>
  <si>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</si>
  <si>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</si>
  <si>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</si>
  <si>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</si>
  <si>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</si>
  <si>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</si>
  <si>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</si>
  <si>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</si>
  <si>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</si>
  <si>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</si>
  <si>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</si>
  <si>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</si>
  <si>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</si>
  <si>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</si>
  <si>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</si>
  <si>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</si>
  <si>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</si>
  <si>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</si>
  <si>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</si>
  <si>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</si>
  <si>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</si>
  <si>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</si>
  <si>
    <t>HPL CHP PRE</t>
  </si>
  <si>
    <t>SUM af capacitet i 2015</t>
  </si>
  <si>
    <t>SUM af capacitet i 2020</t>
  </si>
  <si>
    <t xml:space="preserve">Forbrug </t>
  </si>
  <si>
    <t>Res</t>
  </si>
  <si>
    <t>Tra</t>
  </si>
  <si>
    <t>IND</t>
  </si>
  <si>
    <t>AGR</t>
  </si>
  <si>
    <t>HET DEM i TJ</t>
  </si>
  <si>
    <t>Com (2011)</t>
  </si>
  <si>
    <t>STOCK~2010</t>
  </si>
  <si>
    <t>Mwh</t>
  </si>
  <si>
    <t>ELC DEM i PJ</t>
  </si>
  <si>
    <t>Total PJ</t>
  </si>
  <si>
    <t>ELC cap</t>
  </si>
  <si>
    <t>GW m/ eff</t>
  </si>
  <si>
    <t>SUM af capacitet i 2010</t>
  </si>
  <si>
    <t>PV:</t>
  </si>
  <si>
    <t>Onshore</t>
  </si>
  <si>
    <t>Off</t>
  </si>
  <si>
    <t>ETWINONSGN1E</t>
  </si>
  <si>
    <t>ETSOLSUNGN1E</t>
  </si>
  <si>
    <t>ETHYDWTRGN2E</t>
  </si>
  <si>
    <t>ETHYDPMPAG1E</t>
  </si>
  <si>
    <t>ETHYDPMPGN1E</t>
  </si>
  <si>
    <t>ETHYDPMPAG2E</t>
  </si>
  <si>
    <t>ETHYDWTRGN1E</t>
  </si>
  <si>
    <t>ETWINOFFGN1E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</si>
</sst>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 numFmtId="176" formatCode="#,##0.0"/>
    <numFmt numFmtId="177" formatCode="#,##0.000"/>
  </numFmts>
  <fonts count="65">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
      <sz val="11"/>
      <color indexed="8"/>
      <name val="Calibri"/>
      <family val="2"/>
      <scheme val="minor"/>
    </font>
  </fonts>
  <fills count="49">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
      <patternFill patternType="solid">
        <fgColor rgb="FFF6F6F6"/>
        <bgColor rgb="FF000000"/>
      </patternFill>
    </fill>
    <fill>
      <patternFill patternType="solid">
        <fgColor rgb="FFF6F6F6"/>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xf numFmtId="0" fontId="64" fillId="0" borderId="0"/>
  </cellStyleXfs>
  <cellXfs count="216">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xf numFmtId="170" fontId="50" fillId="47" borderId="0" xfId="0" applyNumberFormat="1" applyFont="1" applyFill="1" applyAlignment="1">
      <alignment horizontal="right" vertical="center" shrinkToFit="1"/>
    </xf>
    <xf numFmtId="176" fontId="50" fillId="48" borderId="0" xfId="0" applyNumberFormat="1" applyFont="1" applyFill="1" applyAlignment="1">
      <alignment horizontal="right" vertical="center" shrinkToFit="1"/>
    </xf>
    <xf numFmtId="177" fontId="50" fillId="48" borderId="0" xfId="474" applyNumberFormat="1" applyFont="1" applyFill="1" applyAlignment="1">
      <alignment horizontal="right" vertical="center" shrinkToFit="1"/>
    </xf>
    <xf numFmtId="177" fontId="50" fillId="0" borderId="0" xfId="474" applyNumberFormat="1" applyFont="1" applyAlignment="1">
      <alignment horizontal="right" vertical="center" shrinkToFit="1"/>
    </xf>
    <xf numFmtId="170" fontId="50" fillId="48" borderId="0" xfId="0" applyNumberFormat="1" applyFont="1" applyFill="1" applyAlignment="1">
      <alignment horizontal="right" vertical="center" shrinkToFit="1"/>
    </xf>
    <xf numFmtId="177" fontId="0" fillId="0" borderId="0" xfId="0" applyNumberFormat="1" applyFont="1"/>
    <xf numFmtId="0" fontId="31" fillId="0" borderId="0" xfId="0" applyFont="1" applyFill="1" applyAlignment="1">
      <alignment horizontal="center" vertical="top" wrapText="1"/>
    </xf>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43" xfId="474" xr:uid="{E19F6B1B-2F53-7B49-A23E-B78A1CED588F}"/>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895793</xdr:colOff>
      <xdr:row>14</xdr:row>
      <xdr:rowOff>56195</xdr:rowOff>
    </xdr:from>
    <xdr:to>
      <xdr:col>14</xdr:col>
      <xdr:colOff>253417</xdr:colOff>
      <xdr:row>30</xdr:row>
      <xdr:rowOff>22477</xdr:rowOff>
    </xdr:to>
    <xdr:pic>
      <xdr:nvPicPr>
        <xdr:cNvPr id="3" name="Billede 2" descr="Ingen tilgængelig beskrivelse.">
          <a:extLst>
            <a:ext uri="{FF2B5EF4-FFF2-40B4-BE49-F238E27FC236}">
              <a16:creationId xmlns:a16="http://schemas.microsoft.com/office/drawing/2014/main" id="{49274055-5C5B-714C-A254-428E22C7A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1280" y="2888407"/>
          <a:ext cx="7150164" cy="2483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zoomScale="107" zoomScaleNormal="80" workbookViewId="0">
      <pane ySplit="10" topLeftCell="A22"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G3" s="3" t="s">
        <v>1970</v>
      </c>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7" spans="2:18" ht="12.75" customHeight="1">
      <c r="E7" s="3" t="b">
        <f>MID(E11,5,2)="BO"</f>
        <v>1</v>
      </c>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tr" cm="1">
        <f t="array" ref="B11">_xlfn.IFS(MID(E11,5,2)="BO","HPL", MID(E11,5,2)="CC","ELE", MID(E11,5,2)="EN","CPH", MID(E11,5,2)="ST","CHP", MID(E11,5,2)="GT","CHP")</f>
        <v>HPL</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t="str" cm="1">
        <f t="array" ref="B12">_xlfn.IFS(MID(E12,5,2)="BO","HPL", MID(E12,5,2)="CC","ELE", MID(E12,5,2)="EN","CPH", MID(E12,5,2)="ST","CHP", MID(E12,5,2)="GT","CHP")</f>
        <v>HPL</v>
      </c>
      <c r="C12" s="76" t="str">
        <f>Tech!D53</f>
        <v>DE5</v>
      </c>
      <c r="D12" s="76" t="str">
        <f>Tech!B53</f>
        <v>ETCOA-80GN1E</v>
      </c>
      <c r="E12" s="76" t="str">
        <f>Tech!C53</f>
        <v>GNR_BO_COAL_E-80</v>
      </c>
      <c r="F12" s="67" t="s">
        <v>61</v>
      </c>
      <c r="G12" s="76" t="s">
        <v>26</v>
      </c>
      <c r="H12" s="46" t="s">
        <v>43</v>
      </c>
      <c r="I12" s="46"/>
      <c r="J12" s="46"/>
    </row>
    <row r="13" spans="2:18" ht="12.75" customHeight="1">
      <c r="B13" s="193" t="str" cm="1">
        <f t="array" ref="B13">_xlfn.IFS(MID(E13,5,2)="BO","HPL", MID(E13,5,2)="CC","ELE", MID(E13,5,2)="EN","CPH", MID(E13,5,2)="ST","CHP", MID(E13,5,2)="GT","CHP")</f>
        <v>HPL</v>
      </c>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t="str" cm="1">
        <f t="array" ref="B14">_xlfn.IFS(MID(E14,5,2)="BO","HPL", MID(E14,5,2)="CC","ELE", MID(E14,5,2)="EN","CPH", MID(E14,5,2)="ST","CHP", MID(E14,5,2)="GT","CHP")</f>
        <v>HPL</v>
      </c>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t="str" cm="1">
        <f t="array" ref="B15">_xlfn.IFS(MID(E15,5,2)="BO","HPL", MID(E15,5,2)="CC","ELE", MID(E15,5,2)="EN","CPH", MID(E15,5,2)="ST","CHP", MID(E15,5,2)="GT","CHP")</f>
        <v>HPL</v>
      </c>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t="str" cm="1">
        <f t="array" ref="B16">_xlfn.IFS(MID(E16,5,2)="BO","HPL", MID(E16,5,2)="CC","ELE", MID(E16,5,2)="EN","CPH", MID(E16,5,2)="ST","CHP", MID(E16,5,2)="GT","CHP")</f>
        <v>HPL</v>
      </c>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t="str" cm="1">
        <f t="array" ref="B17">_xlfn.IFS(MID(E17,5,2)="BO","HPL", MID(E17,5,2)="CC","ELE", MID(E17,5,2)="EN","CPH", MID(E17,5,2)="ST","CHP", MID(E17,5,2)="GT","CHP")</f>
        <v>ELE</v>
      </c>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t="str" cm="1">
        <f t="array" ref="B18">_xlfn.IFS(MID(E18,5,2)="BO","HPL", MID(E18,5,2)="CC","ELE", MID(E18,5,2)="EN","CPH", MID(E18,5,2)="ST","CHP", MID(E18,5,2)="GT","CHP")</f>
        <v>ELE</v>
      </c>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t="str" cm="1">
        <f t="array" ref="B19">_xlfn.IFS(MID(E19,5,2)="BO","HPL", MID(E19,5,2)="CC","ELE", MID(E19,5,2)="EN","CPH", MID(E19,5,2)="ST","CHP", MID(E19,5,2)="GT","CHP")</f>
        <v>ELE</v>
      </c>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t="str" cm="1">
        <f t="array" ref="B20">_xlfn.IFS(MID(E20,5,2)="BO","HPL", MID(E20,5,2)="CC","ELE", MID(E20,5,2)="EN","CPH", MID(E20,5,2)="ST","CHP", MID(E20,5,2)="GT","CHP")</f>
        <v>ELE</v>
      </c>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t="str" cm="1">
        <f t="array" ref="B21">_xlfn.IFS(MID(E21,5,2)="BO","HPL", MID(E21,5,2)="CC","ELE", MID(E21,5,2)="EN","CPH", MID(E21,5,2)="ST","CHP", MID(E21,5,2)="GT","CHP")</f>
        <v>CPH</v>
      </c>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t="str" cm="1">
        <f t="array" ref="B22">_xlfn.IFS(MID(E22,5,2)="BO","HPL", MID(E22,5,2)="CC","ELE", MID(E22,5,2)="EN","CPH", MID(E22,5,2)="ST","CHP", MID(E22,5,2)="GT","CHP")</f>
        <v>CPH</v>
      </c>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t="s">
        <v>1969</v>
      </c>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t="str" cm="1">
        <f t="array" ref="B24">_xlfn.IFS(MID(E24,5,2)="BO","HPL", MID(E24,5,2)="CC","ELE", MID(E24,5,2)="EN","CPH", MID(E24,5,2)="ST","CHP", MID(E24,5,2)="GT","CHP")</f>
        <v>CHP</v>
      </c>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t="str" cm="1">
        <f t="array" ref="B25">_xlfn.IFS(MID(E25,5,2)="BO","HPL", MID(E25,5,2)="CC","ELE", MID(E25,5,2)="EN","CPH", MID(E25,5,2)="ST","CHP", MID(E25,5,2)="GT","CHP")</f>
        <v>CHP</v>
      </c>
      <c r="C25" s="76" t="str">
        <f>Tech!D66</f>
        <v>DE5</v>
      </c>
      <c r="D25" s="76" t="str">
        <f>Tech!B66</f>
        <v>ERHFO-36GN1E</v>
      </c>
      <c r="E25" s="76" t="str">
        <f>Tech!C66</f>
        <v>GNR_GT_FUELOIL_CND_E-36</v>
      </c>
      <c r="F25" s="67" t="s">
        <v>61</v>
      </c>
      <c r="G25" s="76" t="s">
        <v>26</v>
      </c>
      <c r="H25" s="46" t="s">
        <v>43</v>
      </c>
      <c r="I25" s="46"/>
      <c r="J25" s="46"/>
    </row>
    <row r="26" spans="2:18" ht="12.75" customHeight="1">
      <c r="B26" s="193" t="str" cm="1">
        <f t="array" ref="B26">_xlfn.IFS(MID(E26,5,2)="BO","HPL", MID(E26,5,2)="CC","ELE", MID(E26,5,2)="EN","CPH", MID(E26,5,2)="ST","CHP", MID(E26,5,2)="GT","CHP")</f>
        <v>CHP</v>
      </c>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t="str" cm="1">
        <f t="array" ref="B27">_xlfn.IFS(MID(E27,5,2)="BO","HPL", MID(E27,5,2)="CC","ELE", MID(E27,5,2)="EN","CPH", MID(E27,5,2)="ST","CHP", MID(E27,5,2)="GT","CHP")</f>
        <v>CHP</v>
      </c>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t="str" cm="1">
        <f t="array" ref="B28">_xlfn.IFS(MID(E28,5,2)="BO","HPL", MID(E28,5,2)="CC","ELE", MID(E28,5,2)="EN","CPH", MID(E28,5,2)="ST","CHP", MID(E28,5,2)="GT","CHP")</f>
        <v>CHP</v>
      </c>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t="str" cm="1">
        <f t="array" ref="B29">_xlfn.IFS(MID(E29,5,2)="BO","HPL", MID(E29,5,2)="CC","ELE", MID(E29,5,2)="EN","CPH", MID(E29,5,2)="ST","CHP", MID(E29,5,2)="GT","CHP")</f>
        <v>CHP</v>
      </c>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t="str" cm="1">
        <f t="array" ref="B30">_xlfn.IFS(MID(E30,5,2)="BO","HPL", MID(E30,5,2)="CC","ELE", MID(E30,5,2)="EN","CPH", MID(E30,5,2)="ST","CHP", MID(E30,5,2)="GT","CHP")</f>
        <v>CHP</v>
      </c>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t="str" cm="1">
        <f t="array" ref="B31">_xlfn.IFS(MID(E31,5,2)="BO","HPL", MID(E31,5,2)="CC","ELE", MID(E31,5,2)="EN","CPH", MID(E31,5,2)="ST","CHP", MID(E31,5,2)="GT","CHP")</f>
        <v>CHP</v>
      </c>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t="str" cm="1">
        <f t="array" ref="B32">_xlfn.IFS(MID(E32,5,2)="BO","HPL", MID(E32,5,2)="CC","ELE", MID(E32,5,2)="EN","CPH", MID(E32,5,2)="ST","CHP", MID(E32,5,2)="GT","CHP")</f>
        <v>CHP</v>
      </c>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t="str" cm="1">
        <f t="array" ref="B33">_xlfn.IFS(MID(E33,5,2)="BO","HPL", MID(E33,5,2)="CC","ELE", MID(E33,5,2)="EN","CPH", MID(E33,5,2)="ST","CHP", MID(E33,5,2)="GT","CHP")</f>
        <v>CHP</v>
      </c>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t="str" cm="1">
        <f t="array" ref="B34">_xlfn.IFS(MID(E34,5,2)="BO","HPL", MID(E34,5,2)="CC","ELE", MID(E34,5,2)="EN","CPH", MID(E34,5,2)="ST","CHP", MID(E34,5,2)="GT","CHP")</f>
        <v>CHP</v>
      </c>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t="str" cm="1">
        <f t="array" ref="B35">_xlfn.IFS(MID(E35,5,2)="BO","HPL", MID(E35,5,2)="CC","ELE", MID(E35,5,2)="EN","CPH", MID(E35,5,2)="ST","CHP", MID(E35,5,2)="GT","CHP")</f>
        <v>CHP</v>
      </c>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t="str" cm="1">
        <f t="array" ref="B36">_xlfn.IFS(MID(E36,5,2)="BO","HPL", MID(E36,5,2)="CC","ELE", MID(E36,5,2)="EN","CPH", MID(E36,5,2)="ST","CHP", MID(E36,5,2)="GT","CHP")</f>
        <v>CHP</v>
      </c>
      <c r="C36" s="76" t="str">
        <f>Tech!D77</f>
        <v>DE5</v>
      </c>
      <c r="D36" s="76" t="str">
        <f>Tech!B77</f>
        <v>ERHFO-39GN1E</v>
      </c>
      <c r="E36" s="76" t="str">
        <f>Tech!C77</f>
        <v>GNR_ST_FUELOIL_CND_E-39</v>
      </c>
      <c r="F36" s="207" t="s">
        <v>61</v>
      </c>
      <c r="G36" s="76" t="s">
        <v>26</v>
      </c>
      <c r="H36" s="208" t="s">
        <v>43</v>
      </c>
      <c r="I36" s="76"/>
      <c r="J36" s="208"/>
    </row>
    <row r="37" spans="2:18" ht="12.75" customHeight="1">
      <c r="B37" s="193" t="str" cm="1">
        <f t="array" ref="B37">_xlfn.IFS(MID(E37,5,2)="BO","HPL", MID(E37,5,2)="CC","ELE", MID(E37,5,2)="EN","CPH", MID(E37,5,2)="ST","CHP", MID(E37,5,2)="GT","CHP")</f>
        <v>CHP</v>
      </c>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t="str" cm="1">
        <f t="array" ref="B38">_xlfn.IFS(MID(E38,5,2)="BO","HPL", MID(E38,5,2)="CC","ELE", MID(E38,5,2)="EN","CPH", MID(E38,5,2)="ST","CHP", MID(E38,5,2)="GT","CHP")</f>
        <v>CHP</v>
      </c>
      <c r="C38" s="76" t="str">
        <f>Tech!D79</f>
        <v>DE5</v>
      </c>
      <c r="D38" s="76" t="str">
        <f>Tech!B79</f>
        <v>ERWPE-39GN1E</v>
      </c>
      <c r="E38" s="76" t="str">
        <f>Tech!C79</f>
        <v>GNR_ST_LIGN_BP_E-39</v>
      </c>
      <c r="F38" s="207" t="s">
        <v>61</v>
      </c>
      <c r="G38" s="76" t="s">
        <v>26</v>
      </c>
      <c r="H38" s="208" t="s">
        <v>43</v>
      </c>
      <c r="I38" s="46"/>
      <c r="J38" s="46"/>
    </row>
    <row r="39" spans="2:18" ht="12.75" customHeight="1">
      <c r="B39" s="193" t="str" cm="1">
        <f t="array" ref="B39">_xlfn.IFS(MID(E39,5,2)="BO","HPL", MID(E39,5,2)="CC","ELE", MID(E39,5,2)="EN","CPH", MID(E39,5,2)="ST","CHP", MID(E39,5,2)="GT","CHP")</f>
        <v>CHP</v>
      </c>
      <c r="C39" s="76" t="str">
        <f>Tech!D80</f>
        <v>DE5</v>
      </c>
      <c r="D39" s="76" t="str">
        <f>Tech!B80</f>
        <v>ETWPE-43GN1E</v>
      </c>
      <c r="E39" s="76" t="str">
        <f>Tech!C80</f>
        <v>GNR_ST_LIGN_CND_E-43</v>
      </c>
      <c r="F39" s="207" t="s">
        <v>61</v>
      </c>
      <c r="G39" s="76" t="s">
        <v>26</v>
      </c>
      <c r="H39" s="208" t="s">
        <v>43</v>
      </c>
      <c r="I39" s="46"/>
      <c r="J39" s="46"/>
    </row>
    <row r="40" spans="2:18" ht="12.75" customHeight="1">
      <c r="B40" s="193" t="str" cm="1">
        <f t="array" ref="B40">_xlfn.IFS(MID(E40,5,2)="BO","HPL", MID(E40,5,2)="CC","ELE", MID(E40,5,2)="EN","CPH", MID(E40,5,2)="ST","CHP", MID(E40,5,2)="GT","CHP")</f>
        <v>CHP</v>
      </c>
      <c r="C40" s="76" t="str">
        <f>Tech!D81</f>
        <v>DE5</v>
      </c>
      <c r="D40" s="76" t="str">
        <f>Tech!B81</f>
        <v>ETWPE-39GN1E</v>
      </c>
      <c r="E40" s="76" t="str">
        <f>Tech!C81</f>
        <v>GNR_ST_LIGN_EXT_E-39</v>
      </c>
      <c r="F40" s="207" t="s">
        <v>61</v>
      </c>
      <c r="G40" s="76" t="s">
        <v>26</v>
      </c>
      <c r="H40" s="208" t="s">
        <v>43</v>
      </c>
      <c r="I40" s="46"/>
      <c r="J40" s="46"/>
    </row>
    <row r="41" spans="2:18" ht="12.75" customHeight="1">
      <c r="B41" s="193" t="str" cm="1">
        <f t="array" ref="B41">_xlfn.IFS(MID(E41,5,2)="BO","HPL", MID(E41,5,2)="CC","ELE", MID(E41,5,2)="EN","CPH", MID(E41,5,2)="ST","CHP", MID(E41,5,2)="GT","CHP")</f>
        <v>CHP</v>
      </c>
      <c r="C41" s="76" t="str">
        <f>Tech!D82</f>
        <v>DE5</v>
      </c>
      <c r="D41" s="76" t="str">
        <f>Tech!B82</f>
        <v>ETWST-33GN1E</v>
      </c>
      <c r="E41" s="76" t="str">
        <f>Tech!C82</f>
        <v>GNR_ST_MSW_BP_E-33</v>
      </c>
      <c r="F41" s="207" t="s">
        <v>61</v>
      </c>
      <c r="G41" s="76" t="s">
        <v>26</v>
      </c>
      <c r="H41" s="208" t="s">
        <v>43</v>
      </c>
      <c r="I41" s="46"/>
      <c r="J41" s="46"/>
    </row>
    <row r="42" spans="2:18" ht="12.75" customHeight="1">
      <c r="B42" s="193" t="str" cm="1">
        <f t="array" ref="B42">_xlfn.IFS(MID(E42,5,2)="BO","HPL", MID(E42,5,2)="CC","ELE", MID(E42,5,2)="EN","CPH", MID(E42,5,2)="ST","CHP", MID(E42,5,2)="GT","CHP")</f>
        <v>CHP</v>
      </c>
      <c r="C42" s="76" t="str">
        <f>Tech!D83</f>
        <v>DE5</v>
      </c>
      <c r="D42" s="76" t="str">
        <f>Tech!B83</f>
        <v>ETWST-33GN2E</v>
      </c>
      <c r="E42" s="76" t="str">
        <f>Tech!C83</f>
        <v>GNR_ST_MSW_CND_E-33</v>
      </c>
      <c r="F42" s="207" t="s">
        <v>61</v>
      </c>
      <c r="G42" s="76" t="s">
        <v>26</v>
      </c>
      <c r="H42" s="208" t="s">
        <v>43</v>
      </c>
      <c r="I42" s="46"/>
      <c r="J42" s="46"/>
    </row>
    <row r="43" spans="2:18" ht="12.75" customHeight="1">
      <c r="B43" s="193" t="str" cm="1">
        <f t="array" ref="B43">_xlfn.IFS(MID(E43,5,2)="BO","HPL", MID(E43,5,2)="CC","ELE", MID(E43,5,2)="EN","CPH", MID(E43,5,2)="ST","CHP", MID(E43,5,2)="GT","CHP")</f>
        <v>CHP</v>
      </c>
      <c r="C43" s="76" t="str">
        <f>Tech!D84</f>
        <v>DE5</v>
      </c>
      <c r="D43" s="76" t="str">
        <f>Tech!B84</f>
        <v>ETSNG-31GN1E</v>
      </c>
      <c r="E43" s="76" t="str">
        <f>Tech!C84</f>
        <v>GNR_ST_NGAS_BP_E-31</v>
      </c>
      <c r="F43" s="207" t="s">
        <v>61</v>
      </c>
      <c r="G43" s="76" t="s">
        <v>26</v>
      </c>
      <c r="H43" s="208" t="s">
        <v>43</v>
      </c>
      <c r="I43" s="46"/>
      <c r="J43" s="46"/>
    </row>
    <row r="44" spans="2:18" ht="12.75" customHeight="1">
      <c r="B44" s="193" t="str" cm="1">
        <f t="array" ref="B44">_xlfn.IFS(MID(E44,5,2)="BO","HPL", MID(E44,5,2)="CC","ELE", MID(E44,5,2)="EN","CPH", MID(E44,5,2)="ST","CHP", MID(E44,5,2)="GT","CHP")</f>
        <v>CHP</v>
      </c>
      <c r="C44" s="76" t="str">
        <f>Tech!D85</f>
        <v>DE5</v>
      </c>
      <c r="D44" s="76" t="str">
        <f>Tech!B85</f>
        <v>ERSNG-38GN1E</v>
      </c>
      <c r="E44" s="76" t="str">
        <f>Tech!C85</f>
        <v>GNR_ST_NGAS_BP_E-38</v>
      </c>
      <c r="F44" s="207" t="s">
        <v>61</v>
      </c>
      <c r="G44" s="76" t="s">
        <v>26</v>
      </c>
      <c r="H44" s="208" t="s">
        <v>43</v>
      </c>
      <c r="I44" s="46"/>
      <c r="J44" s="46"/>
      <c r="K44" s="67"/>
    </row>
    <row r="45" spans="2:18" ht="12.75" customHeight="1">
      <c r="B45" s="193" t="str" cm="1">
        <f t="array" ref="B45">_xlfn.IFS(MID(E45,5,2)="BO","HPL", MID(E45,5,2)="CC","ELE", MID(E45,5,2)="EN","CPH", MID(E45,5,2)="ST","CHP", MID(E45,5,2)="GT","CHP")</f>
        <v>CHP</v>
      </c>
      <c r="C45" s="76" t="str">
        <f>Tech!D86</f>
        <v>DE5</v>
      </c>
      <c r="D45" s="76" t="str">
        <f>Tech!B86</f>
        <v>ERSNG-38GN1E</v>
      </c>
      <c r="E45" s="76" t="str">
        <f>Tech!C86</f>
        <v>GNR_ST_NGAS_CND_E-38</v>
      </c>
      <c r="F45" s="207" t="s">
        <v>61</v>
      </c>
      <c r="G45" s="76" t="s">
        <v>26</v>
      </c>
      <c r="H45" s="208" t="s">
        <v>43</v>
      </c>
      <c r="I45" s="46"/>
      <c r="J45" s="46"/>
      <c r="K45" s="67"/>
    </row>
    <row r="46" spans="2:18" ht="12.75" customHeight="1">
      <c r="B46" s="193" t="str" cm="1">
        <f t="array" ref="B46">_xlfn.IFS(MID(E46,5,2)="BO","HPL", MID(E46,5,2)="CC","ELE", MID(E46,5,2)="EN","CPH", MID(E46,5,2)="ST","CHP", MID(E46,5,2)="GT","CHP")</f>
        <v>CHP</v>
      </c>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t="s">
        <v>1969</v>
      </c>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t="s">
        <v>1969</v>
      </c>
      <c r="C48" s="76" t="str">
        <f>Tech!D89</f>
        <v>DE5</v>
      </c>
      <c r="D48" s="76" t="str">
        <f>Tech!B89</f>
        <v>ETWINOFFGN1E</v>
      </c>
      <c r="E48" s="76" t="str">
        <f>Tech!C89</f>
        <v>GNR_WT_WIND_OFF</v>
      </c>
      <c r="F48" s="207" t="s">
        <v>61</v>
      </c>
      <c r="G48" s="76" t="s">
        <v>26</v>
      </c>
      <c r="H48" s="208" t="s">
        <v>43</v>
      </c>
      <c r="I48" s="46"/>
      <c r="J48" s="46"/>
    </row>
    <row r="49" spans="2:13" s="67" customFormat="1" ht="12.75" customHeight="1">
      <c r="B49" s="193" t="s">
        <v>1969</v>
      </c>
      <c r="C49" s="76" t="str">
        <f>Tech!D90</f>
        <v>DE5</v>
      </c>
      <c r="D49" s="76" t="str">
        <f>Tech!B90</f>
        <v>ETSOLSUNGN1E</v>
      </c>
      <c r="E49" s="76" t="str">
        <f>Tech!C90</f>
        <v>GNR_PV_SUN</v>
      </c>
      <c r="F49" s="207" t="s">
        <v>61</v>
      </c>
      <c r="G49" s="76" t="s">
        <v>26</v>
      </c>
      <c r="H49" s="208" t="s">
        <v>43</v>
      </c>
      <c r="I49" s="46"/>
      <c r="J49" s="46"/>
    </row>
    <row r="50" spans="2:13" s="67" customFormat="1" ht="12.75" customHeight="1">
      <c r="B50" s="193" t="s">
        <v>1969</v>
      </c>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t="s">
        <v>1969</v>
      </c>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t="str" cm="1">
        <f t="array" ref="B54">_xlfn.IFS(MID(E54,5,2)="BO","HPL", MID(E54,5,2)="CC","ELE", MID(E54,5,2)="EN","CPH", MID(E54,5,2)="ST","CHP", MID(E54,5,2)="GT","CHP")</f>
        <v>HPL</v>
      </c>
      <c r="C54" s="76" t="str">
        <f>Tech!D95</f>
        <v>DE4</v>
      </c>
      <c r="D54" s="76" t="str">
        <f>Tech!B95</f>
        <v>ETBGA-80GN1E</v>
      </c>
      <c r="E54" s="76" t="str">
        <f>Tech!C95</f>
        <v>GNR_BO_BGAS_E-80</v>
      </c>
      <c r="F54" s="207" t="s">
        <v>61</v>
      </c>
      <c r="G54" s="76" t="s">
        <v>26</v>
      </c>
      <c r="H54" s="208" t="s">
        <v>43</v>
      </c>
    </row>
    <row r="55" spans="2:13" ht="12.75" customHeight="1">
      <c r="B55" s="193" t="str" cm="1">
        <f t="array" ref="B55">_xlfn.IFS(MID(E55,5,2)="BO","HPL", MID(E55,5,2)="CC","ELE", MID(E55,5,2)="EN","CPH", MID(E55,5,2)="ST","CHP", MID(E55,5,2)="GT","CHP")</f>
        <v>HPL</v>
      </c>
      <c r="C55" s="76" t="str">
        <f>Tech!D96</f>
        <v>DE4</v>
      </c>
      <c r="D55" s="76" t="str">
        <f>Tech!B96</f>
        <v>ETCOA-80GN2E</v>
      </c>
      <c r="E55" s="76" t="str">
        <f>Tech!C96</f>
        <v>GNR_BO_COAL_E-80</v>
      </c>
      <c r="F55" s="207" t="s">
        <v>61</v>
      </c>
      <c r="G55" s="76" t="s">
        <v>26</v>
      </c>
      <c r="H55" s="208" t="s">
        <v>43</v>
      </c>
      <c r="I55" s="67"/>
      <c r="J55" s="67"/>
      <c r="K55" s="67"/>
    </row>
    <row r="56" spans="2:13" ht="12.75" customHeight="1">
      <c r="B56" s="193" t="str" cm="1">
        <f t="array" ref="B56">_xlfn.IFS(MID(E56,5,2)="BO","HPL", MID(E56,5,2)="CC","ELE", MID(E56,5,2)="EN","CPH", MID(E56,5,2)="ST","CHP", MID(E56,5,2)="GT","CHP")</f>
        <v>HPL</v>
      </c>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t="str" cm="1">
        <f t="array" ref="B57">_xlfn.IFS(MID(E57,5,2)="BO","HPL", MID(E57,5,2)="CC","ELE", MID(E57,5,2)="EN","CPH", MID(E57,5,2)="ST","CHP", MID(E57,5,2)="GT","CHP")</f>
        <v>HPL</v>
      </c>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t="str" cm="1">
        <f t="array" ref="B58">_xlfn.IFS(MID(E58,5,2)="BO","HPL", MID(E58,5,2)="CC","ELE", MID(E58,5,2)="EN","CPH", MID(E58,5,2)="ST","CHP", MID(E58,5,2)="GT","CHP")</f>
        <v>HPL</v>
      </c>
      <c r="C58" s="76" t="str">
        <f>Tech!D99</f>
        <v>DE4</v>
      </c>
      <c r="D58" s="76" t="str">
        <f>Tech!B99</f>
        <v>ERWST-80GN1E</v>
      </c>
      <c r="E58" s="76" t="str">
        <f>Tech!C99</f>
        <v>GNR_BO_MSW_E-80</v>
      </c>
      <c r="F58" s="207" t="s">
        <v>61</v>
      </c>
      <c r="G58" s="76" t="s">
        <v>26</v>
      </c>
      <c r="H58" s="208" t="s">
        <v>43</v>
      </c>
      <c r="I58" s="67"/>
      <c r="J58" s="67"/>
      <c r="K58" s="67"/>
    </row>
    <row r="59" spans="2:13" ht="12.75" customHeight="1">
      <c r="B59" s="193" t="str" cm="1">
        <f t="array" ref="B59">_xlfn.IFS(MID(E59,5,2)="BO","HPL", MID(E59,5,2)="CC","ELE", MID(E59,5,2)="EN","CPH", MID(E59,5,2)="ST","CHP", MID(E59,5,2)="GT","CHP")</f>
        <v>HPL</v>
      </c>
      <c r="C59" s="76" t="str">
        <f>Tech!D100</f>
        <v>DE4</v>
      </c>
      <c r="D59" s="76" t="str">
        <f>Tech!B100</f>
        <v>ETSNG-80GN1E</v>
      </c>
      <c r="E59" s="76" t="str">
        <f>Tech!C100</f>
        <v>GNR_BO_NGAS_E-80</v>
      </c>
      <c r="F59" s="207" t="s">
        <v>61</v>
      </c>
      <c r="G59" s="76" t="s">
        <v>26</v>
      </c>
      <c r="H59" s="208" t="s">
        <v>43</v>
      </c>
      <c r="I59" s="67"/>
      <c r="J59" s="67"/>
      <c r="K59" s="67"/>
    </row>
    <row r="60" spans="2:13" ht="12.75" customHeight="1">
      <c r="B60" s="193" t="str" cm="1">
        <f t="array" ref="B60">_xlfn.IFS(MID(E60,5,2)="BO","HPL", MID(E60,5,2)="CC","ELE", MID(E60,5,2)="EN","CPH", MID(E60,5,2)="ST","CHP", MID(E60,5,2)="GT","CHP")</f>
        <v>ELE</v>
      </c>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t="str" cm="1">
        <f t="array" ref="B61">_xlfn.IFS(MID(E61,5,2)="BO","HPL", MID(E61,5,2)="CC","ELE", MID(E61,5,2)="EN","CPH", MID(E61,5,2)="ST","CHP", MID(E61,5,2)="GT","CHP")</f>
        <v>ELE</v>
      </c>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t="str" cm="1">
        <f t="array" ref="B62">_xlfn.IFS(MID(E62,5,2)="BO","HPL", MID(E62,5,2)="CC","ELE", MID(E62,5,2)="EN","CPH", MID(E62,5,2)="ST","CHP", MID(E62,5,2)="GT","CHP")</f>
        <v>ELE</v>
      </c>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t="str" cm="1">
        <f t="array" ref="B63">_xlfn.IFS(MID(E63,5,2)="BO","HPL", MID(E63,5,2)="CC","ELE", MID(E63,5,2)="EN","CPH", MID(E63,5,2)="ST","CHP", MID(E63,5,2)="GT","CHP")</f>
        <v>ELE</v>
      </c>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t="str" cm="1">
        <f t="array" ref="B64">_xlfn.IFS(MID(E64,5,2)="BO","HPL", MID(E64,5,2)="CC","ELE", MID(E64,5,2)="EN","CPH", MID(E64,5,2)="ST","CHP", MID(E64,5,2)="GT","CHP")</f>
        <v>ELE</v>
      </c>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t="str" cm="1">
        <f t="array" ref="B65">_xlfn.IFS(MID(E65,5,2)="BO","HPL", MID(E65,5,2)="CC","ELE", MID(E65,5,2)="EN","CPH", MID(E65,5,2)="ST","CHP", MID(E65,5,2)="GT","CHP")</f>
        <v>CPH</v>
      </c>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t="str" cm="1">
        <f t="array" ref="B66">_xlfn.IFS(MID(E66,5,2)="BO","HPL", MID(E66,5,2)="CC","ELE", MID(E66,5,2)="EN","CPH", MID(E66,5,2)="ST","CHP", MID(E66,5,2)="GT","CHP")</f>
        <v>CPH</v>
      </c>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t="str" cm="1">
        <f t="array" ref="B67">_xlfn.IFS(MID(E67,5,2)="BO","HPL", MID(E67,5,2)="CC","ELE", MID(E67,5,2)="EN","CPH", MID(E67,5,2)="ST","CHP", MID(E67,5,2)="GT","CHP")</f>
        <v>CPH</v>
      </c>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t="s">
        <v>1969</v>
      </c>
      <c r="C68" s="76" t="str">
        <f>Tech!D109</f>
        <v>DE4</v>
      </c>
      <c r="D68" s="76" t="str">
        <f>Tech!B109</f>
        <v>ETGEO_EOGN2E</v>
      </c>
      <c r="E68" s="76" t="str">
        <f>Tech!C109</f>
        <v>GNR_GEO_HEAT_EO</v>
      </c>
      <c r="F68" s="207" t="s">
        <v>61</v>
      </c>
      <c r="G68" s="76" t="s">
        <v>26</v>
      </c>
      <c r="H68" s="208" t="s">
        <v>43</v>
      </c>
      <c r="I68" s="85"/>
      <c r="J68" s="85"/>
      <c r="K68" s="85"/>
    </row>
    <row r="69" spans="2:11" ht="12.75" customHeight="1">
      <c r="B69" s="193" t="str" cm="1">
        <f t="array" ref="B69">_xlfn.IFS(MID(E69,5,2)="BO","HPL", MID(E69,5,2)="CC","ELE", MID(E69,5,2)="EN","CPH", MID(E69,5,2)="ST","CHP", MID(E69,5,2)="GT","CHP")</f>
        <v>CHP</v>
      </c>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t="str" cm="1">
        <f t="array" ref="B70">_xlfn.IFS(MID(E70,5,2)="BO","HPL", MID(E70,5,2)="CC","ELE", MID(E70,5,2)="EN","CPH", MID(E70,5,2)="ST","CHP", MID(E70,5,2)="GT","CHP")</f>
        <v>CHP</v>
      </c>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t="str" cm="1">
        <f t="array" ref="B71">_xlfn.IFS(MID(E71,5,2)="BO","HPL", MID(E71,5,2)="CC","ELE", MID(E71,5,2)="EN","CPH", MID(E71,5,2)="ST","CHP", MID(E71,5,2)="GT","CHP")</f>
        <v>CHP</v>
      </c>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t="str" cm="1">
        <f t="array" ref="B72">_xlfn.IFS(MID(E72,5,2)="BO","HPL", MID(E72,5,2)="CC","ELE", MID(E72,5,2)="EN","CPH", MID(E72,5,2)="ST","CHP", MID(E72,5,2)="GT","CHP")</f>
        <v>CHP</v>
      </c>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t="str" cm="1">
        <f t="array" ref="B73">_xlfn.IFS(MID(E73,5,2)="BO","HPL", MID(E73,5,2)="CC","ELE", MID(E73,5,2)="EN","CPH", MID(E73,5,2)="ST","CHP", MID(E73,5,2)="GT","CHP")</f>
        <v>CHP</v>
      </c>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t="s">
        <v>1969</v>
      </c>
      <c r="C74" s="76" t="str">
        <f>Tech!D115</f>
        <v>DE4</v>
      </c>
      <c r="D74" s="76" t="str">
        <f>Tech!B115</f>
        <v>ETSOLSUNGN1E</v>
      </c>
      <c r="E74" s="76" t="str">
        <f>Tech!C115</f>
        <v>GNR_PV_SUN</v>
      </c>
      <c r="F74" s="207" t="s">
        <v>61</v>
      </c>
      <c r="G74" s="76" t="s">
        <v>26</v>
      </c>
      <c r="H74" s="208" t="s">
        <v>43</v>
      </c>
      <c r="I74" s="46"/>
      <c r="J74" s="46"/>
      <c r="K74" s="46"/>
    </row>
    <row r="75" spans="2:11" ht="12.75" customHeight="1">
      <c r="B75" s="193" t="s">
        <v>1969</v>
      </c>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t="s">
        <v>1969</v>
      </c>
      <c r="C76" s="76" t="str">
        <f>Tech!D117</f>
        <v>DE4</v>
      </c>
      <c r="D76" s="76" t="str">
        <f>Tech!B117</f>
        <v>ETHYDWTRGN2E</v>
      </c>
      <c r="E76" s="76" t="str">
        <f>Tech!C117</f>
        <v>GNR_ROR_WTR</v>
      </c>
      <c r="F76" s="207" t="s">
        <v>61</v>
      </c>
      <c r="G76" s="76" t="s">
        <v>26</v>
      </c>
      <c r="H76" s="208" t="s">
        <v>43</v>
      </c>
      <c r="I76" s="46"/>
      <c r="J76" s="46"/>
      <c r="K76" s="46"/>
    </row>
    <row r="77" spans="2:11" ht="12.75" customHeight="1">
      <c r="B77" s="193" t="str" cm="1">
        <f t="array" ref="B77">_xlfn.IFS(MID(E77,5,2)="BO","HPL", MID(E77,5,2)="CC","ELE", MID(E77,5,2)="EN","CPH", MID(E77,5,2)="ST","CHP", MID(E77,5,2)="GT","CHP")</f>
        <v>CHP</v>
      </c>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t="str" cm="1">
        <f t="array" ref="B78">_xlfn.IFS(MID(E78,5,2)="BO","HPL", MID(E78,5,2)="CC","ELE", MID(E78,5,2)="EN","CPH", MID(E78,5,2)="ST","CHP", MID(E78,5,2)="GT","CHP")</f>
        <v>CHP</v>
      </c>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t="str" cm="1">
        <f t="array" ref="B79">_xlfn.IFS(MID(E79,5,2)="BO","HPL", MID(E79,5,2)="CC","ELE", MID(E79,5,2)="EN","CPH", MID(E79,5,2)="ST","CHP", MID(E79,5,2)="GT","CHP")</f>
        <v>CHP</v>
      </c>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t="str" cm="1">
        <f t="array" ref="B80">_xlfn.IFS(MID(E80,5,2)="BO","HPL", MID(E80,5,2)="CC","ELE", MID(E80,5,2)="EN","CPH", MID(E80,5,2)="ST","CHP", MID(E80,5,2)="GT","CHP")</f>
        <v>CHP</v>
      </c>
      <c r="C80" s="76" t="str">
        <f>Tech!D121</f>
        <v>DE4</v>
      </c>
      <c r="D80" s="76" t="str">
        <f>Tech!B121</f>
        <v>ETCOA-38GN1E</v>
      </c>
      <c r="E80" s="76" t="str">
        <f>Tech!C121</f>
        <v>GNR_ST_COAL_CND_E-38</v>
      </c>
      <c r="F80" s="207" t="s">
        <v>61</v>
      </c>
      <c r="G80" s="76" t="s">
        <v>26</v>
      </c>
      <c r="H80" s="208" t="s">
        <v>43</v>
      </c>
      <c r="I80" s="46"/>
      <c r="J80" s="46"/>
    </row>
    <row r="81" spans="2:18" ht="12.75" customHeight="1">
      <c r="B81" s="193" t="str" cm="1">
        <f t="array" ref="B81">_xlfn.IFS(MID(E81,5,2)="BO","HPL", MID(E81,5,2)="CC","ELE", MID(E81,5,2)="EN","CPH", MID(E81,5,2)="ST","CHP", MID(E81,5,2)="GT","CHP")</f>
        <v>CHP</v>
      </c>
      <c r="C81" s="76" t="str">
        <f>Tech!D122</f>
        <v>DE4</v>
      </c>
      <c r="D81" s="76" t="str">
        <f>Tech!B122</f>
        <v>ETCOA-45GN2E</v>
      </c>
      <c r="E81" s="76" t="str">
        <f>Tech!C122</f>
        <v>GNR_ST_COAL_CND_E-45</v>
      </c>
      <c r="F81" s="207" t="s">
        <v>61</v>
      </c>
      <c r="G81" s="76" t="s">
        <v>26</v>
      </c>
      <c r="H81" s="208" t="s">
        <v>43</v>
      </c>
      <c r="I81" s="46"/>
      <c r="J81" s="46"/>
    </row>
    <row r="82" spans="2:18" ht="12.75" customHeight="1">
      <c r="B82" s="193" t="str" cm="1">
        <f t="array" ref="B82">_xlfn.IFS(MID(E82,5,2)="BO","HPL", MID(E82,5,2)="CC","ELE", MID(E82,5,2)="EN","CPH", MID(E82,5,2)="ST","CHP", MID(E82,5,2)="GT","CHP")</f>
        <v>CHP</v>
      </c>
      <c r="C82" s="76" t="str">
        <f>Tech!D123</f>
        <v>DE4</v>
      </c>
      <c r="D82" s="76" t="str">
        <f>Tech!B123</f>
        <v>ETCOA-37GN1E</v>
      </c>
      <c r="E82" s="76" t="str">
        <f>Tech!C123</f>
        <v>GNR_ST_COAL_EXT_E-37</v>
      </c>
      <c r="F82" s="207" t="s">
        <v>61</v>
      </c>
      <c r="G82" s="76" t="s">
        <v>26</v>
      </c>
      <c r="H82" s="208" t="s">
        <v>43</v>
      </c>
      <c r="I82" s="46"/>
      <c r="J82" s="46"/>
    </row>
    <row r="83" spans="2:18" ht="12.75" customHeight="1">
      <c r="B83" s="193" t="str" cm="1">
        <f t="array" ref="B83">_xlfn.IFS(MID(E83,5,2)="BO","HPL", MID(E83,5,2)="CC","ELE", MID(E83,5,2)="EN","CPH", MID(E83,5,2)="ST","CHP", MID(E83,5,2)="GT","CHP")</f>
        <v>CHP</v>
      </c>
      <c r="C83" s="76" t="str">
        <f>Tech!D124</f>
        <v>DE4</v>
      </c>
      <c r="D83" s="76" t="str">
        <f>Tech!B124</f>
        <v>ERCOA-44GN1E</v>
      </c>
      <c r="E83" s="76" t="str">
        <f>Tech!C124</f>
        <v>GNR_ST_COAL_EXT_E-44</v>
      </c>
      <c r="F83" s="207" t="s">
        <v>61</v>
      </c>
      <c r="G83" s="76" t="s">
        <v>26</v>
      </c>
      <c r="H83" s="208" t="s">
        <v>43</v>
      </c>
      <c r="I83" s="46"/>
      <c r="J83" s="46"/>
    </row>
    <row r="84" spans="2:18" ht="12.75" customHeight="1">
      <c r="B84" s="193" t="str" cm="1">
        <f t="array" ref="B84">_xlfn.IFS(MID(E84,5,2)="BO","HPL", MID(E84,5,2)="CC","ELE", MID(E84,5,2)="EN","CPH", MID(E84,5,2)="ST","CHP", MID(E84,5,2)="GT","CHP")</f>
        <v>CHP</v>
      </c>
      <c r="C84" s="76" t="str">
        <f>Tech!D125</f>
        <v>DE4</v>
      </c>
      <c r="D84" s="76" t="str">
        <f>Tech!B125</f>
        <v>ERHFO-36GN1E</v>
      </c>
      <c r="E84" s="76" t="str">
        <f>Tech!C125</f>
        <v>GNR_ST_FUELOIL_BP_E-36</v>
      </c>
      <c r="F84" s="207" t="s">
        <v>61</v>
      </c>
      <c r="G84" s="76" t="s">
        <v>26</v>
      </c>
      <c r="H84" s="208" t="s">
        <v>43</v>
      </c>
      <c r="I84" s="46"/>
      <c r="J84" s="46"/>
    </row>
    <row r="85" spans="2:18" ht="12.75" customHeight="1">
      <c r="B85" s="193" t="str" cm="1">
        <f t="array" ref="B85">_xlfn.IFS(MID(E85,5,2)="BO","HPL", MID(E85,5,2)="CC","ELE", MID(E85,5,2)="EN","CPH", MID(E85,5,2)="ST","CHP", MID(E85,5,2)="GT","CHP")</f>
        <v>CHP</v>
      </c>
      <c r="C85" s="76" t="str">
        <f>Tech!D126</f>
        <v>DE4</v>
      </c>
      <c r="D85" s="76" t="str">
        <f>Tech!B126</f>
        <v>ETHFO-38GN1E</v>
      </c>
      <c r="E85" s="76" t="str">
        <f>Tech!C126</f>
        <v>GNR_ST_FUELOIL_BP_E-38</v>
      </c>
      <c r="F85" s="207" t="s">
        <v>61</v>
      </c>
      <c r="G85" s="76" t="s">
        <v>26</v>
      </c>
      <c r="H85" s="208" t="s">
        <v>43</v>
      </c>
      <c r="I85" s="46"/>
      <c r="J85" s="46"/>
    </row>
    <row r="86" spans="2:18" ht="12.75" customHeight="1">
      <c r="B86" s="193" t="str" cm="1">
        <f t="array" ref="B86">_xlfn.IFS(MID(E86,5,2)="BO","HPL", MID(E86,5,2)="CC","ELE", MID(E86,5,2)="EN","CPH", MID(E86,5,2)="ST","CHP", MID(E86,5,2)="GT","CHP")</f>
        <v>CHP</v>
      </c>
      <c r="C86" s="76" t="str">
        <f>Tech!D127</f>
        <v>DE4</v>
      </c>
      <c r="D86" s="76" t="str">
        <f>Tech!B127</f>
        <v>ETHFO-36GN1E</v>
      </c>
      <c r="E86" s="76" t="str">
        <f>Tech!C127</f>
        <v>GNR_ST_FUELOIL_CND_E-36</v>
      </c>
      <c r="F86" s="207" t="s">
        <v>61</v>
      </c>
      <c r="G86" s="76" t="s">
        <v>26</v>
      </c>
      <c r="H86" s="208" t="s">
        <v>43</v>
      </c>
      <c r="I86" s="46"/>
      <c r="J86" s="46"/>
    </row>
    <row r="87" spans="2:18" ht="12.75" customHeight="1">
      <c r="B87" s="193" t="str" cm="1">
        <f t="array" ref="B87">_xlfn.IFS(MID(E87,5,2)="BO","HPL", MID(E87,5,2)="CC","ELE", MID(E87,5,2)="EN","CPH", MID(E87,5,2)="ST","CHP", MID(E87,5,2)="GT","CHP")</f>
        <v>CHP</v>
      </c>
      <c r="C87" s="76" t="str">
        <f>Tech!D128</f>
        <v>DE4</v>
      </c>
      <c r="D87" s="76" t="str">
        <f>Tech!B128</f>
        <v>ERWST-33GN1E</v>
      </c>
      <c r="E87" s="76" t="str">
        <f>Tech!C128</f>
        <v>GNR_ST_MSW_BP_E-33</v>
      </c>
      <c r="F87" s="207" t="s">
        <v>61</v>
      </c>
      <c r="G87" s="76" t="s">
        <v>26</v>
      </c>
      <c r="H87" s="208" t="s">
        <v>43</v>
      </c>
      <c r="I87" s="46"/>
      <c r="J87" s="46"/>
    </row>
    <row r="88" spans="2:18" ht="12.75" customHeight="1">
      <c r="B88" s="193" t="str" cm="1">
        <f t="array" ref="B88">_xlfn.IFS(MID(E88,5,2)="BO","HPL", MID(E88,5,2)="CC","ELE", MID(E88,5,2)="EN","CPH", MID(E88,5,2)="ST","CHP", MID(E88,5,2)="GT","CHP")</f>
        <v>CHP</v>
      </c>
      <c r="C88" s="76" t="str">
        <f>Tech!D129</f>
        <v>DE4</v>
      </c>
      <c r="D88" s="76" t="str">
        <f>Tech!B129</f>
        <v>ETWST-33GN1E</v>
      </c>
      <c r="E88" s="76" t="str">
        <f>Tech!C129</f>
        <v>GNR_ST_MSW_CND_E-33</v>
      </c>
      <c r="F88" s="207" t="s">
        <v>61</v>
      </c>
      <c r="G88" s="76" t="s">
        <v>26</v>
      </c>
      <c r="H88" s="208" t="s">
        <v>43</v>
      </c>
      <c r="I88" s="46"/>
      <c r="J88" s="46"/>
    </row>
    <row r="89" spans="2:18" ht="12.75" customHeight="1">
      <c r="B89" s="193" t="str" cm="1">
        <f t="array" ref="B89">_xlfn.IFS(MID(E89,5,2)="BO","HPL", MID(E89,5,2)="CC","ELE", MID(E89,5,2)="EN","CPH", MID(E89,5,2)="ST","CHP", MID(E89,5,2)="GT","CHP")</f>
        <v>CHP</v>
      </c>
      <c r="C89" s="76" t="str">
        <f>Tech!D130</f>
        <v>DE4</v>
      </c>
      <c r="D89" s="76" t="str">
        <f>Tech!B130</f>
        <v>ETSNG-38GN2E</v>
      </c>
      <c r="E89" s="76" t="str">
        <f>Tech!C130</f>
        <v>GNR_ST_NGAS_BP_E-38</v>
      </c>
      <c r="F89" s="207" t="s">
        <v>61</v>
      </c>
      <c r="G89" s="76" t="s">
        <v>26</v>
      </c>
      <c r="H89" s="208" t="s">
        <v>43</v>
      </c>
      <c r="I89" s="46"/>
      <c r="J89" s="46"/>
    </row>
    <row r="90" spans="2:18" ht="12.75" customHeight="1">
      <c r="B90" s="193" t="str" cm="1">
        <f t="array" ref="B90">_xlfn.IFS(MID(E90,5,2)="BO","HPL", MID(E90,5,2)="CC","ELE", MID(E90,5,2)="EN","CPH", MID(E90,5,2)="ST","CHP", MID(E90,5,2)="GT","CHP")</f>
        <v>CHP</v>
      </c>
      <c r="C90" s="76" t="str">
        <f>Tech!D131</f>
        <v>DE4</v>
      </c>
      <c r="D90" s="76" t="str">
        <f>Tech!B131</f>
        <v>ERURN-33GN1E</v>
      </c>
      <c r="E90" s="76" t="str">
        <f>Tech!C131</f>
        <v>GNR_ST_NUCL_CND_E-33</v>
      </c>
      <c r="F90" s="207" t="s">
        <v>61</v>
      </c>
      <c r="G90" s="76" t="s">
        <v>26</v>
      </c>
      <c r="H90" s="208" t="s">
        <v>43</v>
      </c>
      <c r="I90" s="46"/>
      <c r="J90" s="46"/>
    </row>
    <row r="91" spans="2:18" ht="12.75" customHeight="1">
      <c r="B91" s="193" t="s">
        <v>1969</v>
      </c>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t="s">
        <v>1969</v>
      </c>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t="str" cm="1">
        <f t="array" ref="B95">_xlfn.IFS(MID(E95,5,2)="BO","HPL", MID(E95,5,2)="CC","ELE", MID(E95,5,2)="EN","CPH", MID(E95,5,2)="ST","CHP", MID(E95,5,2)="GT","CHP")</f>
        <v>HPL</v>
      </c>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t="str" cm="1">
        <f t="array" ref="B96">_xlfn.IFS(MID(E96,5,2)="BO","HPL", MID(E96,5,2)="CC","ELE", MID(E96,5,2)="EN","CPH", MID(E96,5,2)="ST","CHP", MID(E96,5,2)="GT","CHP")</f>
        <v>HPL</v>
      </c>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t="str" cm="1">
        <f t="array" ref="B97">_xlfn.IFS(MID(E97,5,2)="BO","HPL", MID(E97,5,2)="CC","ELE", MID(E97,5,2)="EN","CPH", MID(E97,5,2)="ST","CHP", MID(E97,5,2)="GT","CHP")</f>
        <v>HPL</v>
      </c>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t="str" cm="1">
        <f t="array" ref="B98">_xlfn.IFS(MID(E98,5,2)="BO","HPL", MID(E98,5,2)="CC","ELE", MID(E98,5,2)="EN","CPH", MID(E98,5,2)="ST","CHP", MID(E98,5,2)="GT","CHP")</f>
        <v>HPL</v>
      </c>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t="str" cm="1">
        <f t="array" ref="B99">_xlfn.IFS(MID(E99,5,2)="BO","HPL", MID(E99,5,2)="CC","ELE", MID(E99,5,2)="EN","CPH", MID(E99,5,2)="ST","CHP", MID(E99,5,2)="GT","CHP")</f>
        <v>HPL</v>
      </c>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t="str" cm="1">
        <f t="array" ref="B100">_xlfn.IFS(MID(E100,5,2)="BO","HPL", MID(E100,5,2)="CC","ELE", MID(E100,5,2)="EN","CPH", MID(E100,5,2)="ST","CHP", MID(E100,5,2)="GT","CHP")</f>
        <v>HPL</v>
      </c>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t="str" cm="1">
        <f t="array" ref="B101">_xlfn.IFS(MID(E101,5,2)="BO","HPL", MID(E101,5,2)="CC","ELE", MID(E101,5,2)="EN","CPH", MID(E101,5,2)="ST","CHP", MID(E101,5,2)="GT","CHP")</f>
        <v>ELE</v>
      </c>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t="str" cm="1">
        <f t="array" ref="B102">_xlfn.IFS(MID(E102,5,2)="BO","HPL", MID(E102,5,2)="CC","ELE", MID(E102,5,2)="EN","CPH", MID(E102,5,2)="ST","CHP", MID(E102,5,2)="GT","CHP")</f>
        <v>ELE</v>
      </c>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t="str" cm="1">
        <f t="array" ref="B103">_xlfn.IFS(MID(E103,5,2)="BO","HPL", MID(E103,5,2)="CC","ELE", MID(E103,5,2)="EN","CPH", MID(E103,5,2)="ST","CHP", MID(E103,5,2)="GT","CHP")</f>
        <v>ELE</v>
      </c>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t="str" cm="1">
        <f t="array" ref="B104">_xlfn.IFS(MID(E104,5,2)="BO","HPL", MID(E104,5,2)="CC","ELE", MID(E104,5,2)="EN","CPH", MID(E104,5,2)="ST","CHP", MID(E104,5,2)="GT","CHP")</f>
        <v>ELE</v>
      </c>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t="str" cm="1">
        <f t="array" ref="B105">_xlfn.IFS(MID(E105,5,2)="BO","HPL", MID(E105,5,2)="CC","ELE", MID(E105,5,2)="EN","CPH", MID(E105,5,2)="ST","CHP", MID(E105,5,2)="GT","CHP")</f>
        <v>ELE</v>
      </c>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t="str" cm="1">
        <f t="array" ref="B106">_xlfn.IFS(MID(E106,5,2)="BO","HPL", MID(E106,5,2)="CC","ELE", MID(E106,5,2)="EN","CPH", MID(E106,5,2)="ST","CHP", MID(E106,5,2)="GT","CHP")</f>
        <v>ELE</v>
      </c>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t="str" cm="1">
        <f t="array" ref="B107">_xlfn.IFS(MID(E107,5,2)="BO","HPL", MID(E107,5,2)="CC","ELE", MID(E107,5,2)="EN","CPH", MID(E107,5,2)="ST","CHP", MID(E107,5,2)="GT","CHP")</f>
        <v>ELE</v>
      </c>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t="str" cm="1">
        <f t="array" ref="B108">_xlfn.IFS(MID(E108,5,2)="BO","HPL", MID(E108,5,2)="CC","ELE", MID(E108,5,2)="EN","CPH", MID(E108,5,2)="ST","CHP", MID(E108,5,2)="GT","CHP")</f>
        <v>ELE</v>
      </c>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t="str" cm="1">
        <f t="array" ref="B109">_xlfn.IFS(MID(E109,5,2)="BO","HPL", MID(E109,5,2)="CC","ELE", MID(E109,5,2)="EN","CPH", MID(E109,5,2)="ST","CHP", MID(E109,5,2)="GT","CHP")</f>
        <v>CPH</v>
      </c>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t="str" cm="1">
        <f t="array" ref="B110">_xlfn.IFS(MID(E110,5,2)="BO","HPL", MID(E110,5,2)="CC","ELE", MID(E110,5,2)="EN","CPH", MID(E110,5,2)="ST","CHP", MID(E110,5,2)="GT","CHP")</f>
        <v>CPH</v>
      </c>
      <c r="C110" s="76" t="str">
        <f>Tech!D151</f>
        <v>DE3</v>
      </c>
      <c r="D110" s="76" t="str">
        <f>Tech!B151</f>
        <v>ERBGA-42GN1E</v>
      </c>
      <c r="E110" s="76" t="str">
        <f>Tech!C151</f>
        <v>GNR_ENG_BGAS_CND_E-42</v>
      </c>
      <c r="F110" s="207" t="s">
        <v>61</v>
      </c>
      <c r="G110" s="76" t="s">
        <v>26</v>
      </c>
      <c r="H110" s="208" t="s">
        <v>43</v>
      </c>
    </row>
    <row r="111" spans="2:18" ht="12.75" customHeight="1">
      <c r="B111" s="193" t="str" cm="1">
        <f t="array" ref="B111">_xlfn.IFS(MID(E111,5,2)="BO","HPL", MID(E111,5,2)="CC","ELE", MID(E111,5,2)="EN","CPH", MID(E111,5,2)="ST","CHP", MID(E111,5,2)="GT","CHP")</f>
        <v>CPH</v>
      </c>
      <c r="C111" s="76" t="str">
        <f>Tech!D152</f>
        <v>DE3</v>
      </c>
      <c r="D111" s="76" t="str">
        <f>Tech!B152</f>
        <v>ETSNG-44GN1E</v>
      </c>
      <c r="E111" s="76" t="str">
        <f>Tech!C152</f>
        <v>GNR_ENG_NGAS_BP_E-44</v>
      </c>
      <c r="F111" s="207" t="s">
        <v>61</v>
      </c>
      <c r="G111" s="76" t="s">
        <v>26</v>
      </c>
      <c r="H111" s="208" t="s">
        <v>43</v>
      </c>
    </row>
    <row r="112" spans="2:18" ht="12.75" customHeight="1">
      <c r="B112" s="193" t="str" cm="1">
        <f t="array" ref="B112">_xlfn.IFS(MID(E112,5,2)="BO","HPL", MID(E112,5,2)="CC","ELE", MID(E112,5,2)="EN","CPH", MID(E112,5,2)="ST","CHP", MID(E112,5,2)="GT","CHP")</f>
        <v>CHP</v>
      </c>
      <c r="C112" s="76" t="str">
        <f>Tech!D153</f>
        <v>DE3</v>
      </c>
      <c r="D112" s="76" t="str">
        <f>Tech!B153</f>
        <v>ETHFO-31GN1E</v>
      </c>
      <c r="E112" s="76" t="str">
        <f>Tech!C153</f>
        <v>GNR_GT_FUELOIL_CND_E-31</v>
      </c>
      <c r="F112" s="207" t="s">
        <v>61</v>
      </c>
      <c r="G112" s="76" t="s">
        <v>26</v>
      </c>
      <c r="H112" s="208" t="s">
        <v>43</v>
      </c>
    </row>
    <row r="113" spans="2:8" ht="12.75" customHeight="1">
      <c r="B113" s="193" t="str" cm="1">
        <f t="array" ref="B113">_xlfn.IFS(MID(E113,5,2)="BO","HPL", MID(E113,5,2)="CC","ELE", MID(E113,5,2)="EN","CPH", MID(E113,5,2)="ST","CHP", MID(E113,5,2)="GT","CHP")</f>
        <v>CHP</v>
      </c>
      <c r="C113" s="76" t="str">
        <f>Tech!D154</f>
        <v>DE3</v>
      </c>
      <c r="D113" s="76" t="str">
        <f>Tech!B154</f>
        <v>ERSNG-31GN1E</v>
      </c>
      <c r="E113" s="76" t="str">
        <f>Tech!C154</f>
        <v>GNR_GT_NGAS_BP_E-31</v>
      </c>
      <c r="F113" s="207" t="s">
        <v>61</v>
      </c>
      <c r="G113" s="76" t="s">
        <v>26</v>
      </c>
      <c r="H113" s="208" t="s">
        <v>43</v>
      </c>
    </row>
    <row r="114" spans="2:8" ht="12.75" customHeight="1">
      <c r="B114" s="193" t="str" cm="1">
        <f t="array" ref="B114">_xlfn.IFS(MID(E114,5,2)="BO","HPL", MID(E114,5,2)="CC","ELE", MID(E114,5,2)="EN","CPH", MID(E114,5,2)="ST","CHP", MID(E114,5,2)="GT","CHP")</f>
        <v>CHP</v>
      </c>
      <c r="C114" s="76" t="str">
        <f>Tech!D155</f>
        <v>DE3</v>
      </c>
      <c r="D114" s="76" t="str">
        <f>Tech!B155</f>
        <v>ETSNG-39GN1E</v>
      </c>
      <c r="E114" s="76" t="str">
        <f>Tech!C155</f>
        <v>GNR_GT_NGAS_BP_E-39</v>
      </c>
      <c r="F114" s="207" t="s">
        <v>61</v>
      </c>
      <c r="G114" s="76" t="s">
        <v>26</v>
      </c>
      <c r="H114" s="208" t="s">
        <v>43</v>
      </c>
    </row>
    <row r="115" spans="2:8" ht="12.75" customHeight="1">
      <c r="B115" s="193" t="str" cm="1">
        <f t="array" ref="B115">_xlfn.IFS(MID(E115,5,2)="BO","HPL", MID(E115,5,2)="CC","ELE", MID(E115,5,2)="EN","CPH", MID(E115,5,2)="ST","CHP", MID(E115,5,2)="GT","CHP")</f>
        <v>CHP</v>
      </c>
      <c r="C115" s="76" t="str">
        <f>Tech!D156</f>
        <v>DE3</v>
      </c>
      <c r="D115" s="76" t="str">
        <f>Tech!B156</f>
        <v>ETSNG-32GN2E</v>
      </c>
      <c r="E115" s="76" t="str">
        <f>Tech!C156</f>
        <v>GNR_GT_NGAS_CND_E-32</v>
      </c>
      <c r="F115" s="207" t="s">
        <v>61</v>
      </c>
      <c r="G115" s="76" t="s">
        <v>26</v>
      </c>
      <c r="H115" s="208" t="s">
        <v>43</v>
      </c>
    </row>
    <row r="116" spans="2:8" ht="12.75" customHeight="1">
      <c r="B116" s="193" t="str" cm="1">
        <f t="array" ref="B116">_xlfn.IFS(MID(E116,5,2)="BO","HPL", MID(E116,5,2)="CC","ELE", MID(E116,5,2)="EN","CPH", MID(E116,5,2)="ST","CHP", MID(E116,5,2)="GT","CHP")</f>
        <v>CHP</v>
      </c>
      <c r="C116" s="76" t="str">
        <f>Tech!D157</f>
        <v>DE3</v>
      </c>
      <c r="D116" s="76" t="str">
        <f>Tech!B157</f>
        <v>ERSNG-40GN1E</v>
      </c>
      <c r="E116" s="76" t="str">
        <f>Tech!C157</f>
        <v>GNR_GT_NGAS_CND_E-40</v>
      </c>
      <c r="F116" s="207" t="s">
        <v>61</v>
      </c>
      <c r="G116" s="76" t="s">
        <v>26</v>
      </c>
      <c r="H116" s="208" t="s">
        <v>43</v>
      </c>
    </row>
    <row r="117" spans="2:8" ht="12.75" customHeight="1">
      <c r="B117" s="193" t="s">
        <v>1969</v>
      </c>
      <c r="C117" s="76" t="str">
        <f>Tech!D158</f>
        <v>DE3</v>
      </c>
      <c r="D117" s="76" t="str">
        <f>Tech!B158</f>
        <v>ETSOLSUNGN1E</v>
      </c>
      <c r="E117" s="76" t="str">
        <f>Tech!C158</f>
        <v>GNR_PV_SUN</v>
      </c>
      <c r="F117" s="207" t="s">
        <v>61</v>
      </c>
      <c r="G117" s="76" t="s">
        <v>26</v>
      </c>
      <c r="H117" s="208" t="s">
        <v>43</v>
      </c>
    </row>
    <row r="118" spans="2:8" ht="12.75" customHeight="1">
      <c r="B118" s="193" t="s">
        <v>1969</v>
      </c>
      <c r="C118" s="76" t="str">
        <f>Tech!D159</f>
        <v>DE3</v>
      </c>
      <c r="D118" s="76" t="str">
        <f>Tech!B159</f>
        <v>ETHYDWTRGN1E</v>
      </c>
      <c r="E118" s="76" t="str">
        <f>Tech!C159</f>
        <v>GNR_ROR_WTR</v>
      </c>
      <c r="F118" s="207" t="s">
        <v>61</v>
      </c>
      <c r="G118" s="76" t="s">
        <v>26</v>
      </c>
      <c r="H118" s="208" t="s">
        <v>43</v>
      </c>
    </row>
    <row r="119" spans="2:8" ht="12.75" customHeight="1">
      <c r="B119" s="193" t="str" cm="1">
        <f t="array" ref="B119">_xlfn.IFS(MID(E119,5,2)="BO","HPL", MID(E119,5,2)="CC","ELE", MID(E119,5,2)="EN","CPH", MID(E119,5,2)="ST","CHP", MID(E119,5,2)="GT","CHP")</f>
        <v>CHP</v>
      </c>
      <c r="C119" s="76" t="str">
        <f>Tech!D160</f>
        <v>DE3</v>
      </c>
      <c r="D119" s="76" t="str">
        <f>Tech!B160</f>
        <v>ETBGA-38GN1E</v>
      </c>
      <c r="E119" s="76" t="str">
        <f>Tech!C160</f>
        <v>GNR_ST_BGAS_BP_E-38</v>
      </c>
      <c r="F119" s="207" t="s">
        <v>61</v>
      </c>
      <c r="G119" s="76" t="s">
        <v>26</v>
      </c>
      <c r="H119" s="208" t="s">
        <v>43</v>
      </c>
    </row>
    <row r="120" spans="2:8" ht="12.75" customHeight="1">
      <c r="B120" s="193" t="str" cm="1">
        <f t="array" ref="B120">_xlfn.IFS(MID(E120,5,2)="BO","HPL", MID(E120,5,2)="CC","ELE", MID(E120,5,2)="EN","CPH", MID(E120,5,2)="ST","CHP", MID(E120,5,2)="GT","CHP")</f>
        <v>CHP</v>
      </c>
      <c r="C120" s="76" t="str">
        <f>Tech!D161</f>
        <v>DE3</v>
      </c>
      <c r="D120" s="76" t="str">
        <f>Tech!B161</f>
        <v>ETSNG-33GN2E</v>
      </c>
      <c r="E120" s="76" t="str">
        <f>Tech!C161</f>
        <v>GNR_ST_BGAS_CND_E-33</v>
      </c>
      <c r="F120" s="207" t="s">
        <v>61</v>
      </c>
      <c r="G120" s="76" t="s">
        <v>26</v>
      </c>
      <c r="H120" s="208" t="s">
        <v>43</v>
      </c>
    </row>
    <row r="121" spans="2:8" ht="12.75" customHeight="1">
      <c r="B121" s="193" t="str" cm="1">
        <f t="array" ref="B121">_xlfn.IFS(MID(E121,5,2)="BO","HPL", MID(E121,5,2)="CC","ELE", MID(E121,5,2)="EN","CPH", MID(E121,5,2)="ST","CHP", MID(E121,5,2)="GT","CHP")</f>
        <v>CHP</v>
      </c>
      <c r="C121" s="76" t="str">
        <f>Tech!D162</f>
        <v>DE3</v>
      </c>
      <c r="D121" s="76" t="str">
        <f>Tech!B162</f>
        <v>ETBGA-38GN1E</v>
      </c>
      <c r="E121" s="76" t="str">
        <f>Tech!C162</f>
        <v>GNR_ST_BGAS_CND_E-38</v>
      </c>
      <c r="F121" s="207" t="s">
        <v>61</v>
      </c>
      <c r="G121" s="76" t="s">
        <v>26</v>
      </c>
      <c r="H121" s="208" t="s">
        <v>43</v>
      </c>
    </row>
    <row r="122" spans="2:8" ht="12.75" customHeight="1">
      <c r="B122" s="193" t="str" cm="1">
        <f t="array" ref="B122">_xlfn.IFS(MID(E122,5,2)="BO","HPL", MID(E122,5,2)="CC","ELE", MID(E122,5,2)="EN","CPH", MID(E122,5,2)="ST","CHP", MID(E122,5,2)="GT","CHP")</f>
        <v>CHP</v>
      </c>
      <c r="C122" s="76" t="str">
        <f>Tech!D163</f>
        <v>DE3</v>
      </c>
      <c r="D122" s="76" t="str">
        <f>Tech!B163</f>
        <v>ERCOA-33GN1E</v>
      </c>
      <c r="E122" s="76" t="str">
        <f>Tech!C163</f>
        <v>GNR_ST_COAL_BP_E-33</v>
      </c>
      <c r="F122" s="207" t="s">
        <v>61</v>
      </c>
      <c r="G122" s="76" t="s">
        <v>26</v>
      </c>
      <c r="H122" s="208" t="s">
        <v>43</v>
      </c>
    </row>
    <row r="123" spans="2:8" ht="12.75" customHeight="1">
      <c r="B123" s="193" t="str" cm="1">
        <f t="array" ref="B123">_xlfn.IFS(MID(E123,5,2)="BO","HPL", MID(E123,5,2)="CC","ELE", MID(E123,5,2)="EN","CPH", MID(E123,5,2)="ST","CHP", MID(E123,5,2)="GT","CHP")</f>
        <v>CHP</v>
      </c>
      <c r="C123" s="76" t="str">
        <f>Tech!D164</f>
        <v>DE3</v>
      </c>
      <c r="D123" s="76" t="str">
        <f>Tech!B164</f>
        <v>ERCOA-40GN1E</v>
      </c>
      <c r="E123" s="76" t="str">
        <f>Tech!C164</f>
        <v>GNR_ST_COAL_BP_E-40</v>
      </c>
      <c r="F123" s="207" t="s">
        <v>61</v>
      </c>
      <c r="G123" s="76" t="s">
        <v>26</v>
      </c>
      <c r="H123" s="208" t="s">
        <v>43</v>
      </c>
    </row>
    <row r="124" spans="2:8" ht="12.75" customHeight="1">
      <c r="B124" s="193" t="str" cm="1">
        <f t="array" ref="B124">_xlfn.IFS(MID(E124,5,2)="BO","HPL", MID(E124,5,2)="CC","ELE", MID(E124,5,2)="EN","CPH", MID(E124,5,2)="ST","CHP", MID(E124,5,2)="GT","CHP")</f>
        <v>CHP</v>
      </c>
      <c r="C124" s="76" t="str">
        <f>Tech!D165</f>
        <v>DE3</v>
      </c>
      <c r="D124" s="76" t="str">
        <f>Tech!B165</f>
        <v>ETCOA-37GN1E</v>
      </c>
      <c r="E124" s="76" t="str">
        <f>Tech!C165</f>
        <v>GNR_ST_COAL_CND_E-37</v>
      </c>
      <c r="F124" s="207" t="s">
        <v>61</v>
      </c>
      <c r="G124" s="76" t="s">
        <v>26</v>
      </c>
      <c r="H124" s="208" t="s">
        <v>43</v>
      </c>
    </row>
    <row r="125" spans="2:8" ht="12.75" customHeight="1">
      <c r="B125" s="193" t="str" cm="1">
        <f t="array" ref="B125">_xlfn.IFS(MID(E125,5,2)="BO","HPL", MID(E125,5,2)="CC","ELE", MID(E125,5,2)="EN","CPH", MID(E125,5,2)="ST","CHP", MID(E125,5,2)="GT","CHP")</f>
        <v>CHP</v>
      </c>
      <c r="C125" s="76" t="str">
        <f>Tech!D166</f>
        <v>DE3</v>
      </c>
      <c r="D125" s="76" t="str">
        <f>Tech!B166</f>
        <v>ETCOA-45GN1E</v>
      </c>
      <c r="E125" s="76" t="str">
        <f>Tech!C166</f>
        <v>GNR_ST_COAL_CND_E-45</v>
      </c>
      <c r="F125" s="207" t="s">
        <v>61</v>
      </c>
      <c r="G125" s="76" t="s">
        <v>26</v>
      </c>
      <c r="H125" s="208" t="s">
        <v>43</v>
      </c>
    </row>
    <row r="126" spans="2:8" ht="12.75" customHeight="1">
      <c r="B126" s="193" t="str" cm="1">
        <f t="array" ref="B126">_xlfn.IFS(MID(E126,5,2)="BO","HPL", MID(E126,5,2)="CC","ELE", MID(E126,5,2)="EN","CPH", MID(E126,5,2)="ST","CHP", MID(E126,5,2)="GT","CHP")</f>
        <v>CHP</v>
      </c>
      <c r="C126" s="76" t="str">
        <f>Tech!D167</f>
        <v>DE3</v>
      </c>
      <c r="D126" s="76" t="str">
        <f>Tech!B167</f>
        <v>ERCOA-36GN1E</v>
      </c>
      <c r="E126" s="76" t="str">
        <f>Tech!C167</f>
        <v>GNR_ST_COAL_EXT_E-36</v>
      </c>
      <c r="F126" s="207" t="s">
        <v>61</v>
      </c>
      <c r="G126" s="76" t="s">
        <v>26</v>
      </c>
      <c r="H126" s="208" t="s">
        <v>43</v>
      </c>
    </row>
    <row r="127" spans="2:8" ht="12.75" customHeight="1">
      <c r="B127" s="193" t="str" cm="1">
        <f t="array" ref="B127">_xlfn.IFS(MID(E127,5,2)="BO","HPL", MID(E127,5,2)="CC","ELE", MID(E127,5,2)="EN","CPH", MID(E127,5,2)="ST","CHP", MID(E127,5,2)="GT","CHP")</f>
        <v>CHP</v>
      </c>
      <c r="C127" s="76" t="str">
        <f>Tech!D168</f>
        <v>DE3</v>
      </c>
      <c r="D127" s="76" t="str">
        <f>Tech!B168</f>
        <v>ETCOA-43GN1E</v>
      </c>
      <c r="E127" s="76" t="str">
        <f>Tech!C168</f>
        <v>GNR_ST_COAL_EXT_E-43</v>
      </c>
      <c r="F127" s="207" t="s">
        <v>61</v>
      </c>
      <c r="G127" s="76" t="s">
        <v>26</v>
      </c>
      <c r="H127" s="208" t="s">
        <v>43</v>
      </c>
    </row>
    <row r="128" spans="2:8" ht="12.75" customHeight="1">
      <c r="B128" s="193" t="str" cm="1">
        <f t="array" ref="B128">_xlfn.IFS(MID(E128,5,2)="BO","HPL", MID(E128,5,2)="CC","ELE", MID(E128,5,2)="EN","CPH", MID(E128,5,2)="ST","CHP", MID(E128,5,2)="GT","CHP")</f>
        <v>CHP</v>
      </c>
      <c r="C128" s="76" t="str">
        <f>Tech!D169</f>
        <v>DE3</v>
      </c>
      <c r="D128" s="76" t="str">
        <f>Tech!B169</f>
        <v>ETHFO-39GN2E</v>
      </c>
      <c r="E128" s="76" t="str">
        <f>Tech!C169</f>
        <v>GNR_ST_FUELOIL_CND_E-39</v>
      </c>
      <c r="F128" s="207" t="s">
        <v>61</v>
      </c>
      <c r="G128" s="76" t="s">
        <v>26</v>
      </c>
      <c r="H128" s="208" t="s">
        <v>43</v>
      </c>
    </row>
    <row r="129" spans="2:8" ht="12.75" customHeight="1">
      <c r="B129" s="193" t="str" cm="1">
        <f t="array" ref="B129">_xlfn.IFS(MID(E129,5,2)="BO","HPL", MID(E129,5,2)="CC","ELE", MID(E129,5,2)="EN","CPH", MID(E129,5,2)="ST","CHP", MID(E129,5,2)="GT","CHP")</f>
        <v>CHP</v>
      </c>
      <c r="C129" s="76" t="str">
        <f>Tech!D170</f>
        <v>DE3</v>
      </c>
      <c r="D129" s="76" t="str">
        <f>Tech!B170</f>
        <v>ERWPE-31GN1E</v>
      </c>
      <c r="E129" s="76" t="str">
        <f>Tech!C170</f>
        <v>GNR_ST_LIGN_BP_E-31</v>
      </c>
      <c r="F129" s="207" t="s">
        <v>61</v>
      </c>
      <c r="G129" s="76" t="s">
        <v>26</v>
      </c>
      <c r="H129" s="208" t="s">
        <v>43</v>
      </c>
    </row>
    <row r="130" spans="2:8" ht="12.75" customHeight="1">
      <c r="B130" s="193" t="str" cm="1">
        <f t="array" ref="B130">_xlfn.IFS(MID(E130,5,2)="BO","HPL", MID(E130,5,2)="CC","ELE", MID(E130,5,2)="EN","CPH", MID(E130,5,2)="ST","CHP", MID(E130,5,2)="GT","CHP")</f>
        <v>CHP</v>
      </c>
      <c r="C130" s="76" t="str">
        <f>Tech!D171</f>
        <v>DE3</v>
      </c>
      <c r="D130" s="76" t="str">
        <f>Tech!B171</f>
        <v>ETWPE-39GN1E</v>
      </c>
      <c r="E130" s="76" t="str">
        <f>Tech!C171</f>
        <v>GNR_ST_LIGN_BP_E-39</v>
      </c>
      <c r="F130" s="207" t="s">
        <v>61</v>
      </c>
      <c r="G130" s="76" t="s">
        <v>26</v>
      </c>
      <c r="H130" s="208" t="s">
        <v>43</v>
      </c>
    </row>
    <row r="131" spans="2:8" ht="12.75" customHeight="1">
      <c r="B131" s="193" t="str" cm="1">
        <f t="array" ref="B131">_xlfn.IFS(MID(E131,5,2)="BO","HPL", MID(E131,5,2)="CC","ELE", MID(E131,5,2)="EN","CPH", MID(E131,5,2)="ST","CHP", MID(E131,5,2)="GT","CHP")</f>
        <v>CHP</v>
      </c>
      <c r="C131" s="76" t="str">
        <f>Tech!D172</f>
        <v>DE3</v>
      </c>
      <c r="D131" s="76" t="str">
        <f>Tech!B172</f>
        <v>ETWPE-32GN1E</v>
      </c>
      <c r="E131" s="76" t="str">
        <f>Tech!C172</f>
        <v>GNR_ST_LIGN_CND_E-32</v>
      </c>
      <c r="F131" s="207" t="s">
        <v>61</v>
      </c>
      <c r="G131" s="76" t="s">
        <v>26</v>
      </c>
      <c r="H131" s="208" t="s">
        <v>43</v>
      </c>
    </row>
    <row r="132" spans="2:8" ht="12.75" customHeight="1">
      <c r="B132" s="193" t="str" cm="1">
        <f t="array" ref="B132">_xlfn.IFS(MID(E132,5,2)="BO","HPL", MID(E132,5,2)="CC","ELE", MID(E132,5,2)="EN","CPH", MID(E132,5,2)="ST","CHP", MID(E132,5,2)="GT","CHP")</f>
        <v>CHP</v>
      </c>
      <c r="C132" s="76" t="str">
        <f>Tech!D173</f>
        <v>DE3</v>
      </c>
      <c r="D132" s="76" t="str">
        <f>Tech!B173</f>
        <v>ETWPE-41GN1E</v>
      </c>
      <c r="E132" s="76" t="str">
        <f>Tech!C173</f>
        <v>GNR_ST_LIGN_CND_E-41</v>
      </c>
      <c r="F132" s="207" t="s">
        <v>61</v>
      </c>
      <c r="G132" s="76" t="s">
        <v>26</v>
      </c>
      <c r="H132" s="208" t="s">
        <v>43</v>
      </c>
    </row>
    <row r="133" spans="2:8" ht="12.75" customHeight="1">
      <c r="B133" s="193" t="str" cm="1">
        <f t="array" ref="B133">_xlfn.IFS(MID(E133,5,2)="BO","HPL", MID(E133,5,2)="CC","ELE", MID(E133,5,2)="EN","CPH", MID(E133,5,2)="ST","CHP", MID(E133,5,2)="GT","CHP")</f>
        <v>CHP</v>
      </c>
      <c r="C133" s="76" t="str">
        <f>Tech!D174</f>
        <v>DE3</v>
      </c>
      <c r="D133" s="76" t="str">
        <f>Tech!B174</f>
        <v>ETWPE-34GN2E</v>
      </c>
      <c r="E133" s="76" t="str">
        <f>Tech!C174</f>
        <v>GNR_ST_LIGN_EXT_E-34</v>
      </c>
      <c r="F133" s="207" t="s">
        <v>61</v>
      </c>
      <c r="G133" s="76" t="s">
        <v>26</v>
      </c>
      <c r="H133" s="208" t="s">
        <v>43</v>
      </c>
    </row>
    <row r="134" spans="2:8" ht="12.75" customHeight="1">
      <c r="B134" s="193" t="str" cm="1">
        <f t="array" ref="B134">_xlfn.IFS(MID(E134,5,2)="BO","HPL", MID(E134,5,2)="CC","ELE", MID(E134,5,2)="EN","CPH", MID(E134,5,2)="ST","CHP", MID(E134,5,2)="GT","CHP")</f>
        <v>CHP</v>
      </c>
      <c r="C134" s="76" t="str">
        <f>Tech!D175</f>
        <v>DE3</v>
      </c>
      <c r="D134" s="76" t="str">
        <f>Tech!B175</f>
        <v>ETWPE-40GN1E</v>
      </c>
      <c r="E134" s="76" t="str">
        <f>Tech!C175</f>
        <v>GNR_ST_LIGN_EXT_E-40</v>
      </c>
      <c r="F134" s="207" t="s">
        <v>61</v>
      </c>
      <c r="G134" s="76" t="s">
        <v>26</v>
      </c>
      <c r="H134" s="208" t="s">
        <v>43</v>
      </c>
    </row>
    <row r="135" spans="2:8" ht="12.75" customHeight="1">
      <c r="B135" s="193" t="str" cm="1">
        <f t="array" ref="B135">_xlfn.IFS(MID(E135,5,2)="BO","HPL", MID(E135,5,2)="CC","ELE", MID(E135,5,2)="EN","CPH", MID(E135,5,2)="ST","CHP", MID(E135,5,2)="GT","CHP")</f>
        <v>CHP</v>
      </c>
      <c r="C135" s="76" t="str">
        <f>Tech!D176</f>
        <v>DE3</v>
      </c>
      <c r="D135" s="76" t="str">
        <f>Tech!B176</f>
        <v>ETWST-33GN2E</v>
      </c>
      <c r="E135" s="76" t="str">
        <f>Tech!C176</f>
        <v>GNR_ST_MSW_BP_E-33</v>
      </c>
      <c r="F135" s="207" t="s">
        <v>61</v>
      </c>
      <c r="G135" s="76" t="s">
        <v>26</v>
      </c>
      <c r="H135" s="208" t="s">
        <v>43</v>
      </c>
    </row>
    <row r="136" spans="2:8" ht="12.75" customHeight="1">
      <c r="B136" s="193" t="str" cm="1">
        <f t="array" ref="B136">_xlfn.IFS(MID(E136,5,2)="BO","HPL", MID(E136,5,2)="CC","ELE", MID(E136,5,2)="EN","CPH", MID(E136,5,2)="ST","CHP", MID(E136,5,2)="GT","CHP")</f>
        <v>CHP</v>
      </c>
      <c r="C136" s="76" t="str">
        <f>Tech!D177</f>
        <v>DE3</v>
      </c>
      <c r="D136" s="76" t="str">
        <f>Tech!B177</f>
        <v>ERWST-33GN1E</v>
      </c>
      <c r="E136" s="76" t="str">
        <f>Tech!C177</f>
        <v>GNR_ST_MSW_CND_E-33</v>
      </c>
      <c r="F136" s="207" t="s">
        <v>61</v>
      </c>
      <c r="G136" s="76" t="s">
        <v>26</v>
      </c>
      <c r="H136" s="208" t="s">
        <v>43</v>
      </c>
    </row>
    <row r="137" spans="2:8" ht="12.75" customHeight="1">
      <c r="B137" s="193" t="str" cm="1">
        <f t="array" ref="B137">_xlfn.IFS(MID(E137,5,2)="BO","HPL", MID(E137,5,2)="CC","ELE", MID(E137,5,2)="EN","CPH", MID(E137,5,2)="ST","CHP", MID(E137,5,2)="GT","CHP")</f>
        <v>CHP</v>
      </c>
      <c r="C137" s="76" t="str">
        <f>Tech!D178</f>
        <v>DE3</v>
      </c>
      <c r="D137" s="76" t="str">
        <f>Tech!B178</f>
        <v>ETSNG-33GN1E</v>
      </c>
      <c r="E137" s="76" t="str">
        <f>Tech!C178</f>
        <v>GNR_ST_NGAS_BP_E-33</v>
      </c>
      <c r="F137" s="207" t="s">
        <v>61</v>
      </c>
      <c r="G137" s="76" t="s">
        <v>26</v>
      </c>
      <c r="H137" s="208" t="s">
        <v>43</v>
      </c>
    </row>
    <row r="138" spans="2:8" ht="12.75" customHeight="1">
      <c r="B138" s="193" t="str" cm="1">
        <f t="array" ref="B138">_xlfn.IFS(MID(E138,5,2)="BO","HPL", MID(E138,5,2)="CC","ELE", MID(E138,5,2)="EN","CPH", MID(E138,5,2)="ST","CHP", MID(E138,5,2)="GT","CHP")</f>
        <v>CHP</v>
      </c>
      <c r="C138" s="76" t="str">
        <f>Tech!D179</f>
        <v>DE3</v>
      </c>
      <c r="D138" s="76" t="str">
        <f>Tech!B179</f>
        <v>ETSNG-38GN1E</v>
      </c>
      <c r="E138" s="76" t="str">
        <f>Tech!C179</f>
        <v>GNR_ST_NGAS_BP_E-38</v>
      </c>
      <c r="F138" s="207" t="s">
        <v>61</v>
      </c>
      <c r="G138" s="76" t="s">
        <v>26</v>
      </c>
      <c r="H138" s="208" t="s">
        <v>43</v>
      </c>
    </row>
    <row r="139" spans="2:8" ht="12.75" customHeight="1">
      <c r="B139" s="193" t="str" cm="1">
        <f t="array" ref="B139">_xlfn.IFS(MID(E139,5,2)="BO","HPL", MID(E139,5,2)="CC","ELE", MID(E139,5,2)="EN","CPH", MID(E139,5,2)="ST","CHP", MID(E139,5,2)="GT","CHP")</f>
        <v>CHP</v>
      </c>
      <c r="C139" s="76" t="str">
        <f>Tech!D180</f>
        <v>DE3</v>
      </c>
      <c r="D139" s="76" t="str">
        <f>Tech!B180</f>
        <v>ETSNG-36GN1E</v>
      </c>
      <c r="E139" s="76" t="str">
        <f>Tech!C180</f>
        <v>GNR_ST_NGAS_CND_E-36</v>
      </c>
      <c r="F139" s="207" t="s">
        <v>61</v>
      </c>
      <c r="G139" s="76" t="s">
        <v>26</v>
      </c>
      <c r="H139" s="208" t="s">
        <v>43</v>
      </c>
    </row>
    <row r="140" spans="2:8" ht="12.75" customHeight="1">
      <c r="B140" s="193" t="str" cm="1">
        <f t="array" ref="B140">_xlfn.IFS(MID(E140,5,2)="BO","HPL", MID(E140,5,2)="CC","ELE", MID(E140,5,2)="EN","CPH", MID(E140,5,2)="ST","CHP", MID(E140,5,2)="GT","CHP")</f>
        <v>CHP</v>
      </c>
      <c r="C140" s="76" t="str">
        <f>Tech!D181</f>
        <v>DE3</v>
      </c>
      <c r="D140" s="76" t="str">
        <f>Tech!B181</f>
        <v>ETSNG-40GN2E</v>
      </c>
      <c r="E140" s="76" t="str">
        <f>Tech!C181</f>
        <v>GNR_ST_NGAS_CND_E-40</v>
      </c>
      <c r="F140" s="207" t="s">
        <v>61</v>
      </c>
      <c r="G140" s="76" t="s">
        <v>26</v>
      </c>
      <c r="H140" s="208" t="s">
        <v>43</v>
      </c>
    </row>
    <row r="141" spans="2:8" ht="12.75" customHeight="1">
      <c r="B141" s="193" t="str" cm="1">
        <f t="array" ref="B141">_xlfn.IFS(MID(E141,5,2)="BO","HPL", MID(E141,5,2)="CC","ELE", MID(E141,5,2)="EN","CPH", MID(E141,5,2)="ST","CHP", MID(E141,5,2)="GT","CHP")</f>
        <v>CHP</v>
      </c>
      <c r="C141" s="76" t="str">
        <f>Tech!D182</f>
        <v>DE3</v>
      </c>
      <c r="D141" s="76" t="str">
        <f>Tech!B182</f>
        <v>ETSNG-36GN1E</v>
      </c>
      <c r="E141" s="76" t="str">
        <f>Tech!C182</f>
        <v>GNR_ST_NGAS_EXT_E-36</v>
      </c>
      <c r="F141" s="207" t="s">
        <v>61</v>
      </c>
      <c r="G141" s="76" t="s">
        <v>26</v>
      </c>
      <c r="H141" s="208" t="s">
        <v>43</v>
      </c>
    </row>
    <row r="142" spans="2:8" ht="12.75" customHeight="1">
      <c r="B142" s="193" t="str" cm="1">
        <f t="array" ref="B142">_xlfn.IFS(MID(E142,5,2)="BO","HPL", MID(E142,5,2)="CC","ELE", MID(E142,5,2)="EN","CPH", MID(E142,5,2)="ST","CHP", MID(E142,5,2)="GT","CHP")</f>
        <v>CHP</v>
      </c>
      <c r="C142" s="76" t="str">
        <f>Tech!D183</f>
        <v>DE3</v>
      </c>
      <c r="D142" s="76" t="str">
        <f>Tech!B183</f>
        <v>ERSNG-40GN1E</v>
      </c>
      <c r="E142" s="76" t="str">
        <f>Tech!C183</f>
        <v>GNR_ST_NGAS_EXT_E-40</v>
      </c>
      <c r="F142" s="207" t="s">
        <v>61</v>
      </c>
      <c r="G142" s="76" t="s">
        <v>26</v>
      </c>
      <c r="H142" s="208" t="s">
        <v>43</v>
      </c>
    </row>
    <row r="143" spans="2:8" ht="12.75" customHeight="1">
      <c r="B143" s="193" t="str" cm="1">
        <f t="array" ref="B143">_xlfn.IFS(MID(E143,5,2)="BO","HPL", MID(E143,5,2)="CC","ELE", MID(E143,5,2)="EN","CPH", MID(E143,5,2)="ST","CHP", MID(E143,5,2)="GT","CHP")</f>
        <v>CHP</v>
      </c>
      <c r="C143" s="76" t="str">
        <f>Tech!D184</f>
        <v>DE3</v>
      </c>
      <c r="D143" s="76" t="str">
        <f>Tech!B184</f>
        <v>ERURN-33GN1E</v>
      </c>
      <c r="E143" s="76" t="str">
        <f>Tech!C184</f>
        <v>GNR_ST_NUCL_CND_E-33</v>
      </c>
      <c r="F143" s="207" t="s">
        <v>61</v>
      </c>
      <c r="G143" s="76" t="s">
        <v>26</v>
      </c>
      <c r="H143" s="208" t="s">
        <v>43</v>
      </c>
    </row>
    <row r="144" spans="2:8" ht="12.75" customHeight="1">
      <c r="B144" s="193" t="s">
        <v>1969</v>
      </c>
      <c r="C144" s="76" t="str">
        <f>Tech!D185</f>
        <v>DE3</v>
      </c>
      <c r="D144" s="76" t="str">
        <f>Tech!B185</f>
        <v>ETWINONSGN1E</v>
      </c>
      <c r="E144" s="76" t="str">
        <f>Tech!C185</f>
        <v>GNR_WT_WIND_ONS</v>
      </c>
      <c r="F144" s="207" t="s">
        <v>61</v>
      </c>
      <c r="G144" s="76" t="s">
        <v>26</v>
      </c>
      <c r="H144" s="208" t="s">
        <v>43</v>
      </c>
    </row>
    <row r="145" spans="2:8" ht="12.75" customHeight="1">
      <c r="B145" s="193" t="s">
        <v>1969</v>
      </c>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t="s">
        <v>1969</v>
      </c>
      <c r="C149" s="76" t="str">
        <f>Tech!D190</f>
        <v>DE2</v>
      </c>
      <c r="D149" s="76" t="str">
        <f>Tech!B190</f>
        <v>ETHYDPMPAG1E</v>
      </c>
      <c r="E149" s="76" t="str">
        <f>Tech!C190</f>
        <v>AGG-DE4-N_RES_WTR_PMP</v>
      </c>
      <c r="F149" s="207" t="s">
        <v>61</v>
      </c>
      <c r="G149" s="76" t="s">
        <v>26</v>
      </c>
      <c r="H149" s="208" t="s">
        <v>43</v>
      </c>
    </row>
    <row r="150" spans="2:8" ht="12.75" customHeight="1">
      <c r="B150" s="193" t="str" cm="1">
        <f t="array" ref="B150">_xlfn.IFS(MID(E150,5,2)="BO","HPL", MID(E150,5,2)="CC","ELE", MID(E150,5,2)="EN","CPH", MID(E150,5,2)="ST","CHP", MID(E150,5,2)="GT","CHP")</f>
        <v>HPL</v>
      </c>
      <c r="C150" s="76" t="str">
        <f>Tech!D191</f>
        <v>DE2</v>
      </c>
      <c r="D150" s="76" t="str">
        <f>Tech!B191</f>
        <v>ERBGA-80GN1E</v>
      </c>
      <c r="E150" s="76" t="str">
        <f>Tech!C191</f>
        <v>GNR_BO_BGAS_E-80</v>
      </c>
      <c r="F150" s="207" t="s">
        <v>61</v>
      </c>
      <c r="G150" s="76" t="s">
        <v>26</v>
      </c>
      <c r="H150" s="208" t="s">
        <v>43</v>
      </c>
    </row>
    <row r="151" spans="2:8" ht="12.75" customHeight="1">
      <c r="B151" s="193" t="str" cm="1">
        <f t="array" ref="B151">_xlfn.IFS(MID(E151,5,2)="BO","HPL", MID(E151,5,2)="CC","ELE", MID(E151,5,2)="EN","CPH", MID(E151,5,2)="ST","CHP", MID(E151,5,2)="GT","CHP")</f>
        <v>HPL</v>
      </c>
      <c r="C151" s="76" t="str">
        <f>Tech!D192</f>
        <v>DE2</v>
      </c>
      <c r="D151" s="76" t="str">
        <f>Tech!B192</f>
        <v>ETCOA-80GN1E</v>
      </c>
      <c r="E151" s="76" t="str">
        <f>Tech!C192</f>
        <v>GNR_BO_COAL_E-80</v>
      </c>
      <c r="F151" s="207" t="s">
        <v>61</v>
      </c>
      <c r="G151" s="76" t="s">
        <v>26</v>
      </c>
      <c r="H151" s="208" t="s">
        <v>43</v>
      </c>
    </row>
    <row r="152" spans="2:8" ht="12.75" customHeight="1">
      <c r="B152" s="193" t="str" cm="1">
        <f t="array" ref="B152">_xlfn.IFS(MID(E152,5,2)="BO","HPL", MID(E152,5,2)="CC","ELE", MID(E152,5,2)="EN","CPH", MID(E152,5,2)="ST","CHP", MID(E152,5,2)="GT","CHP")</f>
        <v>HPL</v>
      </c>
      <c r="C152" s="76" t="str">
        <f>Tech!D193</f>
        <v>DE2</v>
      </c>
      <c r="D152" s="76" t="str">
        <f>Tech!B193</f>
        <v>ETLCC-80GN1E</v>
      </c>
      <c r="E152" s="76" t="str">
        <f>Tech!C193</f>
        <v>GNR_BO_ELEC_E-80</v>
      </c>
      <c r="F152" s="207" t="s">
        <v>61</v>
      </c>
      <c r="G152" s="76" t="s">
        <v>26</v>
      </c>
      <c r="H152" s="208" t="s">
        <v>43</v>
      </c>
    </row>
    <row r="153" spans="2:8" ht="12.75" customHeight="1">
      <c r="B153" s="193" t="str" cm="1">
        <f t="array" ref="B153">_xlfn.IFS(MID(E153,5,2)="BO","HPL", MID(E153,5,2)="CC","ELE", MID(E153,5,2)="EN","CPH", MID(E153,5,2)="ST","CHP", MID(E153,5,2)="GT","CHP")</f>
        <v>HPL</v>
      </c>
      <c r="C153" s="76" t="str">
        <f>Tech!D194</f>
        <v>DE2</v>
      </c>
      <c r="D153" s="76" t="str">
        <f>Tech!B194</f>
        <v>ERHFO-80GN1E</v>
      </c>
      <c r="E153" s="76" t="str">
        <f>Tech!C194</f>
        <v>GNR_BO_FUELOIL_E-80</v>
      </c>
      <c r="F153" s="207" t="s">
        <v>61</v>
      </c>
      <c r="G153" s="76" t="s">
        <v>26</v>
      </c>
      <c r="H153" s="208" t="s">
        <v>43</v>
      </c>
    </row>
    <row r="154" spans="2:8" ht="12.75" customHeight="1">
      <c r="B154" s="193" t="str" cm="1">
        <f t="array" ref="B154">_xlfn.IFS(MID(E154,5,2)="BO","HPL", MID(E154,5,2)="CC","ELE", MID(E154,5,2)="EN","CPH", MID(E154,5,2)="ST","CHP", MID(E154,5,2)="GT","CHP")</f>
        <v>HPL</v>
      </c>
      <c r="C154" s="76" t="str">
        <f>Tech!D195</f>
        <v>DE2</v>
      </c>
      <c r="D154" s="76" t="str">
        <f>Tech!B195</f>
        <v>ETWST-80GN1E</v>
      </c>
      <c r="E154" s="76" t="str">
        <f>Tech!C195</f>
        <v>GNR_BO_MSW_E-80</v>
      </c>
      <c r="F154" s="207" t="s">
        <v>61</v>
      </c>
      <c r="G154" s="76" t="s">
        <v>26</v>
      </c>
      <c r="H154" s="208" t="s">
        <v>43</v>
      </c>
    </row>
    <row r="155" spans="2:8" ht="12.75" customHeight="1">
      <c r="B155" s="193" t="str" cm="1">
        <f t="array" ref="B155">_xlfn.IFS(MID(E155,5,2)="BO","HPL", MID(E155,5,2)="CC","ELE", MID(E155,5,2)="EN","CPH", MID(E155,5,2)="ST","CHP", MID(E155,5,2)="GT","CHP")</f>
        <v>HPL</v>
      </c>
      <c r="C155" s="76" t="str">
        <f>Tech!D196</f>
        <v>DE2</v>
      </c>
      <c r="D155" s="76" t="str">
        <f>Tech!B196</f>
        <v>ETSNG-80GN1E</v>
      </c>
      <c r="E155" s="76" t="str">
        <f>Tech!C196</f>
        <v>GNR_BO_NGAS_E-80</v>
      </c>
      <c r="F155" s="207" t="s">
        <v>61</v>
      </c>
      <c r="G155" s="76" t="s">
        <v>26</v>
      </c>
      <c r="H155" s="208" t="s">
        <v>43</v>
      </c>
    </row>
    <row r="156" spans="2:8" ht="12.75" customHeight="1">
      <c r="B156" s="193" t="str" cm="1">
        <f t="array" ref="B156">_xlfn.IFS(MID(E156,5,2)="BO","HPL", MID(E156,5,2)="CC","ELE", MID(E156,5,2)="EN","CPH", MID(E156,5,2)="ST","CHP", MID(E156,5,2)="GT","CHP")</f>
        <v>ELE</v>
      </c>
      <c r="C156" s="76" t="str">
        <f>Tech!D197</f>
        <v>DE2</v>
      </c>
      <c r="D156" s="76" t="str">
        <f>Tech!B197</f>
        <v>ERCOA-49GN1E</v>
      </c>
      <c r="E156" s="76" t="str">
        <f>Tech!C197</f>
        <v>GNR_CC_COAL_BP_E-49</v>
      </c>
      <c r="F156" s="207" t="s">
        <v>61</v>
      </c>
      <c r="G156" s="76" t="s">
        <v>26</v>
      </c>
      <c r="H156" s="208" t="s">
        <v>43</v>
      </c>
    </row>
    <row r="157" spans="2:8" ht="12.75" customHeight="1">
      <c r="B157" s="193" t="str" cm="1">
        <f t="array" ref="B157">_xlfn.IFS(MID(E157,5,2)="BO","HPL", MID(E157,5,2)="CC","ELE", MID(E157,5,2)="EN","CPH", MID(E157,5,2)="ST","CHP", MID(E157,5,2)="GT","CHP")</f>
        <v>ELE</v>
      </c>
      <c r="C157" s="76" t="str">
        <f>Tech!D198</f>
        <v>DE2</v>
      </c>
      <c r="D157" s="76" t="str">
        <f>Tech!B198</f>
        <v>ETHFO-38GN1E</v>
      </c>
      <c r="E157" s="76" t="str">
        <f>Tech!C198</f>
        <v>GNR_CC_FUELOIL_BP_E-38</v>
      </c>
      <c r="F157" s="207" t="s">
        <v>61</v>
      </c>
      <c r="G157" s="76" t="s">
        <v>26</v>
      </c>
      <c r="H157" s="208" t="s">
        <v>43</v>
      </c>
    </row>
    <row r="158" spans="2:8" ht="12.75" customHeight="1">
      <c r="B158" s="193" t="str" cm="1">
        <f t="array" ref="B158">_xlfn.IFS(MID(E158,5,2)="BO","HPL", MID(E158,5,2)="CC","ELE", MID(E158,5,2)="EN","CPH", MID(E158,5,2)="ST","CHP", MID(E158,5,2)="GT","CHP")</f>
        <v>ELE</v>
      </c>
      <c r="C158" s="76" t="str">
        <f>Tech!D199</f>
        <v>DE2</v>
      </c>
      <c r="D158" s="76" t="str">
        <f>Tech!B199</f>
        <v>ETSNG-59GN1E</v>
      </c>
      <c r="E158" s="76" t="str">
        <f>Tech!C199</f>
        <v>GNR_CC_NGAS_BP_E-59</v>
      </c>
      <c r="F158" s="207" t="s">
        <v>61</v>
      </c>
      <c r="G158" s="76" t="s">
        <v>26</v>
      </c>
      <c r="H158" s="208" t="s">
        <v>43</v>
      </c>
    </row>
    <row r="159" spans="2:8" ht="12.75" customHeight="1">
      <c r="B159" s="193" t="str" cm="1">
        <f t="array" ref="B159">_xlfn.IFS(MID(E159,5,2)="BO","HPL", MID(E159,5,2)="CC","ELE", MID(E159,5,2)="EN","CPH", MID(E159,5,2)="ST","CHP", MID(E159,5,2)="GT","CHP")</f>
        <v>CPH</v>
      </c>
      <c r="C159" s="76" t="str">
        <f>Tech!D200</f>
        <v>DE2</v>
      </c>
      <c r="D159" s="76" t="str">
        <f>Tech!B200</f>
        <v>ERBGA-45GN1E</v>
      </c>
      <c r="E159" s="76" t="str">
        <f>Tech!C200</f>
        <v>GNR_ENG_BGAS_BP_E-45</v>
      </c>
      <c r="F159" s="207" t="s">
        <v>61</v>
      </c>
      <c r="G159" s="76" t="s">
        <v>26</v>
      </c>
      <c r="H159" s="208" t="s">
        <v>43</v>
      </c>
    </row>
    <row r="160" spans="2:8" ht="12.75" customHeight="1">
      <c r="B160" s="193" t="str" cm="1">
        <f t="array" ref="B160">_xlfn.IFS(MID(E160,5,2)="BO","HPL", MID(E160,5,2)="CC","ELE", MID(E160,5,2)="EN","CPH", MID(E160,5,2)="ST","CHP", MID(E160,5,2)="GT","CHP")</f>
        <v>CPH</v>
      </c>
      <c r="C160" s="76" t="str">
        <f>Tech!D201</f>
        <v>DE2</v>
      </c>
      <c r="D160" s="76" t="str">
        <f>Tech!B201</f>
        <v>ETBGA-42GN1E</v>
      </c>
      <c r="E160" s="76" t="str">
        <f>Tech!C201</f>
        <v>GNR_ENG_BGAS_CND_E-42</v>
      </c>
      <c r="F160" s="207" t="s">
        <v>61</v>
      </c>
      <c r="G160" s="76" t="s">
        <v>26</v>
      </c>
      <c r="H160" s="208" t="s">
        <v>43</v>
      </c>
    </row>
    <row r="161" spans="2:8" ht="12.75" customHeight="1">
      <c r="B161" s="193" t="s">
        <v>1969</v>
      </c>
      <c r="C161" s="76" t="str">
        <f>Tech!D202</f>
        <v>DE2</v>
      </c>
      <c r="D161" s="76" t="str">
        <f>Tech!B202</f>
        <v>ETGEO_EOGN1E</v>
      </c>
      <c r="E161" s="76" t="str">
        <f>Tech!C202</f>
        <v>GNR_GEO_HEAT_EO</v>
      </c>
      <c r="F161" s="207" t="s">
        <v>61</v>
      </c>
      <c r="G161" s="76" t="s">
        <v>26</v>
      </c>
      <c r="H161" s="208" t="s">
        <v>43</v>
      </c>
    </row>
    <row r="162" spans="2:8" ht="12.75" customHeight="1">
      <c r="B162" s="193" t="str" cm="1">
        <f t="array" ref="B162">_xlfn.IFS(MID(E162,5,2)="BO","HPL", MID(E162,5,2)="CC","ELE", MID(E162,5,2)="EN","CPH", MID(E162,5,2)="ST","CHP", MID(E162,5,2)="GT","CHP")</f>
        <v>CHP</v>
      </c>
      <c r="C162" s="76" t="str">
        <f>Tech!D203</f>
        <v>DE2</v>
      </c>
      <c r="D162" s="76" t="str">
        <f>Tech!B203</f>
        <v>ERHFO-31GN1E</v>
      </c>
      <c r="E162" s="76" t="str">
        <f>Tech!C203</f>
        <v>GNR_GT_FUELOIL_CND_E-31</v>
      </c>
      <c r="F162" s="207" t="s">
        <v>61</v>
      </c>
      <c r="G162" s="76" t="s">
        <v>26</v>
      </c>
      <c r="H162" s="208" t="s">
        <v>43</v>
      </c>
    </row>
    <row r="163" spans="2:8" ht="12.75" customHeight="1">
      <c r="B163" s="193" t="s">
        <v>1969</v>
      </c>
      <c r="C163" s="76" t="str">
        <f>Tech!D204</f>
        <v>DE2</v>
      </c>
      <c r="D163" s="76" t="str">
        <f>Tech!B204</f>
        <v>ETSOLSUNGN1E</v>
      </c>
      <c r="E163" s="76" t="str">
        <f>Tech!C204</f>
        <v>GNR_PV_SUN</v>
      </c>
      <c r="F163" s="207" t="s">
        <v>61</v>
      </c>
      <c r="G163" s="76" t="s">
        <v>26</v>
      </c>
      <c r="H163" s="208" t="s">
        <v>43</v>
      </c>
    </row>
    <row r="164" spans="2:8" ht="12.75" customHeight="1">
      <c r="B164" s="193" t="s">
        <v>1969</v>
      </c>
      <c r="C164" s="76" t="str">
        <f>Tech!D205</f>
        <v>DE2</v>
      </c>
      <c r="D164" s="76" t="str">
        <f>Tech!B205</f>
        <v>ETHYDWTRGN1E</v>
      </c>
      <c r="E164" s="76" t="str">
        <f>Tech!C205</f>
        <v>GNR_ROR_WTR</v>
      </c>
      <c r="F164" s="207" t="s">
        <v>61</v>
      </c>
      <c r="G164" s="76" t="s">
        <v>26</v>
      </c>
      <c r="H164" s="208" t="s">
        <v>43</v>
      </c>
    </row>
    <row r="165" spans="2:8" ht="12.75" customHeight="1">
      <c r="B165" s="193" t="str" cm="1">
        <f t="array" ref="B165">_xlfn.IFS(MID(E165,5,2)="BO","HPL", MID(E165,5,2)="CC","ELE", MID(E165,5,2)="EN","CPH", MID(E165,5,2)="ST","CHP", MID(E165,5,2)="GT","CHP")</f>
        <v>CHP</v>
      </c>
      <c r="C165" s="76" t="str">
        <f>Tech!D206</f>
        <v>DE2</v>
      </c>
      <c r="D165" s="76" t="str">
        <f>Tech!B206</f>
        <v>ERBGA-38GN1E</v>
      </c>
      <c r="E165" s="76" t="str">
        <f>Tech!C206</f>
        <v>GNR_ST_BGAS_BP_E-38</v>
      </c>
      <c r="F165" s="207" t="s">
        <v>61</v>
      </c>
      <c r="G165" s="76" t="s">
        <v>26</v>
      </c>
      <c r="H165" s="208" t="s">
        <v>43</v>
      </c>
    </row>
    <row r="166" spans="2:8" ht="12.75" customHeight="1">
      <c r="B166" s="193" t="str" cm="1">
        <f t="array" ref="B166">_xlfn.IFS(MID(E166,5,2)="BO","HPL", MID(E166,5,2)="CC","ELE", MID(E166,5,2)="EN","CPH", MID(E166,5,2)="ST","CHP", MID(E166,5,2)="GT","CHP")</f>
        <v>CHP</v>
      </c>
      <c r="C166" s="76" t="str">
        <f>Tech!D207</f>
        <v>DE2</v>
      </c>
      <c r="D166" s="76" t="str">
        <f>Tech!B207</f>
        <v>ETCOA-38GN1E</v>
      </c>
      <c r="E166" s="76" t="str">
        <f>Tech!C207</f>
        <v>GNR_ST_COAL_BP_E-38</v>
      </c>
      <c r="F166" s="207" t="s">
        <v>61</v>
      </c>
      <c r="G166" s="76" t="s">
        <v>26</v>
      </c>
      <c r="H166" s="208" t="s">
        <v>43</v>
      </c>
    </row>
    <row r="167" spans="2:8" ht="12.75" customHeight="1">
      <c r="B167" s="193" t="str" cm="1">
        <f t="array" ref="B167">_xlfn.IFS(MID(E167,5,2)="BO","HPL", MID(E167,5,2)="CC","ELE", MID(E167,5,2)="EN","CPH", MID(E167,5,2)="ST","CHP", MID(E167,5,2)="GT","CHP")</f>
        <v>CHP</v>
      </c>
      <c r="C167" s="76" t="str">
        <f>Tech!D208</f>
        <v>DE2</v>
      </c>
      <c r="D167" s="76" t="str">
        <f>Tech!B208</f>
        <v>ETCOA-44GN1E</v>
      </c>
      <c r="E167" s="76" t="str">
        <f>Tech!C208</f>
        <v>GNR_ST_COAL_EXT_E-44</v>
      </c>
      <c r="F167" s="207" t="s">
        <v>61</v>
      </c>
      <c r="G167" s="76" t="s">
        <v>26</v>
      </c>
      <c r="H167" s="208" t="s">
        <v>43</v>
      </c>
    </row>
    <row r="168" spans="2:8" ht="12.75" customHeight="1">
      <c r="B168" s="193" t="str" cm="1">
        <f t="array" ref="B168">_xlfn.IFS(MID(E168,5,2)="BO","HPL", MID(E168,5,2)="CC","ELE", MID(E168,5,2)="EN","CPH", MID(E168,5,2)="ST","CHP", MID(E168,5,2)="GT","CHP")</f>
        <v>CHP</v>
      </c>
      <c r="C168" s="76" t="str">
        <f>Tech!D209</f>
        <v>DE2</v>
      </c>
      <c r="D168" s="76" t="str">
        <f>Tech!B209</f>
        <v>ERHFO-34GN1E</v>
      </c>
      <c r="E168" s="76" t="str">
        <f>Tech!C209</f>
        <v>GNR_ST_FUELOIL_BP_E-34</v>
      </c>
      <c r="F168" s="207" t="s">
        <v>61</v>
      </c>
      <c r="G168" s="76" t="s">
        <v>26</v>
      </c>
      <c r="H168" s="208" t="s">
        <v>43</v>
      </c>
    </row>
    <row r="169" spans="2:8" ht="12.75" customHeight="1">
      <c r="B169" s="193" t="str" cm="1">
        <f t="array" ref="B169">_xlfn.IFS(MID(E169,5,2)="BO","HPL", MID(E169,5,2)="CC","ELE", MID(E169,5,2)="EN","CPH", MID(E169,5,2)="ST","CHP", MID(E169,5,2)="GT","CHP")</f>
        <v>CHP</v>
      </c>
      <c r="C169" s="76" t="str">
        <f>Tech!D210</f>
        <v>DE2</v>
      </c>
      <c r="D169" s="76" t="str">
        <f>Tech!B210</f>
        <v>ETHFO-38GN1E</v>
      </c>
      <c r="E169" s="76" t="str">
        <f>Tech!C210</f>
        <v>GNR_ST_FUELOIL_BP_E-38</v>
      </c>
      <c r="F169" s="207" t="s">
        <v>61</v>
      </c>
      <c r="G169" s="76" t="s">
        <v>26</v>
      </c>
      <c r="H169" s="208" t="s">
        <v>43</v>
      </c>
    </row>
    <row r="170" spans="2:8" ht="12.75" customHeight="1">
      <c r="B170" s="193" t="str" cm="1">
        <f t="array" ref="B170">_xlfn.IFS(MID(E170,5,2)="BO","HPL", MID(E170,5,2)="CC","ELE", MID(E170,5,2)="EN","CPH", MID(E170,5,2)="ST","CHP", MID(E170,5,2)="GT","CHP")</f>
        <v>CHP</v>
      </c>
      <c r="C170" s="76" t="str">
        <f>Tech!D211</f>
        <v>DE2</v>
      </c>
      <c r="D170" s="76" t="str">
        <f>Tech!B211</f>
        <v>ETHFO-35GN1E</v>
      </c>
      <c r="E170" s="76" t="str">
        <f>Tech!C211</f>
        <v>GNR_ST_FUELOIL_CND_E-35</v>
      </c>
      <c r="F170" s="207" t="s">
        <v>61</v>
      </c>
      <c r="G170" s="76" t="s">
        <v>26</v>
      </c>
      <c r="H170" s="208" t="s">
        <v>43</v>
      </c>
    </row>
    <row r="171" spans="2:8" ht="12.75" customHeight="1">
      <c r="B171" s="193" t="str" cm="1">
        <f t="array" ref="B171">_xlfn.IFS(MID(E171,5,2)="BO","HPL", MID(E171,5,2)="CC","ELE", MID(E171,5,2)="EN","CPH", MID(E171,5,2)="ST","CHP", MID(E171,5,2)="GT","CHP")</f>
        <v>CHP</v>
      </c>
      <c r="C171" s="76" t="str">
        <f>Tech!D212</f>
        <v>DE2</v>
      </c>
      <c r="D171" s="76" t="str">
        <f>Tech!B212</f>
        <v>ERWST-33GN1E</v>
      </c>
      <c r="E171" s="76" t="str">
        <f>Tech!C212</f>
        <v>GNR_ST_MSW_BP_E-33</v>
      </c>
      <c r="F171" s="207" t="s">
        <v>61</v>
      </c>
      <c r="G171" s="76" t="s">
        <v>26</v>
      </c>
      <c r="H171" s="208" t="s">
        <v>43</v>
      </c>
    </row>
    <row r="172" spans="2:8" ht="12.75" customHeight="1">
      <c r="B172" s="193" t="str" cm="1">
        <f t="array" ref="B172">_xlfn.IFS(MID(E172,5,2)="BO","HPL", MID(E172,5,2)="CC","ELE", MID(E172,5,2)="EN","CPH", MID(E172,5,2)="ST","CHP", MID(E172,5,2)="GT","CHP")</f>
        <v>CHP</v>
      </c>
      <c r="C172" s="76" t="str">
        <f>Tech!D213</f>
        <v>DE2</v>
      </c>
      <c r="D172" s="76" t="str">
        <f>Tech!B213</f>
        <v>ETSNG-38GN1E</v>
      </c>
      <c r="E172" s="76" t="str">
        <f>Tech!C213</f>
        <v>GNR_ST_NGAS_BP_E-38</v>
      </c>
      <c r="F172" s="207" t="s">
        <v>61</v>
      </c>
      <c r="G172" s="76" t="s">
        <v>26</v>
      </c>
      <c r="H172" s="208" t="s">
        <v>43</v>
      </c>
    </row>
    <row r="173" spans="2:8" ht="12.75" customHeight="1">
      <c r="B173" s="193" t="str" cm="1">
        <f t="array" ref="B173">_xlfn.IFS(MID(E173,5,2)="BO","HPL", MID(E173,5,2)="CC","ELE", MID(E173,5,2)="EN","CPH", MID(E173,5,2)="ST","CHP", MID(E173,5,2)="GT","CHP")</f>
        <v>CHP</v>
      </c>
      <c r="C173" s="76" t="str">
        <f>Tech!D214</f>
        <v>DE2</v>
      </c>
      <c r="D173" s="76" t="str">
        <f>Tech!B214</f>
        <v>ETSNG-33GN1E</v>
      </c>
      <c r="E173" s="76" t="str">
        <f>Tech!C214</f>
        <v>GNR_ST_NUCL_CND_E-33</v>
      </c>
      <c r="F173" s="207" t="s">
        <v>61</v>
      </c>
      <c r="G173" s="76" t="s">
        <v>26</v>
      </c>
      <c r="H173" s="208" t="s">
        <v>43</v>
      </c>
    </row>
    <row r="174" spans="2:8" ht="12.75" customHeight="1">
      <c r="B174" s="193" t="s">
        <v>1969</v>
      </c>
      <c r="C174" s="76" t="str">
        <f>Tech!D215</f>
        <v>DE2</v>
      </c>
      <c r="D174" s="76" t="str">
        <f>Tech!B215</f>
        <v>ETWINONSGN1E</v>
      </c>
      <c r="E174" s="76" t="str">
        <f>Tech!C215</f>
        <v>GNR_WT_WIND_ONS</v>
      </c>
      <c r="F174" s="207" t="s">
        <v>61</v>
      </c>
      <c r="G174" s="76" t="s">
        <v>26</v>
      </c>
      <c r="H174" s="208" t="s">
        <v>43</v>
      </c>
    </row>
    <row r="175" spans="2:8" ht="12.75" customHeight="1">
      <c r="B175" s="193" t="s">
        <v>1969</v>
      </c>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1959</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tabSelected="1" zoomScale="125" zoomScaleNormal="100" workbookViewId="0">
      <pane ySplit="9" topLeftCell="A104" activePane="bottomLeft" state="frozen"/>
      <selection activeCell="G12" sqref="G12"/>
      <selection pane="bottomLeft" activeCell="D109" sqref="D109"/>
    </sheetView>
  </sheetViews>
  <sheetFormatPr baseColWidth="10" defaultColWidth="9.19921875" defaultRowHeight="12.75" customHeight="1"/>
  <cols>
    <col min="1" max="1" width="18.3984375" style="3" customWidth="1"/>
    <col min="2" max="2" width="18.19921875" style="3" customWidth="1"/>
    <col min="3" max="3" width="26.59765625" style="3" customWidth="1"/>
    <col min="4" max="4" width="16" style="3" customWidth="1"/>
    <col min="5" max="5" width="17.3984375" style="3" customWidth="1"/>
    <col min="6" max="6" width="16.796875" style="3" customWidth="1"/>
    <col min="7" max="7" width="9.796875" style="67" customWidth="1"/>
    <col min="8" max="8" width="9.796875" style="3" customWidth="1"/>
    <col min="9" max="9" width="9.59765625" style="3" customWidth="1"/>
    <col min="10" max="10" width="13.3984375" style="67" bestFit="1" customWidth="1"/>
    <col min="11" max="11" width="9.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1953</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t="s">
        <v>1958</v>
      </c>
      <c r="C4" s="25" t="s">
        <v>1957</v>
      </c>
      <c r="D4" s="25" t="s">
        <v>1956</v>
      </c>
      <c r="E4" s="25" t="s">
        <v>1907</v>
      </c>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A5" s="3" t="s">
        <v>1987</v>
      </c>
      <c r="B5" s="25" t="s">
        <v>1991</v>
      </c>
      <c r="C5" s="25" t="s">
        <v>1991</v>
      </c>
      <c r="D5" s="25" t="s">
        <v>1991</v>
      </c>
      <c r="E5" s="25" t="s">
        <v>1991</v>
      </c>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A6" s="3" t="s">
        <v>1988</v>
      </c>
      <c r="B6" s="173" t="s">
        <v>1990</v>
      </c>
      <c r="C6" s="25" t="s">
        <v>1990</v>
      </c>
      <c r="D6" s="25" t="s">
        <v>1990</v>
      </c>
      <c r="E6" s="25" t="s">
        <v>1990</v>
      </c>
      <c r="G6" s="7"/>
      <c r="AA6" s="25"/>
      <c r="AB6" s="25"/>
      <c r="AC6" s="25"/>
      <c r="AD6" s="25"/>
      <c r="AE6" s="25"/>
      <c r="AF6" s="25"/>
      <c r="AG6" s="81"/>
      <c r="AH6" s="82"/>
      <c r="AI6" s="25"/>
      <c r="AJ6" s="25"/>
      <c r="AK6" s="25"/>
      <c r="AL6" s="25"/>
      <c r="AM6" s="25"/>
      <c r="AN6" s="25"/>
      <c r="AO6" s="25"/>
    </row>
    <row r="7" spans="1:41" s="13" customFormat="1" ht="14" customHeight="1">
      <c r="A7" s="3" t="s">
        <v>1989</v>
      </c>
      <c r="B7" t="s">
        <v>1997</v>
      </c>
      <c r="C7" t="s">
        <v>1997</v>
      </c>
      <c r="D7"/>
      <c r="E7" t="s">
        <v>1997</v>
      </c>
      <c r="F7"/>
      <c r="G7"/>
      <c r="H7"/>
      <c r="I7"/>
      <c r="J7"/>
      <c r="L7"/>
      <c r="M7"/>
      <c r="N7"/>
      <c r="O7"/>
      <c r="P7"/>
      <c r="Q7"/>
      <c r="R7"/>
      <c r="S7"/>
      <c r="T7"/>
      <c r="U7"/>
      <c r="AA7"/>
      <c r="AB7"/>
      <c r="AC7"/>
      <c r="AD7"/>
      <c r="AE7"/>
      <c r="AF7"/>
      <c r="AG7"/>
      <c r="AH7"/>
      <c r="AI7"/>
      <c r="AJ7"/>
      <c r="AK7"/>
      <c r="AL7"/>
      <c r="AM7"/>
      <c r="AN7"/>
    </row>
    <row r="8" spans="1:41" s="2" customFormat="1" ht="15" customHeight="1">
      <c r="A8" s="67" t="s">
        <v>146</v>
      </c>
      <c r="B8" t="s">
        <v>1993</v>
      </c>
      <c r="C8" t="s">
        <v>1995</v>
      </c>
      <c r="D8" t="s">
        <v>1993</v>
      </c>
      <c r="E8" t="s">
        <v>1992</v>
      </c>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t="s">
        <v>1996</v>
      </c>
      <c r="C9" t="s">
        <v>1996</v>
      </c>
      <c r="D9" t="s">
        <v>1994</v>
      </c>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t="s">
        <v>1992</v>
      </c>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t="s">
        <v>1982</v>
      </c>
      <c r="J34"/>
      <c r="K34"/>
      <c r="L34" t="s">
        <v>1978</v>
      </c>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t="s">
        <v>1973</v>
      </c>
      <c r="I35" s="67">
        <v>2010</v>
      </c>
      <c r="J35">
        <v>2015</v>
      </c>
      <c r="K35"/>
      <c r="L35">
        <v>2010</v>
      </c>
      <c r="M35">
        <v>2015</v>
      </c>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t="s">
        <v>1979</v>
      </c>
      <c r="I36" s="212">
        <f>490701.6/1000</f>
        <v>490.70159999999998</v>
      </c>
      <c r="J36" s="212">
        <f>506649.6/1000</f>
        <v>506.64959999999996</v>
      </c>
      <c r="K36"/>
      <c r="L36" s="211">
        <v>85256</v>
      </c>
      <c r="M36" s="211">
        <v>57843</v>
      </c>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t="s">
        <v>1974</v>
      </c>
      <c r="I37" s="3">
        <f>510120/1000</f>
        <v>510.12</v>
      </c>
      <c r="J37" s="212">
        <f>463320/1000</f>
        <v>463.32</v>
      </c>
      <c r="K37" s="3"/>
      <c r="L37" s="211">
        <v>188884</v>
      </c>
      <c r="M37" s="211">
        <v>170404</v>
      </c>
      <c r="N37" s="3"/>
      <c r="O37" s="3"/>
      <c r="P37" s="3"/>
      <c r="Q37" s="3"/>
      <c r="S37" s="3"/>
      <c r="T37" s="3"/>
      <c r="W37" s="3"/>
      <c r="X37" s="3"/>
      <c r="Y37" s="3"/>
      <c r="Z37" s="3"/>
      <c r="AB37" s="3"/>
    </row>
    <row r="38" spans="1:40" s="67" customFormat="1" ht="12.75" customHeight="1">
      <c r="B38" s="3"/>
      <c r="C38" s="3"/>
      <c r="D38" s="3"/>
      <c r="E38" s="3"/>
      <c r="F38" s="3"/>
      <c r="H38" s="67" t="s">
        <v>1975</v>
      </c>
      <c r="I38" s="3"/>
      <c r="K38" s="3"/>
      <c r="L38" s="3"/>
      <c r="N38" s="3"/>
      <c r="O38" s="3"/>
      <c r="P38" s="3"/>
      <c r="Q38" s="3"/>
      <c r="S38" s="3"/>
      <c r="T38" s="3"/>
      <c r="W38" s="3"/>
      <c r="X38" s="3"/>
      <c r="Y38" s="3"/>
      <c r="Z38" s="3"/>
      <c r="AB38" s="3"/>
    </row>
    <row r="39" spans="1:40" s="67" customFormat="1" ht="12.75" customHeight="1">
      <c r="B39" s="3"/>
      <c r="C39" s="3"/>
      <c r="D39" s="3"/>
      <c r="E39" s="3"/>
      <c r="F39" s="3"/>
      <c r="H39" s="67" t="s">
        <v>1976</v>
      </c>
      <c r="I39" s="3">
        <f>822618/1000</f>
        <v>822.61800000000005</v>
      </c>
      <c r="J39" s="210">
        <f>823770/1000</f>
        <v>823.77</v>
      </c>
      <c r="K39" s="3"/>
      <c r="L39" s="213">
        <v>146022</v>
      </c>
      <c r="M39" s="210">
        <v>173430</v>
      </c>
      <c r="N39" s="3"/>
      <c r="O39" s="3"/>
      <c r="P39" s="3"/>
      <c r="Q39" s="3"/>
      <c r="S39" s="3"/>
      <c r="T39" s="3"/>
      <c r="W39" s="3"/>
      <c r="X39" s="3"/>
      <c r="Y39" s="3"/>
      <c r="Z39" s="3"/>
      <c r="AB39" s="3"/>
    </row>
    <row r="40" spans="1:40" s="67" customFormat="1" ht="12.75" customHeight="1">
      <c r="B40" s="3"/>
      <c r="C40" s="3"/>
      <c r="D40" s="3"/>
      <c r="E40" s="3"/>
      <c r="F40" s="3"/>
      <c r="H40" s="67" t="s">
        <v>1977</v>
      </c>
      <c r="I40" s="209">
        <f>21153.6/1000</f>
        <v>21.153599999999997</v>
      </c>
      <c r="J40" s="210">
        <f>19940.4/1000</f>
        <v>19.9404</v>
      </c>
      <c r="K40" s="3"/>
      <c r="L40" s="3"/>
      <c r="N40" s="3"/>
      <c r="O40" s="3"/>
      <c r="P40" s="3"/>
      <c r="Q40" s="3"/>
      <c r="S40" s="3"/>
      <c r="T40" s="3"/>
      <c r="W40" s="3"/>
      <c r="X40" s="3"/>
      <c r="Y40" s="3"/>
      <c r="Z40" s="3"/>
      <c r="AB40" s="3"/>
    </row>
    <row r="41" spans="1:40" s="67" customFormat="1" ht="12.75" customHeight="1">
      <c r="B41" s="3"/>
      <c r="C41" s="3"/>
      <c r="D41" s="3"/>
      <c r="E41" s="3"/>
      <c r="F41" s="214">
        <f>I45-I41-L41</f>
        <v>3061.6752000000001</v>
      </c>
      <c r="H41" s="67" t="s">
        <v>1983</v>
      </c>
      <c r="I41" s="214">
        <f>SUM(I36:I40)</f>
        <v>1844.5932000000003</v>
      </c>
      <c r="J41" s="214">
        <f>SUM(J36:J40)</f>
        <v>1813.6799999999998</v>
      </c>
      <c r="K41" s="3"/>
      <c r="L41" s="3">
        <f>SUM(L36:L40)/1000</f>
        <v>420.16199999999998</v>
      </c>
      <c r="N41" s="3"/>
      <c r="O41" s="3"/>
      <c r="P41" s="3"/>
      <c r="Q41" s="3"/>
      <c r="S41" s="3"/>
      <c r="T41" s="3"/>
      <c r="W41" s="3"/>
      <c r="X41" s="3"/>
      <c r="Y41" s="3"/>
      <c r="Z41" s="3"/>
      <c r="AB41" s="3"/>
    </row>
    <row r="42" spans="1:40" s="67" customFormat="1" ht="12.75" customHeight="1">
      <c r="B42" s="3"/>
      <c r="C42" s="3"/>
      <c r="D42" s="3"/>
      <c r="E42" s="3"/>
      <c r="F42" s="3"/>
      <c r="H42" s="3"/>
      <c r="K42" s="3"/>
      <c r="L42" s="3"/>
      <c r="N42" s="3"/>
      <c r="O42" s="3"/>
      <c r="P42" s="3"/>
      <c r="Q42" s="3"/>
      <c r="S42" s="3"/>
      <c r="T42" s="3"/>
      <c r="W42" s="3"/>
      <c r="X42" s="3"/>
      <c r="Y42" s="3"/>
      <c r="Z42" s="3"/>
      <c r="AB42" s="3"/>
    </row>
    <row r="43" spans="1:40" s="67" customFormat="1" ht="20">
      <c r="B43" s="27"/>
      <c r="C43" s="103" t="s">
        <v>468</v>
      </c>
      <c r="D43" s="28"/>
      <c r="E43" s="28"/>
      <c r="F43" s="28"/>
      <c r="G43" s="28"/>
      <c r="H43" s="215" t="s">
        <v>1984</v>
      </c>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H44" s="67" t="s">
        <v>1981</v>
      </c>
      <c r="I44" s="25" t="s">
        <v>61</v>
      </c>
      <c r="J44" s="3" t="s">
        <v>1985</v>
      </c>
      <c r="K44" s="25"/>
      <c r="L44" s="25"/>
      <c r="M44" s="67" t="s">
        <v>1986</v>
      </c>
      <c r="O44" s="25" t="s">
        <v>1971</v>
      </c>
      <c r="P44" s="25"/>
      <c r="Q44" s="26" t="s">
        <v>1972</v>
      </c>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H45" s="67">
        <f>J45*365*24</f>
        <v>1479564</v>
      </c>
      <c r="I45" s="67">
        <f>J45*8760*3.6*10^-3</f>
        <v>5326.4304000000002</v>
      </c>
      <c r="J45" s="67" cm="1">
        <f t="array" ref="J45">ROUND(SUM(L52:L216 *H52:H216)/1000,1)</f>
        <v>168.9</v>
      </c>
      <c r="K45" s="67">
        <f>SUM(L52:L216)</f>
        <v>235995.8299999999</v>
      </c>
      <c r="O45" s="67">
        <f>SUM(M52:M216 )</f>
        <v>267600.65999999997</v>
      </c>
      <c r="Q45" s="67">
        <f>SUM(N52:N216)</f>
        <v>276169.11000000004</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K46" s="3">
        <f>K45*8760</f>
        <v>2067323470.7999992</v>
      </c>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1961</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1966</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1980</v>
      </c>
      <c r="M49" s="8" t="s">
        <v>11</v>
      </c>
      <c r="N49" s="8" t="s">
        <v>12</v>
      </c>
      <c r="O49" s="8" t="s">
        <v>13</v>
      </c>
      <c r="P49" s="8" t="s">
        <v>14</v>
      </c>
      <c r="Q49" s="8" t="s">
        <v>148</v>
      </c>
      <c r="R49" s="8" t="s">
        <v>15</v>
      </c>
      <c r="S49" s="8" t="s">
        <v>16</v>
      </c>
      <c r="T49" s="8" t="s">
        <v>1963</v>
      </c>
      <c r="U49" s="8" t="s">
        <v>218</v>
      </c>
      <c r="V49" s="75" t="s">
        <v>1962</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1960</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1960</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1960</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1960</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1960</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1960</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1960</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1960</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1960</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1960</v>
      </c>
      <c r="AL61" s="67" t="s">
        <v>321</v>
      </c>
      <c r="AN61" s="67" t="str">
        <f t="shared" si="1"/>
        <v>DE5GNR_CC_NGAS_CND_E-56</v>
      </c>
    </row>
    <row r="62" spans="1:40" ht="12.75" customHeight="1">
      <c r="A62" s="67"/>
      <c r="B62" s="173" t="str">
        <f t="shared" si="2"/>
        <v>ERBGA-45GN1E</v>
      </c>
      <c r="C62" s="174" t="s">
        <v>1409</v>
      </c>
      <c r="D62" s="173" t="s">
        <v>1907</v>
      </c>
      <c r="E62" s="175" t="s">
        <v>36</v>
      </c>
      <c r="F62" s="175" t="s">
        <v>1955</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1960</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1955</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1960</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1960</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1960</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1960</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1955</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1960</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1955</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1960</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1955</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1960</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1955</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1960</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1955</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1960</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1955</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1960</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1955</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1960</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1955</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1960</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1955</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1960</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1955</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1960</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1955</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1960</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1955</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1960</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1955</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1960</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1955</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1960</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1955</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1960</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1955</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1960</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1955</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1960</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1955</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1960</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1955</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1960</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1955</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1960</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1955</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1960</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1960</v>
      </c>
      <c r="AL88" s="67" t="s">
        <v>1946</v>
      </c>
      <c r="AN88" s="67" t="str">
        <f t="shared" si="1"/>
        <v>DE5GNR_WT_WIND_ONS</v>
      </c>
    </row>
    <row r="89" spans="1:40" ht="12.75" customHeight="1">
      <c r="B89" s="173" t="str">
        <f>"ET"&amp;RIGHT(E89,3)&amp;RIGHT(C89,3)&amp;LEFT(C89,2)&amp;"1E"</f>
        <v>ETWINOFFGN1E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1960</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1960</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1960</v>
      </c>
      <c r="AL91" s="67" t="s">
        <v>1964</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1954</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1956</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1960</v>
      </c>
      <c r="AK94" s="190"/>
      <c r="AL94" s="191" t="s">
        <v>1964</v>
      </c>
      <c r="AM94" s="190"/>
      <c r="AN94" s="190" t="str">
        <f t="shared" si="1"/>
        <v>DE4AGG-DE4-S_RES_WTR_PMP</v>
      </c>
    </row>
    <row r="95" spans="1:40" ht="12.75" customHeight="1">
      <c r="B95" s="173" t="str">
        <f>"ET"&amp;RIGHT(E95,3)&amp;RIGHT(C95,3)&amp;LEFT(C95,2)&amp;"1E"</f>
        <v>ETBGA-80GN1E</v>
      </c>
      <c r="C95" s="174" t="s">
        <v>1663</v>
      </c>
      <c r="D95" s="181" t="s">
        <v>1956</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1960</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1956</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1960</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1956</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1960</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1956</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1960</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1956</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1960</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1956</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1960</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1956</v>
      </c>
      <c r="E101" s="186" t="s">
        <v>29</v>
      </c>
      <c r="F101" s="181" t="s">
        <v>1967</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1960</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1956</v>
      </c>
      <c r="E102" s="186" t="s">
        <v>1944</v>
      </c>
      <c r="F102" s="181" t="s">
        <v>1967</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1960</v>
      </c>
      <c r="AL102" s="191" t="str">
        <f>AL59</f>
        <v>ECBPNGADHCN4</v>
      </c>
      <c r="AN102" s="67" t="str">
        <f t="shared" si="1"/>
        <v>DE4GNR_CC_NGAS_BP_E-18</v>
      </c>
    </row>
    <row r="103" spans="2:40" ht="12.75" customHeight="1">
      <c r="B103" s="173" t="str">
        <f>"ET"&amp;RIGHT(E103,3)&amp;RIGHT(C103,3)&amp;LEFT(C103,2)&amp;"1E"</f>
        <v>ETSNG-53GN1E</v>
      </c>
      <c r="C103" s="174" t="s">
        <v>1472</v>
      </c>
      <c r="D103" s="186" t="s">
        <v>1956</v>
      </c>
      <c r="E103" s="186" t="str">
        <f>INDEX($C$51:$AP$92,MATCH($C103,$C$51:$C$92,0),3)</f>
        <v>ELCNGA, ELCSNG</v>
      </c>
      <c r="F103" s="181" t="s">
        <v>1967</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1960</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1956</v>
      </c>
      <c r="E104" s="186" t="s">
        <v>1944</v>
      </c>
      <c r="F104" s="181" t="s">
        <v>1967</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1960</v>
      </c>
      <c r="AL104" s="191" t="str">
        <f>AL60</f>
        <v>ECEXNGADHCN1</v>
      </c>
      <c r="AN104" s="67" t="str">
        <f t="shared" si="1"/>
        <v>DE4GNR_CC_NGAS_CND_E-43</v>
      </c>
    </row>
    <row r="105" spans="2:40" ht="12.75" customHeight="1">
      <c r="B105" s="173" t="str">
        <f>"ER"&amp;RIGHT(E105,3)&amp;RIGHT(C105,3)&amp;LEFT(C105,2)&amp;"1E"</f>
        <v>ERSNG-57GN1E</v>
      </c>
      <c r="C105" s="174" t="s">
        <v>1454</v>
      </c>
      <c r="D105" s="186" t="s">
        <v>1956</v>
      </c>
      <c r="E105" s="186" t="s">
        <v>1944</v>
      </c>
      <c r="F105" s="181" t="s">
        <v>1967</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1960</v>
      </c>
      <c r="AL105" s="191" t="str">
        <f>AL61</f>
        <v>ECEXNGADHCN1</v>
      </c>
      <c r="AN105" s="67" t="str">
        <f t="shared" si="1"/>
        <v>DE4GNR_CC_NGAS_CND_E-57</v>
      </c>
    </row>
    <row r="106" spans="2:40" ht="12.75" customHeight="1">
      <c r="B106" s="173" t="str">
        <f>"ET"&amp;RIGHT(E106,3)&amp;RIGHT(C106,3)&amp;LEFT(C106,2)&amp;"1E"</f>
        <v>ETBGA-45GN1E</v>
      </c>
      <c r="C106" s="174" t="s">
        <v>1409</v>
      </c>
      <c r="D106" s="186" t="s">
        <v>1956</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1960</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1956</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1960</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1956</v>
      </c>
      <c r="E108" s="186" t="s">
        <v>1944</v>
      </c>
      <c r="F108" s="181" t="s">
        <v>1955</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1960</v>
      </c>
      <c r="AL108" s="191" t="str">
        <f>AL106</f>
        <v>ECBPBGADHCN1</v>
      </c>
      <c r="AN108" s="67" t="str">
        <f t="shared" si="1"/>
        <v>DE4GNR_ENG_NGAS_BP_E-46</v>
      </c>
    </row>
    <row r="109" spans="2:40" ht="12.75" customHeight="1">
      <c r="B109" s="173" t="str">
        <f>"ET"&amp;RIGHT(E109,3)&amp;RIGHT(C109,3)&amp;LEFT(C109,2)&amp;"2E"</f>
        <v>ETGEO_EOGN2E</v>
      </c>
      <c r="C109" s="174" t="s">
        <v>1322</v>
      </c>
      <c r="D109" s="186" t="s">
        <v>1956</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1960</v>
      </c>
      <c r="AL109" s="191" t="str">
        <f t="shared" si="7"/>
        <v>EHEHGEODHCN1</v>
      </c>
      <c r="AN109" s="67" t="str">
        <f t="shared" si="1"/>
        <v>DE4GNR_GEO_HEAT_EO</v>
      </c>
    </row>
    <row r="110" spans="2:40" ht="12.75" customHeight="1">
      <c r="B110" s="173" t="str">
        <f>"ET"&amp;RIGHT(E110,3)&amp;RIGHT(C110,3)&amp;LEFT(C110,2)&amp;"1E"</f>
        <v>ETHFO-32GN1E</v>
      </c>
      <c r="C110" s="174" t="s">
        <v>1311</v>
      </c>
      <c r="D110" s="181" t="s">
        <v>1956</v>
      </c>
      <c r="E110" s="186" t="s">
        <v>29</v>
      </c>
      <c r="F110" s="181" t="s">
        <v>1955</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1960</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1956</v>
      </c>
      <c r="E111" s="186" t="s">
        <v>29</v>
      </c>
      <c r="F111" s="181" t="s">
        <v>1955</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1960</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1956</v>
      </c>
      <c r="E112" s="186" t="s">
        <v>1944</v>
      </c>
      <c r="F112" s="181" t="s">
        <v>1955</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1960</v>
      </c>
      <c r="AL112" s="191" t="str">
        <f>AL67</f>
        <v>ECBPNGADHCN3</v>
      </c>
      <c r="AN112" s="67" t="str">
        <f t="shared" si="1"/>
        <v>DE4GNR_GT_NGAS_BP_E-32</v>
      </c>
    </row>
    <row r="113" spans="2:40" ht="12.75" customHeight="1">
      <c r="B113" s="173" t="str">
        <f>"ET"&amp;RIGHT(E113,3)&amp;RIGHT(C113,3)&amp;LEFT(C113,2)&amp;"1E"</f>
        <v>ETSNG-37GN1E</v>
      </c>
      <c r="C113" s="174" t="s">
        <v>1288</v>
      </c>
      <c r="D113" s="181" t="s">
        <v>1956</v>
      </c>
      <c r="E113" s="186" t="s">
        <v>1944</v>
      </c>
      <c r="F113" s="181" t="s">
        <v>1955</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1960</v>
      </c>
      <c r="AL113" s="191" t="str">
        <f>AL112</f>
        <v>ECBPNGADHCN3</v>
      </c>
      <c r="AN113" s="67" t="str">
        <f t="shared" si="1"/>
        <v>DE4GNR_GT_NGAS_BP_E-37</v>
      </c>
    </row>
    <row r="114" spans="2:40" ht="12.75" customHeight="1">
      <c r="B114" s="173" t="str">
        <f>"ET"&amp;RIGHT(E114,3)&amp;RIGHT(C114,3)&amp;LEFT(C114,2)&amp;"1E"</f>
        <v>ETSNG-31GN1E</v>
      </c>
      <c r="C114" s="174" t="s">
        <v>1272</v>
      </c>
      <c r="D114" s="186" t="s">
        <v>1956</v>
      </c>
      <c r="E114" s="186" t="s">
        <v>1944</v>
      </c>
      <c r="F114" s="181" t="s">
        <v>1955</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1960</v>
      </c>
      <c r="AL114" s="191" t="str">
        <f>AL68</f>
        <v>ECBPNGADHCN2</v>
      </c>
      <c r="AN114" s="67" t="str">
        <f t="shared" si="1"/>
        <v>DE4GNR_GT_NGAS_CND_E-31</v>
      </c>
    </row>
    <row r="115" spans="2:40" ht="12.75" customHeight="1">
      <c r="B115" s="173" t="str">
        <f>"ET"&amp;RIGHT(E115,3)&amp;RIGHT(C115,3)&amp;LEFT(C115,2)&amp;"1E"</f>
        <v>ETSOLSUNGN1E</v>
      </c>
      <c r="C115" s="174" t="s">
        <v>1132</v>
      </c>
      <c r="D115" s="186" t="s">
        <v>1956</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1960</v>
      </c>
      <c r="AL115" s="191" t="str">
        <f t="shared" si="7"/>
        <v>ERPVSOLELCN2</v>
      </c>
      <c r="AN115" s="67" t="str">
        <f t="shared" si="1"/>
        <v>DE4GNR_PV_SUN</v>
      </c>
    </row>
    <row r="116" spans="2:40" ht="12.75" customHeight="1">
      <c r="B116" s="173" t="str">
        <f>"ET"&amp;RIGHT(E116,3)&amp;RIGHT(C116,3)&amp;LEFT(C116,2)&amp;"1E"</f>
        <v>ETHYDPMPGN1E</v>
      </c>
      <c r="C116" s="174" t="s">
        <v>1109</v>
      </c>
      <c r="D116" s="181" t="s">
        <v>1956</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1960</v>
      </c>
      <c r="AL116" s="191" t="str">
        <f>AL94</f>
        <v>ERHYDELCROR1N</v>
      </c>
      <c r="AN116" s="67" t="str">
        <f t="shared" si="1"/>
        <v>DE4GNR_RES_WTR_NOPMP</v>
      </c>
    </row>
    <row r="117" spans="2:40" ht="12.75" customHeight="1">
      <c r="B117" s="173" t="str">
        <f>"ET"&amp;RIGHT(E117,3)&amp;RIGHT(C117,3)&amp;LEFT(C117,2)&amp;"2E"</f>
        <v>ETHYDWTRGN2E</v>
      </c>
      <c r="C117" s="174" t="s">
        <v>1092</v>
      </c>
      <c r="D117" s="186" t="s">
        <v>1956</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1960</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1956</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1960</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1956</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1960</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1956</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1960</v>
      </c>
      <c r="AL120" t="str">
        <f t="shared" si="7"/>
        <v>ECEXCOADHCN1</v>
      </c>
      <c r="AN120" s="67" t="str">
        <f t="shared" si="8"/>
        <v>DE4GNR_ST_COAL_BP_E-40</v>
      </c>
    </row>
    <row r="121" spans="2:40" ht="12.75" customHeight="1">
      <c r="B121" s="173" t="str">
        <f>"ET"&amp;RIGHT(E121,3)&amp;RIGHT(C121,3)&amp;LEFT(C121,2)&amp;"1E"</f>
        <v>ETCOA-38GN1E</v>
      </c>
      <c r="C121" s="174" t="s">
        <v>1041</v>
      </c>
      <c r="D121" s="186" t="s">
        <v>1956</v>
      </c>
      <c r="E121" s="186" t="s">
        <v>31</v>
      </c>
      <c r="F121" s="181" t="s">
        <v>1955</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1960</v>
      </c>
      <c r="AL121" t="s">
        <v>299</v>
      </c>
      <c r="AN121" s="67" t="str">
        <f t="shared" si="8"/>
        <v>DE4GNR_ST_COAL_CND_E-38</v>
      </c>
    </row>
    <row r="122" spans="2:40" ht="12.75" customHeight="1">
      <c r="B122" s="173" t="str">
        <f>"ET"&amp;RIGHT(E122,3)&amp;RIGHT(C122,3)&amp;LEFT(C122,2)&amp;"2E"</f>
        <v>ETCOA-45GN2E</v>
      </c>
      <c r="C122" s="174" t="s">
        <v>1038</v>
      </c>
      <c r="D122" s="181" t="s">
        <v>1956</v>
      </c>
      <c r="E122" s="186" t="s">
        <v>31</v>
      </c>
      <c r="F122" s="181" t="s">
        <v>1955</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1960</v>
      </c>
      <c r="AL122" s="66" t="s">
        <v>299</v>
      </c>
      <c r="AN122" s="67" t="str">
        <f t="shared" si="8"/>
        <v>DE4GNR_ST_COAL_CND_E-45</v>
      </c>
    </row>
    <row r="123" spans="2:40" ht="12.75" customHeight="1">
      <c r="B123" s="173" t="str">
        <f>"ET"&amp;RIGHT(E123,3)&amp;RIGHT(C123,3)&amp;LEFT(C123,2)&amp;"1E"</f>
        <v>ETCOA-37GN1E</v>
      </c>
      <c r="C123" s="174" t="s">
        <v>1030</v>
      </c>
      <c r="D123" s="186" t="s">
        <v>1956</v>
      </c>
      <c r="E123" s="186" t="s">
        <v>31</v>
      </c>
      <c r="F123" s="181" t="s">
        <v>1955</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1960</v>
      </c>
      <c r="AL123" s="66" t="s">
        <v>299</v>
      </c>
      <c r="AN123" s="67" t="str">
        <f t="shared" si="8"/>
        <v>DE4GNR_ST_COAL_EXT_E-37</v>
      </c>
    </row>
    <row r="124" spans="2:40" ht="12.75" customHeight="1">
      <c r="B124" s="173" t="str">
        <f>"ER"&amp;RIGHT(E124,3)&amp;RIGHT(C124,3)&amp;LEFT(C124,2)&amp;"1E"</f>
        <v>ERCOA-44GN1E</v>
      </c>
      <c r="C124" s="174" t="s">
        <v>1023</v>
      </c>
      <c r="D124" s="186" t="s">
        <v>1956</v>
      </c>
      <c r="E124" s="186" t="s">
        <v>31</v>
      </c>
      <c r="F124" s="181" t="s">
        <v>1955</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1960</v>
      </c>
      <c r="AL124" s="66" t="s">
        <v>299</v>
      </c>
      <c r="AN124" s="67" t="str">
        <f t="shared" si="8"/>
        <v>DE4GNR_ST_COAL_EXT_E-44</v>
      </c>
    </row>
    <row r="125" spans="2:40" ht="12.75" customHeight="1">
      <c r="B125" s="173" t="str">
        <f>"ER"&amp;RIGHT(E125,3)&amp;RIGHT(C125,3)&amp;LEFT(C125,2)&amp;"1E"</f>
        <v>ERHFO-36GN1E</v>
      </c>
      <c r="C125" s="174" t="s">
        <v>1010</v>
      </c>
      <c r="D125" s="181" t="s">
        <v>1956</v>
      </c>
      <c r="E125" s="186" t="str">
        <f>INDEX($C$51:$AP$92,MATCH($C125,$C$51:$C$92,0),3)</f>
        <v>ELCHFO</v>
      </c>
      <c r="F125" s="181" t="s">
        <v>1955</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1960</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1956</v>
      </c>
      <c r="E126" s="186" t="str">
        <f>INDEX($C$51:$AP$92,MATCH($C126,$C$51:$C$92,0),3)</f>
        <v>ELCHFO</v>
      </c>
      <c r="F126" s="181" t="s">
        <v>1955</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1960</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1956</v>
      </c>
      <c r="E127" s="186" t="s">
        <v>29</v>
      </c>
      <c r="F127" s="181" t="s">
        <v>1955</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1960</v>
      </c>
      <c r="AL127" s="191" t="str">
        <f>AL114</f>
        <v>ECBPNGADHCN2</v>
      </c>
      <c r="AN127" s="67" t="str">
        <f t="shared" si="8"/>
        <v>DE4GNR_ST_FUELOIL_CND_E-36</v>
      </c>
    </row>
    <row r="128" spans="2:40" ht="12.75" customHeight="1">
      <c r="B128" s="173" t="str">
        <f>"ER"&amp;RIGHT(E128,3)&amp;RIGHT(C128,3)&amp;LEFT(C128,2)&amp;"1E"</f>
        <v>ERWST-33GN1E</v>
      </c>
      <c r="C128" s="174" t="s">
        <v>948</v>
      </c>
      <c r="D128" s="181" t="s">
        <v>1956</v>
      </c>
      <c r="E128" s="186" t="str">
        <f>INDEX($C$51:$AP$92,MATCH($C128,$C$51:$C$92,0),3)</f>
        <v>ELCWST</v>
      </c>
      <c r="F128" s="181" t="s">
        <v>1955</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1960</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1956</v>
      </c>
      <c r="E129" s="186" t="str">
        <f>INDEX($C$51:$AP$92,MATCH($C129,$C$51:$C$92,0),3)</f>
        <v>ELCWST</v>
      </c>
      <c r="F129" s="181" t="s">
        <v>1955</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1960</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1956</v>
      </c>
      <c r="E130" s="186" t="str">
        <f>INDEX($C$51:$AP$92,MATCH($C130,$C$51:$C$92,0),3)</f>
        <v>ELCNGA, ELCSNG</v>
      </c>
      <c r="F130" s="181" t="s">
        <v>1955</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1960</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1956</v>
      </c>
      <c r="E131" s="186" t="s">
        <v>1968</v>
      </c>
      <c r="F131" s="181" t="s">
        <v>1955</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1960</v>
      </c>
      <c r="AL131" s="191" t="e">
        <f t="shared" si="7"/>
        <v>#N/A</v>
      </c>
      <c r="AN131" s="67" t="str">
        <f t="shared" si="8"/>
        <v>DE4GNR_ST_NUCL_CND_E-33</v>
      </c>
    </row>
    <row r="132" spans="1:40" ht="12.75" customHeight="1">
      <c r="B132" s="173" t="str">
        <f>"ET"&amp;RIGHT(E132,3)&amp;RIGHT(C132,3)&amp;LEFT(C132,2)&amp;"1E"</f>
        <v>ETWINONSGN1E</v>
      </c>
      <c r="C132" s="174" t="s">
        <v>734</v>
      </c>
      <c r="D132" s="186" t="s">
        <v>1956</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1960</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1957</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1960</v>
      </c>
      <c r="AL135" s="191" t="str">
        <f>AL94</f>
        <v>ERHYDELCROR1N</v>
      </c>
      <c r="AN135" s="67" t="str">
        <f t="shared" si="8"/>
        <v>DE3AGG-DE4-W_RES_WTR_PMP</v>
      </c>
    </row>
    <row r="136" spans="1:40" ht="12.75" customHeight="1">
      <c r="B136" s="173" t="str">
        <f>"ET"&amp;RIGHT(E136,3)&amp;RIGHT(C136,3)&amp;LEFT(C136,2)&amp;"1E"</f>
        <v>ETBGA-80GN1E</v>
      </c>
      <c r="C136" s="174" t="s">
        <v>1663</v>
      </c>
      <c r="D136" s="181" t="s">
        <v>1957</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1960</v>
      </c>
      <c r="AL136" s="191" t="str">
        <f t="shared" si="7"/>
        <v>EHBHNGADHCN1</v>
      </c>
      <c r="AN136" s="67" t="str">
        <f t="shared" si="8"/>
        <v>DE3GNR_BO_BGAS_E-80</v>
      </c>
    </row>
    <row r="137" spans="1:40" ht="12.75" customHeight="1">
      <c r="B137" s="173" t="str">
        <f>"ER"&amp;RIGHT(E137,3)&amp;RIGHT(C137,3)&amp;LEFT(C137,2)&amp;"1E"</f>
        <v>ERCOA-80GN1E</v>
      </c>
      <c r="C137" s="174" t="s">
        <v>1639</v>
      </c>
      <c r="D137" s="181" t="s">
        <v>1957</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1960</v>
      </c>
      <c r="AL137" s="191" t="str">
        <f t="shared" si="7"/>
        <v>EHBHNGADHCN1</v>
      </c>
      <c r="AN137" s="67" t="str">
        <f t="shared" si="8"/>
        <v>DE3GNR_BO_COAL_E-80</v>
      </c>
    </row>
    <row r="138" spans="1:40" ht="12.75" customHeight="1">
      <c r="B138" s="173" t="str">
        <f>"ER"&amp;RIGHT(E138,3)&amp;RIGHT(C138,3)&amp;LEFT(C138,2)&amp;"1E"</f>
        <v>ERLCC-80GN1E</v>
      </c>
      <c r="C138" s="174" t="s">
        <v>1630</v>
      </c>
      <c r="D138" s="181" t="s">
        <v>1957</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1960</v>
      </c>
      <c r="AL138" s="191" t="str">
        <f t="shared" si="7"/>
        <v>EHBHELCDHCN1</v>
      </c>
      <c r="AN138" s="67" t="str">
        <f t="shared" si="8"/>
        <v>DE3GNR_BO_ELEC_E-80</v>
      </c>
    </row>
    <row r="139" spans="1:40" ht="12.75" customHeight="1">
      <c r="B139" s="173" t="str">
        <f>"ET"&amp;RIGHT(E139,3)&amp;RIGHT(C139,3)&amp;LEFT(C139,2)&amp;"1E"</f>
        <v>ETHFO-80GN1E</v>
      </c>
      <c r="C139" s="174" t="s">
        <v>1617</v>
      </c>
      <c r="D139" s="181" t="s">
        <v>1957</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1960</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1957</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1960</v>
      </c>
      <c r="AL140" s="191" t="str">
        <f t="shared" si="7"/>
        <v>EHBHWSTDHCN1</v>
      </c>
      <c r="AN140" s="67" t="str">
        <f t="shared" si="8"/>
        <v>DE3GNR_BO_MSW_E-80</v>
      </c>
    </row>
    <row r="141" spans="1:40" ht="12.75" customHeight="1">
      <c r="B141" s="173" t="str">
        <f>"ER"&amp;RIGHT(E141,3)&amp;RIGHT(C141,3)&amp;LEFT(C141,2)&amp;"1E"</f>
        <v>ERSNG-80GN1E</v>
      </c>
      <c r="C141" s="174" t="s">
        <v>1554</v>
      </c>
      <c r="D141" s="181" t="s">
        <v>1957</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1960</v>
      </c>
      <c r="AL141" s="191" t="str">
        <f t="shared" si="7"/>
        <v>EHBHNGADHCN1</v>
      </c>
      <c r="AN141" s="67" t="str">
        <f t="shared" si="8"/>
        <v>DE3GNR_BO_NGAS_E-80</v>
      </c>
    </row>
    <row r="142" spans="1:40" ht="12.75" customHeight="1">
      <c r="B142" s="173" t="str">
        <f>"ET"&amp;RIGHT(E142,3)&amp;RIGHT(C142,3)&amp;LEFT(C142,2)&amp;"1E"</f>
        <v>ETCOA-27GN1E</v>
      </c>
      <c r="C142" s="174" t="s">
        <v>1486</v>
      </c>
      <c r="D142" s="181" t="s">
        <v>1957</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1960</v>
      </c>
      <c r="AL142" s="191" t="str">
        <f>AL146</f>
        <v>ECBPNGADHCN4</v>
      </c>
      <c r="AN142" s="67" t="str">
        <f t="shared" si="8"/>
        <v>DE3GNR_CC_COAL_BP_E-27</v>
      </c>
    </row>
    <row r="143" spans="1:40" ht="12.75" customHeight="1">
      <c r="B143" s="173" t="str">
        <f>"ET"&amp;RIGHT(E143,3)&amp;RIGHT(C143,3)&amp;LEFT(C143,2)&amp;"2E"</f>
        <v>ETCOA-46GN2E</v>
      </c>
      <c r="C143" s="174" t="s">
        <v>1485</v>
      </c>
      <c r="D143" s="181" t="s">
        <v>1957</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1960</v>
      </c>
      <c r="AL143" s="191" t="str">
        <f>AL146</f>
        <v>ECBPNGADHCN4</v>
      </c>
      <c r="AN143" s="67" t="str">
        <f t="shared" si="8"/>
        <v>DE3GNR_CC_COAL_BP_E-46</v>
      </c>
    </row>
    <row r="144" spans="1:40" ht="12.75" customHeight="1">
      <c r="B144" s="173" t="str">
        <f>"ER"&amp;RIGHT(E144,3)&amp;RIGHT(C144,3)&amp;LEFT(C144,2)&amp;"1E"</f>
        <v>ERHFO-38GN1E</v>
      </c>
      <c r="C144" s="174" t="s">
        <v>1482</v>
      </c>
      <c r="D144" s="181" t="s">
        <v>1957</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1960</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1957</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1960</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1957</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1960</v>
      </c>
      <c r="AL146" s="191" t="str">
        <f>AL59</f>
        <v>ECBPNGADHCN4</v>
      </c>
      <c r="AN146" s="67" t="str">
        <f t="shared" si="8"/>
        <v>DE3GNR_CC_NGAS_BP_E-39</v>
      </c>
    </row>
    <row r="147" spans="2:40" ht="12.75" customHeight="1">
      <c r="B147" s="173" t="str">
        <f>"ET"&amp;RIGHT(E147,3)&amp;RIGHT(C147,3)&amp;LEFT(C147,2)&amp;"1E"</f>
        <v>ETSNG-55GN1E</v>
      </c>
      <c r="C147" s="174" t="s">
        <v>1469</v>
      </c>
      <c r="D147" s="181" t="s">
        <v>1957</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1960</v>
      </c>
      <c r="AL147" s="191" t="str">
        <f>AL146</f>
        <v>ECBPNGADHCN4</v>
      </c>
      <c r="AN147" s="67" t="str">
        <f t="shared" si="8"/>
        <v>DE3GNR_CC_NGAS_BP_E-55</v>
      </c>
    </row>
    <row r="148" spans="2:40" ht="12.75" customHeight="1">
      <c r="B148" s="173" t="str">
        <f>"ET"&amp;RIGHT(E148,3)&amp;RIGHT(C148,3)&amp;LEFT(C148,2)&amp;"2E"</f>
        <v>ETSNG-42GN2E</v>
      </c>
      <c r="C148" s="174" t="s">
        <v>1464</v>
      </c>
      <c r="D148" s="181" t="s">
        <v>1957</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1960</v>
      </c>
      <c r="AL148" s="191" t="str">
        <f>AL60</f>
        <v>ECEXNGADHCN1</v>
      </c>
      <c r="AN148" s="67" t="str">
        <f t="shared" si="8"/>
        <v>DE3GNR_CC_NGAS_CND_E-42</v>
      </c>
    </row>
    <row r="149" spans="2:40" ht="12.75" customHeight="1">
      <c r="B149" s="173" t="str">
        <f>"ET"&amp;RIGHT(E149,3)&amp;RIGHT(C149,3)&amp;LEFT(C149,2)&amp;"1E"</f>
        <v>ETSNG-57GN1E</v>
      </c>
      <c r="C149" s="174" t="s">
        <v>1454</v>
      </c>
      <c r="D149" s="181" t="s">
        <v>1957</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1960</v>
      </c>
      <c r="AL149" s="191" t="str">
        <f>AL148</f>
        <v>ECEXNGADHCN1</v>
      </c>
      <c r="AN149" s="67" t="str">
        <f t="shared" si="8"/>
        <v>DE3GNR_CC_NGAS_CND_E-57</v>
      </c>
    </row>
    <row r="150" spans="2:40" ht="12.75" customHeight="1">
      <c r="B150" s="173" t="str">
        <f>"ER"&amp;RIGHT(E150,3)&amp;RIGHT(C150,3)&amp;LEFT(C150,2)&amp;"1E"</f>
        <v>ERBGA-45GN1E</v>
      </c>
      <c r="C150" s="174" t="s">
        <v>1409</v>
      </c>
      <c r="D150" s="181" t="s">
        <v>1957</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1960</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1957</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1960</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1957</v>
      </c>
      <c r="E152" s="186" t="s">
        <v>1944</v>
      </c>
      <c r="F152" s="181" t="s">
        <v>1955</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1960</v>
      </c>
      <c r="AL152" s="191" t="str">
        <f>AL62</f>
        <v>ECBPBGADHCN1</v>
      </c>
      <c r="AN152" s="67" t="str">
        <f t="shared" si="8"/>
        <v>DE3GNR_ENG_NGAS_BP_E-44</v>
      </c>
    </row>
    <row r="153" spans="2:40" ht="12.75" customHeight="1">
      <c r="B153" s="173" t="str">
        <f>"ET"&amp;RIGHT(E153,3)&amp;RIGHT(C153,3)&amp;LEFT(C153,2)&amp;"1E"</f>
        <v>ETHFO-31GN1E</v>
      </c>
      <c r="C153" s="174" t="s">
        <v>1312</v>
      </c>
      <c r="D153" s="181" t="s">
        <v>1957</v>
      </c>
      <c r="E153" s="186" t="s">
        <v>29</v>
      </c>
      <c r="F153" s="181" t="s">
        <v>1955</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1960</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1957</v>
      </c>
      <c r="E154" s="186" t="s">
        <v>1944</v>
      </c>
      <c r="F154" s="181" t="s">
        <v>1955</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1960</v>
      </c>
      <c r="AL154" s="191" t="str">
        <f>AL113</f>
        <v>ECBPNGADHCN3</v>
      </c>
      <c r="AN154" s="67" t="str">
        <f t="shared" si="8"/>
        <v>DE3GNR_GT_NGAS_BP_E-31</v>
      </c>
    </row>
    <row r="155" spans="2:40" ht="12.75" customHeight="1">
      <c r="B155" s="173" t="str">
        <f>"ET"&amp;RIGHT(E155,3)&amp;RIGHT(C155,3)&amp;LEFT(C155,2)&amp;"1E"</f>
        <v>ETSNG-39GN1E</v>
      </c>
      <c r="C155" s="174" t="s">
        <v>1285</v>
      </c>
      <c r="D155" s="181" t="s">
        <v>1957</v>
      </c>
      <c r="E155" s="186" t="s">
        <v>1944</v>
      </c>
      <c r="F155" s="181" t="s">
        <v>1955</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1960</v>
      </c>
      <c r="AL155" s="191" t="str">
        <f>AL154</f>
        <v>ECBPNGADHCN3</v>
      </c>
      <c r="AN155" s="67" t="str">
        <f t="shared" si="8"/>
        <v>DE3GNR_GT_NGAS_BP_E-39</v>
      </c>
    </row>
    <row r="156" spans="2:40" ht="12.75" customHeight="1">
      <c r="B156" s="173" t="str">
        <f>"ET"&amp;RIGHT(E156,3)&amp;RIGHT(C156,3)&amp;LEFT(C156,2)&amp;"2E"</f>
        <v>ETSNG-32GN2E</v>
      </c>
      <c r="C156" s="174" t="s">
        <v>1271</v>
      </c>
      <c r="D156" s="181" t="s">
        <v>1957</v>
      </c>
      <c r="E156" s="186" t="s">
        <v>1944</v>
      </c>
      <c r="F156" s="181" t="s">
        <v>1955</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1960</v>
      </c>
      <c r="AL156" s="191" t="str">
        <f>AL114</f>
        <v>ECBPNGADHCN2</v>
      </c>
      <c r="AN156" s="67" t="str">
        <f t="shared" si="8"/>
        <v>DE3GNR_GT_NGAS_CND_E-32</v>
      </c>
    </row>
    <row r="157" spans="2:40" ht="12.75" customHeight="1">
      <c r="B157" s="173" t="str">
        <f>"ER"&amp;RIGHT(E157,3)&amp;RIGHT(C157,3)&amp;LEFT(C157,2)&amp;"1E"</f>
        <v>ERSNG-40GN1E</v>
      </c>
      <c r="C157" s="174" t="s">
        <v>1265</v>
      </c>
      <c r="D157" s="181" t="s">
        <v>1957</v>
      </c>
      <c r="E157" s="186" t="s">
        <v>1944</v>
      </c>
      <c r="F157" s="181" t="s">
        <v>1955</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1960</v>
      </c>
      <c r="AL157" s="191" t="str">
        <f>AL156</f>
        <v>ECBPNGADHCN2</v>
      </c>
      <c r="AN157" s="67" t="str">
        <f t="shared" si="8"/>
        <v>DE3GNR_GT_NGAS_CND_E-40</v>
      </c>
    </row>
    <row r="158" spans="2:40" ht="12.75" customHeight="1">
      <c r="B158" s="173" t="str">
        <f>"ET"&amp;RIGHT(E158,3)&amp;RIGHT(C158,3)&amp;LEFT(C158,2)&amp;"1E"</f>
        <v>ETSOLSUNGN1E</v>
      </c>
      <c r="C158" s="174" t="s">
        <v>1132</v>
      </c>
      <c r="D158" s="181" t="s">
        <v>1957</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1960</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1957</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1960</v>
      </c>
      <c r="AL159" s="191" t="str">
        <f t="shared" si="13"/>
        <v>ERHYDELCROR1N</v>
      </c>
      <c r="AN159" s="67" t="str">
        <f t="shared" si="8"/>
        <v>DE3GNR_ROR_WTR</v>
      </c>
    </row>
    <row r="160" spans="2:40" ht="12.75" customHeight="1">
      <c r="B160" s="173" t="str">
        <f>"ET"&amp;RIGHT(E160,3)&amp;RIGHT(C160,3)&amp;LEFT(C160,2)&amp;"1E"</f>
        <v>ETBGA-38GN1E</v>
      </c>
      <c r="C160" s="174" t="s">
        <v>1070</v>
      </c>
      <c r="D160" s="181" t="s">
        <v>1957</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1960</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1957</v>
      </c>
      <c r="E161" s="186" t="s">
        <v>1944</v>
      </c>
      <c r="F161" s="181" t="s">
        <v>1955</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1960</v>
      </c>
      <c r="AL161" s="191" t="str">
        <f>AL162</f>
        <v>ECBPBGADHCN1</v>
      </c>
      <c r="AN161" s="67" t="str">
        <f t="shared" si="8"/>
        <v>DE3GNR_ST_BGAS_CND_E-33</v>
      </c>
    </row>
    <row r="162" spans="2:40" ht="12.75" customHeight="1">
      <c r="B162" s="173" t="str">
        <f>"ET"&amp;RIGHT(E162,3)&amp;RIGHT(C162,3)&amp;LEFT(C162,2)&amp;"1E"</f>
        <v>ETBGA-38GN1E</v>
      </c>
      <c r="C162" s="174" t="s">
        <v>1067</v>
      </c>
      <c r="D162" s="181" t="s">
        <v>1957</v>
      </c>
      <c r="E162" s="186" t="str">
        <f>INDEX($C$51:$AP$133,MATCH($C162,$C$51:$C$133,0),3)</f>
        <v>ELCBGA</v>
      </c>
      <c r="F162" s="181" t="s">
        <v>1955</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1960</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1957</v>
      </c>
      <c r="E163" s="186" t="s">
        <v>31</v>
      </c>
      <c r="F163" s="181" t="s">
        <v>1955</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1960</v>
      </c>
      <c r="AL163" s="191" t="str">
        <f>AL164</f>
        <v>ECEXCOADHCN1</v>
      </c>
      <c r="AN163" s="67" t="str">
        <f t="shared" si="8"/>
        <v>DE3GNR_ST_COAL_BP_E-33</v>
      </c>
    </row>
    <row r="164" spans="2:40" ht="12.75" customHeight="1">
      <c r="B164" s="173" t="str">
        <f>"ER"&amp;RIGHT(E164,3)&amp;RIGHT(C164,3)&amp;LEFT(C164,2)&amp;"1E"</f>
        <v>ERCOA-40GN1E</v>
      </c>
      <c r="C164" s="174" t="s">
        <v>1049</v>
      </c>
      <c r="D164" s="181" t="s">
        <v>1957</v>
      </c>
      <c r="E164" s="186" t="s">
        <v>31</v>
      </c>
      <c r="F164" s="181" t="s">
        <v>1955</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1960</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1957</v>
      </c>
      <c r="E165" s="186" t="s">
        <v>31</v>
      </c>
      <c r="F165" s="181" t="s">
        <v>1955</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1960</v>
      </c>
      <c r="AL165" s="191" t="str">
        <f>AL164</f>
        <v>ECEXCOADHCN1</v>
      </c>
      <c r="AN165" s="67" t="str">
        <f t="shared" si="8"/>
        <v>DE3GNR_ST_COAL_CND_E-37</v>
      </c>
    </row>
    <row r="166" spans="2:40" ht="12.75" customHeight="1">
      <c r="B166" s="173" t="str">
        <f>"ET"&amp;RIGHT(E166,3)&amp;RIGHT(C166,3)&amp;LEFT(C166,2)&amp;"1E"</f>
        <v>ETCOA-45GN1E</v>
      </c>
      <c r="C166" s="174" t="s">
        <v>1038</v>
      </c>
      <c r="D166" s="181" t="s">
        <v>1957</v>
      </c>
      <c r="E166" s="186" t="s">
        <v>31</v>
      </c>
      <c r="F166" s="181" t="s">
        <v>1955</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1960</v>
      </c>
      <c r="AL166" s="191" t="str">
        <f>AL165</f>
        <v>ECEXCOADHCN1</v>
      </c>
      <c r="AN166" s="67" t="str">
        <f t="shared" si="8"/>
        <v>DE3GNR_ST_COAL_CND_E-45</v>
      </c>
    </row>
    <row r="167" spans="2:40" ht="12.75" customHeight="1">
      <c r="B167" s="173" t="str">
        <f>"ER"&amp;RIGHT(E167,3)&amp;RIGHT(C167,3)&amp;LEFT(C167,2)&amp;"1E"</f>
        <v>ERCOA-36GN1E</v>
      </c>
      <c r="C167" s="174" t="s">
        <v>1031</v>
      </c>
      <c r="D167" s="181" t="s">
        <v>1957</v>
      </c>
      <c r="E167" s="186" t="s">
        <v>31</v>
      </c>
      <c r="F167" s="181" t="s">
        <v>1955</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1960</v>
      </c>
      <c r="AL167" s="191" t="str">
        <f>AL166</f>
        <v>ECEXCOADHCN1</v>
      </c>
      <c r="AN167" s="67" t="str">
        <f t="shared" si="8"/>
        <v>DE3GNR_ST_COAL_EXT_E-36</v>
      </c>
    </row>
    <row r="168" spans="2:40" ht="12.75" customHeight="1">
      <c r="B168" s="173" t="str">
        <f>"ET"&amp;RIGHT(E168,3)&amp;RIGHT(C168,3)&amp;LEFT(C168,2)&amp;"1E"</f>
        <v>ETCOA-43GN1E</v>
      </c>
      <c r="C168" s="174" t="s">
        <v>1024</v>
      </c>
      <c r="D168" s="181" t="s">
        <v>1957</v>
      </c>
      <c r="E168" s="186" t="s">
        <v>31</v>
      </c>
      <c r="F168" s="181" t="s">
        <v>1955</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1960</v>
      </c>
      <c r="AL168" s="191" t="str">
        <f>AL167</f>
        <v>ECEXCOADHCN1</v>
      </c>
      <c r="AN168" s="67" t="str">
        <f t="shared" si="8"/>
        <v>DE3GNR_ST_COAL_EXT_E-43</v>
      </c>
    </row>
    <row r="169" spans="2:40" ht="12.75" customHeight="1">
      <c r="B169" s="173" t="str">
        <f>"ET"&amp;RIGHT(E169,3)&amp;RIGHT(C169,3)&amp;LEFT(C169,2)&amp;"2E"</f>
        <v>ETHFO-39GN2E</v>
      </c>
      <c r="C169" s="174" t="s">
        <v>999</v>
      </c>
      <c r="D169" s="181" t="s">
        <v>1957</v>
      </c>
      <c r="E169" s="186" t="str">
        <f>INDEX($C$51:$AP$133,MATCH($C169,$C$51:$C$133,0),3)</f>
        <v>ELCHFO</v>
      </c>
      <c r="F169" s="181" t="s">
        <v>1955</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1960</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1957</v>
      </c>
      <c r="E170" s="186" t="s">
        <v>33</v>
      </c>
      <c r="F170" s="181" t="s">
        <v>1955</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1960</v>
      </c>
      <c r="AL170" s="191" t="str">
        <f>AL171</f>
        <v>ECEXWPEDHCN1</v>
      </c>
      <c r="AN170" s="67" t="str">
        <f t="shared" si="8"/>
        <v>DE3GNR_ST_LIGN_BP_E-31</v>
      </c>
    </row>
    <row r="171" spans="2:40" ht="12.75" customHeight="1">
      <c r="B171" s="173" t="str">
        <f>"ET"&amp;RIGHT(E171,3)&amp;RIGHT(C171,3)&amp;LEFT(C171,2)&amp;"1E"</f>
        <v>ETWPE-39GN1E</v>
      </c>
      <c r="C171" s="174" t="s">
        <v>986</v>
      </c>
      <c r="D171" s="181" t="s">
        <v>1957</v>
      </c>
      <c r="E171" s="186" t="s">
        <v>33</v>
      </c>
      <c r="F171" s="181" t="s">
        <v>1955</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1960</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1957</v>
      </c>
      <c r="E172" s="186" t="s">
        <v>33</v>
      </c>
      <c r="F172" s="181" t="s">
        <v>1955</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1960</v>
      </c>
      <c r="AL172" s="191" t="str">
        <f>AL171</f>
        <v>ECEXWPEDHCN1</v>
      </c>
      <c r="AN172" s="67" t="str">
        <f t="shared" si="8"/>
        <v>DE3GNR_ST_LIGN_CND_E-32</v>
      </c>
    </row>
    <row r="173" spans="2:40" ht="12.75" customHeight="1">
      <c r="B173" s="173" t="str">
        <f>"ET"&amp;RIGHT(E173,3)&amp;RIGHT(C173,3)&amp;LEFT(C173,2)&amp;"1E"</f>
        <v>ETWPE-41GN1E</v>
      </c>
      <c r="C173" s="174" t="s">
        <v>984</v>
      </c>
      <c r="D173" s="181" t="s">
        <v>1957</v>
      </c>
      <c r="E173" s="186" t="s">
        <v>33</v>
      </c>
      <c r="F173" s="181" t="s">
        <v>1955</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1960</v>
      </c>
      <c r="AL173" s="191" t="str">
        <f>AL172</f>
        <v>ECEXWPEDHCN1</v>
      </c>
      <c r="AN173" s="67" t="str">
        <f t="shared" si="8"/>
        <v>DE3GNR_ST_LIGN_CND_E-41</v>
      </c>
    </row>
    <row r="174" spans="2:40" ht="12.75" customHeight="1">
      <c r="B174" s="173" t="str">
        <f>"ET"&amp;RIGHT(E174,3)&amp;RIGHT(C174,3)&amp;LEFT(C174,2)&amp;"2E"</f>
        <v>ETWPE-34GN2E</v>
      </c>
      <c r="C174" s="174" t="s">
        <v>981</v>
      </c>
      <c r="D174" s="181" t="s">
        <v>1957</v>
      </c>
      <c r="E174" s="186" t="s">
        <v>33</v>
      </c>
      <c r="F174" s="181" t="s">
        <v>1955</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1960</v>
      </c>
      <c r="AL174" s="191" t="str">
        <f>AL173</f>
        <v>ECEXWPEDHCN1</v>
      </c>
      <c r="AN174" s="67" t="str">
        <f t="shared" si="8"/>
        <v>DE3GNR_ST_LIGN_EXT_E-34</v>
      </c>
    </row>
    <row r="175" spans="2:40" ht="12.75" customHeight="1">
      <c r="B175" s="173" t="str">
        <f>"ET"&amp;RIGHT(E175,3)&amp;RIGHT(C175,3)&amp;LEFT(C175,2)&amp;"1E"</f>
        <v>ETWPE-40GN1E</v>
      </c>
      <c r="C175" s="174" t="s">
        <v>979</v>
      </c>
      <c r="D175" s="181" t="s">
        <v>1957</v>
      </c>
      <c r="E175" s="186" t="s">
        <v>33</v>
      </c>
      <c r="F175" s="181" t="s">
        <v>1955</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1960</v>
      </c>
      <c r="AL175" s="191" t="str">
        <f>AL174</f>
        <v>ECEXWPEDHCN1</v>
      </c>
      <c r="AN175" s="67" t="str">
        <f t="shared" si="8"/>
        <v>DE3GNR_ST_LIGN_EXT_E-40</v>
      </c>
    </row>
    <row r="176" spans="2:40" ht="12.75" customHeight="1">
      <c r="B176" s="173" t="str">
        <f>"ET"&amp;RIGHT(E176,3)&amp;RIGHT(C176,3)&amp;LEFT(C176,2)&amp;"2E"</f>
        <v>ETWST-33GN2E</v>
      </c>
      <c r="C176" s="174" t="s">
        <v>948</v>
      </c>
      <c r="D176" s="181" t="s">
        <v>1957</v>
      </c>
      <c r="E176" s="186" t="str">
        <f>INDEX($C$51:$AP$133,MATCH($C176,$C$51:$C$133,0),3)</f>
        <v>ELCWST</v>
      </c>
      <c r="F176" s="181" t="s">
        <v>1955</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1960</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1957</v>
      </c>
      <c r="E177" s="186" t="str">
        <f>INDEX($C$51:$AP$133,MATCH($C177,$C$51:$C$133,0),3)</f>
        <v>ELCWST</v>
      </c>
      <c r="F177" s="181" t="s">
        <v>1955</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1960</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1957</v>
      </c>
      <c r="E178" s="186" t="s">
        <v>1944</v>
      </c>
      <c r="F178" s="181" t="s">
        <v>1955</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1960</v>
      </c>
      <c r="AL178" s="191" t="str">
        <f>AL179</f>
        <v>ECBPNGADHCN3</v>
      </c>
      <c r="AN178" s="67" t="str">
        <f t="shared" si="8"/>
        <v>DE3GNR_ST_NGAS_BP_E-33</v>
      </c>
    </row>
    <row r="179" spans="1:43" ht="12.75" customHeight="1">
      <c r="B179" s="173" t="str">
        <f>"ET"&amp;RIGHT(E179,3)&amp;RIGHT(C179,3)&amp;LEFT(C179,2)&amp;"1E"</f>
        <v>ETSNG-38GN1E</v>
      </c>
      <c r="C179" s="174" t="s">
        <v>923</v>
      </c>
      <c r="D179" s="181" t="s">
        <v>1957</v>
      </c>
      <c r="E179" s="186" t="s">
        <v>1944</v>
      </c>
      <c r="F179" s="181" t="s">
        <v>1955</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1960</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1957</v>
      </c>
      <c r="E180" s="186" t="s">
        <v>1944</v>
      </c>
      <c r="F180" s="181" t="s">
        <v>1955</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1960</v>
      </c>
      <c r="AL180" s="191" t="str">
        <f>AL179</f>
        <v>ECBPNGADHCN3</v>
      </c>
      <c r="AN180" s="67" t="str">
        <f t="shared" si="8"/>
        <v>DE3GNR_ST_NGAS_CND_E-36</v>
      </c>
    </row>
    <row r="181" spans="1:43" ht="12.75" customHeight="1">
      <c r="B181" s="173" t="str">
        <f>"ET"&amp;RIGHT(E181,3)&amp;RIGHT(C181,3)&amp;LEFT(C181,2)&amp;"2E"</f>
        <v>ETSNG-40GN2E</v>
      </c>
      <c r="C181" s="174" t="s">
        <v>916</v>
      </c>
      <c r="D181" s="181" t="s">
        <v>1957</v>
      </c>
      <c r="E181" s="186" t="s">
        <v>1944</v>
      </c>
      <c r="F181" s="181" t="s">
        <v>1955</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1960</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1957</v>
      </c>
      <c r="E182" s="186" t="s">
        <v>1944</v>
      </c>
      <c r="F182" s="181" t="s">
        <v>1955</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1960</v>
      </c>
      <c r="AL182" s="191" t="str">
        <f>AL181</f>
        <v>ECBPNGADHCN3</v>
      </c>
      <c r="AN182" s="67" t="str">
        <f t="shared" si="14"/>
        <v>DE3GNR_ST_NGAS_EXT_E-36</v>
      </c>
    </row>
    <row r="183" spans="1:43" ht="12.75" customHeight="1">
      <c r="B183" s="173" t="str">
        <f>"ER"&amp;RIGHT(E183,3)&amp;RIGHT(C183,3)&amp;LEFT(C183,2)&amp;"1E"</f>
        <v>ERSNG-40GN1E</v>
      </c>
      <c r="C183" s="174" t="s">
        <v>909</v>
      </c>
      <c r="D183" s="181" t="s">
        <v>1957</v>
      </c>
      <c r="E183" s="186" t="s">
        <v>1944</v>
      </c>
      <c r="F183" s="181" t="s">
        <v>1955</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1960</v>
      </c>
      <c r="AL183" s="191" t="str">
        <f>AL182</f>
        <v>ECBPNGADHCN3</v>
      </c>
      <c r="AN183" s="67" t="str">
        <f t="shared" si="14"/>
        <v>DE3GNR_ST_NGAS_EXT_E-40</v>
      </c>
    </row>
    <row r="184" spans="1:43" ht="12.75" customHeight="1">
      <c r="B184" s="173" t="str">
        <f>"ER"&amp;RIGHT(E184,3)&amp;RIGHT(C184,3)&amp;LEFT(C184,2)&amp;"1E"</f>
        <v>ERURN-33GN1E</v>
      </c>
      <c r="C184" s="174" t="s">
        <v>903</v>
      </c>
      <c r="D184" s="181" t="s">
        <v>1957</v>
      </c>
      <c r="E184" s="186" t="s">
        <v>1968</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1960</v>
      </c>
      <c r="AL184" s="191" t="e">
        <f t="shared" si="13"/>
        <v>#N/A</v>
      </c>
      <c r="AN184" s="67" t="str">
        <f t="shared" si="14"/>
        <v>DE3GNR_ST_NUCL_CND_E-33</v>
      </c>
    </row>
    <row r="185" spans="1:43" ht="12.75" customHeight="1">
      <c r="B185" s="173" t="str">
        <f>"ET"&amp;RIGHT(E185,3)&amp;RIGHT(C185,3)&amp;LEFT(C185,2)&amp;"1E"</f>
        <v>ETWINONSGN1E</v>
      </c>
      <c r="C185" s="174" t="s">
        <v>734</v>
      </c>
      <c r="D185" s="181" t="s">
        <v>1957</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1960</v>
      </c>
      <c r="AL185" s="191" t="str">
        <f t="shared" si="13"/>
        <v>ERWINWON2N</v>
      </c>
      <c r="AN185" s="67" t="str">
        <f t="shared" si="14"/>
        <v>DE3GNR_WT_WIND_ONS</v>
      </c>
    </row>
    <row r="186" spans="1:43" ht="12.75" customHeight="1">
      <c r="B186" s="173" t="str">
        <f>"ET"&amp;RIGHT(E186,3)&amp;RIGHT(C186,3)&amp;LEFT(C186,2)&amp;"1E"</f>
        <v>ETWINOFFGN1E</v>
      </c>
      <c r="C186" s="174" t="s">
        <v>763</v>
      </c>
      <c r="D186" s="181" t="s">
        <v>1957</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1960</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1958</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1960</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1958</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1960</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1958</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1960</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1958</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1960</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1958</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1960</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1958</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1960</v>
      </c>
      <c r="AL195" s="191" t="str">
        <f t="shared" si="24"/>
        <v>EHBHWSTDHCN1</v>
      </c>
      <c r="AM195" s="67"/>
      <c r="AN195" s="67" t="str">
        <f t="shared" si="17"/>
        <v>DE2GNR_BO_MSW_E-80</v>
      </c>
    </row>
    <row r="196" spans="2:43" ht="12.75" customHeight="1">
      <c r="B196" s="173" t="str">
        <f t="shared" si="26"/>
        <v>ETSNG-80GN1E</v>
      </c>
      <c r="C196" s="174" t="s">
        <v>1554</v>
      </c>
      <c r="D196" s="181" t="s">
        <v>1958</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1960</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1958</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1960</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1958</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1960</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1958</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1960</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1958</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1960</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1958</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1960</v>
      </c>
      <c r="AL201" s="191" t="str">
        <f t="shared" si="24"/>
        <v>ECBPBGADHCN1</v>
      </c>
      <c r="AM201" s="67"/>
      <c r="AN201" s="67" t="str">
        <f t="shared" si="17"/>
        <v>DE2GNR_ENG_BGAS_CND_E-42</v>
      </c>
    </row>
    <row r="202" spans="2:43" ht="12.75" customHeight="1">
      <c r="B202" s="173" t="str">
        <f t="shared" si="32"/>
        <v>ETGEO_EOGN1E</v>
      </c>
      <c r="C202" s="174" t="s">
        <v>1322</v>
      </c>
      <c r="D202" s="181" t="s">
        <v>1958</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1960</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1958</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1960</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1958</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1960</v>
      </c>
      <c r="AL204" s="191" t="str">
        <f t="shared" si="24"/>
        <v>ERPVSOLELCN2</v>
      </c>
      <c r="AM204" s="67"/>
      <c r="AN204" s="67" t="str">
        <f t="shared" si="17"/>
        <v>DE2GNR_PV_SUN</v>
      </c>
    </row>
    <row r="205" spans="2:43" ht="12.75" customHeight="1">
      <c r="B205" s="173" t="str">
        <f t="shared" si="34"/>
        <v>ETHYDWTRGN1E</v>
      </c>
      <c r="C205" s="174" t="s">
        <v>1092</v>
      </c>
      <c r="D205" s="181" t="s">
        <v>1958</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1960</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1958</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1960</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1958</v>
      </c>
      <c r="E207" s="186" t="s">
        <v>31</v>
      </c>
      <c r="F207" s="181" t="s">
        <v>1955</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1960</v>
      </c>
      <c r="AL207" s="191" t="str">
        <f>AL208</f>
        <v>ECEXCOADHCN1</v>
      </c>
      <c r="AM207" s="67"/>
      <c r="AN207" s="67" t="str">
        <f t="shared" si="17"/>
        <v>DE2GNR_ST_COAL_BP_E-38</v>
      </c>
    </row>
    <row r="208" spans="2:43" ht="12.75" customHeight="1">
      <c r="B208" s="173" t="str">
        <f t="shared" si="36"/>
        <v>ETCOA-44GN1E</v>
      </c>
      <c r="C208" s="174" t="s">
        <v>1023</v>
      </c>
      <c r="D208" s="181" t="s">
        <v>1958</v>
      </c>
      <c r="E208" s="186" t="str">
        <f>INDEX($C$51:$AP$184,MATCH($C208,$C$51:$C$184,0),3)</f>
        <v>ELCCOA</v>
      </c>
      <c r="F208" s="181" t="s">
        <v>1955</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1960</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1958</v>
      </c>
      <c r="E209" s="186" t="s">
        <v>29</v>
      </c>
      <c r="F209" s="181" t="s">
        <v>1955</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1960</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1958</v>
      </c>
      <c r="E210" s="186" t="str">
        <f>INDEX($C$51:$AP$184,MATCH($C210,$C$51:$C$184,0),3)</f>
        <v>ELCHFO</v>
      </c>
      <c r="F210" s="181" t="s">
        <v>1955</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1960</v>
      </c>
      <c r="AL210" s="191" t="str">
        <f t="shared" si="24"/>
        <v>ECBPNGADHCN3</v>
      </c>
      <c r="AM210" s="67"/>
      <c r="AN210" s="67" t="str">
        <f t="shared" si="17"/>
        <v>DE2GNR_ST_FUELOIL_BP_E-38</v>
      </c>
    </row>
    <row r="211" spans="2:40" ht="12.75" customHeight="1">
      <c r="B211" s="173" t="str">
        <f t="shared" si="38"/>
        <v>ETHFO-35GN1E</v>
      </c>
      <c r="C211" s="174" t="s">
        <v>1003</v>
      </c>
      <c r="D211" s="181" t="s">
        <v>1958</v>
      </c>
      <c r="E211" s="186" t="s">
        <v>29</v>
      </c>
      <c r="F211" s="181" t="s">
        <v>1955</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1960</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1958</v>
      </c>
      <c r="E212" s="186" t="str">
        <f>INDEX($C$51:$AP$184,MATCH($C212,$C$51:$C$184,0),3)</f>
        <v>ELCWST</v>
      </c>
      <c r="F212" s="181" t="s">
        <v>1955</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1960</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1958</v>
      </c>
      <c r="E213" s="186" t="str">
        <f>INDEX($C$51:$AP$184,MATCH($C213,$C$51:$C$184,0),3)</f>
        <v>ELCNGA, ELCSNG</v>
      </c>
      <c r="F213" s="181" t="s">
        <v>1955</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1960</v>
      </c>
      <c r="AL213" s="191" t="str">
        <f t="shared" si="24"/>
        <v>ECBPNGADHCN3</v>
      </c>
      <c r="AM213" s="67"/>
      <c r="AN213" s="67" t="str">
        <f t="shared" si="17"/>
        <v>DE2GNR_ST_NGAS_BP_E-38</v>
      </c>
    </row>
    <row r="214" spans="2:40" ht="12.75" customHeight="1">
      <c r="B214" s="173" t="str">
        <f t="shared" si="40"/>
        <v>ETSNG-33GN1E</v>
      </c>
      <c r="C214" s="174" t="s">
        <v>903</v>
      </c>
      <c r="D214" s="181" t="s">
        <v>1958</v>
      </c>
      <c r="E214" s="186" t="s">
        <v>1944</v>
      </c>
      <c r="F214" s="181" t="s">
        <v>1955</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1960</v>
      </c>
      <c r="AL214" s="191" t="e">
        <f t="shared" si="24"/>
        <v>#N/A</v>
      </c>
      <c r="AM214" s="67"/>
      <c r="AN214" s="67" t="str">
        <f t="shared" si="17"/>
        <v>DE2GNR_ST_NUCL_CND_E-33</v>
      </c>
    </row>
    <row r="215" spans="2:40" ht="12.75" customHeight="1">
      <c r="B215" s="173" t="str">
        <f>"ET"&amp;RIGHT(E215,3)&amp;RIGHT(C215,3)&amp;LEFT(C215,2)&amp;"1E"</f>
        <v>ETWINONSGN1E</v>
      </c>
      <c r="C215" s="174" t="s">
        <v>734</v>
      </c>
      <c r="D215" s="181" t="s">
        <v>1958</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1960</v>
      </c>
      <c r="AL215" s="191" t="str">
        <f t="shared" si="24"/>
        <v>ERWINWON2N</v>
      </c>
      <c r="AM215" s="67"/>
      <c r="AN215" s="67" t="str">
        <f t="shared" si="17"/>
        <v>DE2GNR_WT_WIND_ONS</v>
      </c>
    </row>
    <row r="216" spans="2:40" ht="12.75" customHeight="1">
      <c r="B216" s="173" t="str">
        <f t="shared" ref="B216" si="42">"ET"&amp;RIGHT(E216,3)&amp;RIGHT(C216,3)&amp;LEFT(C216,2)&amp;"1E"</f>
        <v>ETWINOFFGN1E</v>
      </c>
      <c r="C216" s="174" t="s">
        <v>763</v>
      </c>
      <c r="D216" s="181" t="s">
        <v>1958</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1960</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C1" zoomScale="91" zoomScaleNormal="85" workbookViewId="0">
      <pane ySplit="4" topLeftCell="A52"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1964</v>
      </c>
      <c r="C58" s="196" t="s">
        <v>1965</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1961</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2022-05-04T12:01:12Z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