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76" documentId="8_{BE3C840B-77DA-49C4-A525-6AC6A3D7E48D}" xr6:coauthVersionLast="47" xr6:coauthVersionMax="47" xr10:uidLastSave="{CAD6F935-8B0C-4406-8796-F6B3A026853F}"/>
  <bookViews>
    <workbookView xWindow="-110" yWindow="-110" windowWidth="19420" windowHeight="10420" tabRatio="862" activeTab="4" xr2:uid="{00000000-000D-0000-FFFF-FFFF00000000}"/>
  </bookViews>
  <sheets>
    <sheet name="LOG" sheetId="244" r:id="rId1"/>
    <sheet name="Intro" sheetId="246" r:id="rId2"/>
    <sheet name="Commodities" sheetId="216" r:id="rId3"/>
    <sheet name="Processes" sheetId="231" r:id="rId4"/>
    <sheet name="Boilers_DR" sheetId="260" r:id="rId5"/>
    <sheet name="Appliances&amp;Cooking" sheetId="269" r:id="rId6"/>
    <sheet name="RES_Fuel" sheetId="232" r:id="rId7"/>
    <sheet name="Cooling" sheetId="270" r:id="rId8"/>
    <sheet name="Buildings_DR" sheetId="264"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4">[2]Subsidy!#REF!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4">LOG!#REF!</definedName>
    <definedName name="FID_2" localSheetId="1">[6]LOG!#REF!</definedName>
    <definedName name="FID_2">LOG!#REF!</definedName>
    <definedName name="FID_2_" localSheetId="4">[7]LOG!#REF!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4">#REF!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4">[2]General!#REF!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4">[2]General!#REF!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4">#REF!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 i="260" l="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N10" i="264" s="1" a="1"/>
  <c r="N10" i="264" s="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4" i="260" s="1"/>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Z10" i="264"/>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<sst xmlns="http://schemas.openxmlformats.org/spreadsheetml/2006/main" count="4826" uniqueCount="965">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</sst>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8">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C19" sqref="C19"/>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894</v>
      </c>
      <c r="R19" s="127" t="s">
        <v>895</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897</v>
      </c>
      <c r="R25" s="127" t="s">
        <v>898</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900</v>
      </c>
      <c r="R31" s="127" t="s">
        <v>901</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905</v>
      </c>
      <c r="R32" s="127" t="s">
        <v>904</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844</v>
      </c>
      <c r="R34" s="127" t="s">
        <v>845</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842</v>
      </c>
      <c r="D83" t="s">
        <v>843</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zoomScale="80" zoomScaleNormal="80" workbookViewId="0">
      <selection activeCell="D110" sqref="D110"/>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1"/>
      <c r="M4" s="652"/>
      <c r="N4" s="652"/>
      <c r="O4" s="652"/>
      <c r="P4" s="652"/>
      <c r="Q4" s="652"/>
      <c r="R4" s="652"/>
      <c r="S4" s="652"/>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abSelected="1" zoomScale="55" zoomScaleNormal="55" workbookViewId="0">
      <selection activeCell="N12" sqref="N12"/>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909</v>
      </c>
      <c r="Z3" s="439" t="s">
        <v>936</v>
      </c>
      <c r="AA3" s="440" t="s">
        <v>937</v>
      </c>
      <c r="AB3" s="438" t="s">
        <v>909</v>
      </c>
      <c r="AC3" s="439" t="s">
        <v>936</v>
      </c>
      <c r="AD3" s="440" t="s">
        <v>937</v>
      </c>
      <c r="AG3" s="236"/>
      <c r="AH3" s="237"/>
      <c r="AI3" s="237"/>
      <c r="AJ3" s="237"/>
      <c r="AK3" s="237"/>
      <c r="AL3" s="237"/>
    </row>
    <row r="4" spans="2:53">
      <c r="B4" s="238" t="s">
        <v>2</v>
      </c>
      <c r="C4" s="238" t="s">
        <v>26</v>
      </c>
      <c r="D4" s="422" t="s">
        <v>776</v>
      </c>
      <c r="E4" s="422" t="s">
        <v>777</v>
      </c>
      <c r="F4" s="238" t="s">
        <v>14</v>
      </c>
      <c r="G4" s="238" t="s">
        <v>15</v>
      </c>
      <c r="H4" s="422" t="s">
        <v>108</v>
      </c>
      <c r="I4" s="239" t="s">
        <v>910</v>
      </c>
      <c r="J4" s="239" t="s">
        <v>938</v>
      </c>
      <c r="K4" s="239" t="s">
        <v>939</v>
      </c>
      <c r="L4" s="240" t="s">
        <v>911</v>
      </c>
      <c r="M4" s="240" t="s">
        <v>940</v>
      </c>
      <c r="N4" s="240" t="s">
        <v>941</v>
      </c>
      <c r="O4" s="238" t="s">
        <v>0</v>
      </c>
      <c r="P4" s="238" t="s">
        <v>184</v>
      </c>
      <c r="Q4" s="239" t="s">
        <v>107</v>
      </c>
      <c r="R4" s="227" t="s">
        <v>847</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899</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896</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899</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896</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899</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896</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899</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896</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899</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896</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899</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896</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899</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896</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899</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896</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899</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896</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899</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896</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899</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896</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899</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896</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899</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896</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899</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896</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899</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896</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899</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896</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899</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896</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899</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896</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899</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896</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899</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896</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43" zoomScale="90" zoomScaleNormal="90" workbookViewId="0">
      <selection activeCell="B52" sqref="B52"/>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908</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909</v>
      </c>
      <c r="W4" s="439" t="s">
        <v>936</v>
      </c>
      <c r="X4" s="440" t="s">
        <v>937</v>
      </c>
      <c r="Y4" s="438" t="s">
        <v>909</v>
      </c>
      <c r="Z4" s="439" t="s">
        <v>936</v>
      </c>
      <c r="AA4" s="440" t="s">
        <v>937</v>
      </c>
    </row>
    <row r="5" spans="2:31" ht="26">
      <c r="B5" s="238" t="s">
        <v>2</v>
      </c>
      <c r="C5" s="238" t="s">
        <v>26</v>
      </c>
      <c r="D5" s="238" t="s">
        <v>14</v>
      </c>
      <c r="E5" s="238" t="s">
        <v>15</v>
      </c>
      <c r="F5" s="422" t="s">
        <v>108</v>
      </c>
      <c r="G5" s="239" t="s">
        <v>910</v>
      </c>
      <c r="H5" s="239" t="s">
        <v>938</v>
      </c>
      <c r="I5" s="239" t="s">
        <v>939</v>
      </c>
      <c r="J5" s="240" t="s">
        <v>911</v>
      </c>
      <c r="K5" s="240" t="s">
        <v>940</v>
      </c>
      <c r="L5" s="240" t="s">
        <v>941</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858</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855</v>
      </c>
      <c r="T10" s="246" t="s">
        <v>907</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858</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855</v>
      </c>
      <c r="T14" s="246" t="s">
        <v>907</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858</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855</v>
      </c>
      <c r="T18" s="246" t="s">
        <v>907</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858</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855</v>
      </c>
      <c r="T22" s="246" t="s">
        <v>907</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909</v>
      </c>
      <c r="W27" s="439" t="s">
        <v>936</v>
      </c>
      <c r="X27" s="440" t="s">
        <v>937</v>
      </c>
      <c r="Y27" s="438" t="s">
        <v>909</v>
      </c>
      <c r="Z27" s="439" t="s">
        <v>936</v>
      </c>
      <c r="AA27" s="440" t="s">
        <v>937</v>
      </c>
    </row>
    <row r="28" spans="2:31" ht="26">
      <c r="B28" s="238" t="s">
        <v>2</v>
      </c>
      <c r="C28" s="238" t="s">
        <v>26</v>
      </c>
      <c r="D28" s="238" t="s">
        <v>14</v>
      </c>
      <c r="E28" s="238" t="s">
        <v>15</v>
      </c>
      <c r="F28" s="422" t="s">
        <v>108</v>
      </c>
      <c r="G28" s="239" t="s">
        <v>910</v>
      </c>
      <c r="H28" s="239" t="s">
        <v>938</v>
      </c>
      <c r="I28" s="239" t="s">
        <v>939</v>
      </c>
      <c r="J28" s="240" t="s">
        <v>911</v>
      </c>
      <c r="K28" s="240" t="s">
        <v>940</v>
      </c>
      <c r="L28" s="240" t="s">
        <v>941</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892</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892</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892</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892</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909</v>
      </c>
      <c r="W42" s="439" t="s">
        <v>936</v>
      </c>
      <c r="X42" s="440" t="s">
        <v>937</v>
      </c>
      <c r="Y42" s="438" t="s">
        <v>909</v>
      </c>
      <c r="Z42" s="439" t="s">
        <v>936</v>
      </c>
      <c r="AA42" s="440" t="s">
        <v>937</v>
      </c>
    </row>
    <row r="43" spans="2:27" ht="26">
      <c r="B43" s="238" t="s">
        <v>2</v>
      </c>
      <c r="C43" s="238" t="s">
        <v>26</v>
      </c>
      <c r="D43" s="238" t="s">
        <v>14</v>
      </c>
      <c r="E43" s="238" t="s">
        <v>15</v>
      </c>
      <c r="F43" s="422" t="s">
        <v>108</v>
      </c>
      <c r="G43" s="239" t="s">
        <v>910</v>
      </c>
      <c r="H43" s="239" t="s">
        <v>938</v>
      </c>
      <c r="I43" s="239" t="s">
        <v>939</v>
      </c>
      <c r="J43" s="240" t="s">
        <v>911</v>
      </c>
      <c r="K43" s="240" t="s">
        <v>940</v>
      </c>
      <c r="L43" s="240" t="s">
        <v>941</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858</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893</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892</v>
      </c>
      <c r="T47" s="246" t="s">
        <v>902</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854</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853</v>
      </c>
      <c r="T49" s="246" t="s">
        <v>903</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852</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906</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0.8</v>
      </c>
      <c r="O53" s="245">
        <v>30</v>
      </c>
      <c r="P53" s="227"/>
      <c r="Q53" s="227"/>
      <c r="R53" s="268" t="str">
        <f>R45</f>
        <v>Hot Water</v>
      </c>
      <c r="S53" s="603" t="s">
        <v>858</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2">
        <f t="shared" si="105"/>
        <v>0.72</v>
      </c>
      <c r="K54" s="462">
        <f t="shared" si="105"/>
        <v>0.72</v>
      </c>
      <c r="L54" s="462">
        <f t="shared" si="105"/>
        <v>0.72</v>
      </c>
      <c r="M54" s="244">
        <f t="shared" si="65"/>
        <v>3.1536000000000002E-2</v>
      </c>
      <c r="N54" s="460">
        <v>0.8</v>
      </c>
      <c r="O54" s="245">
        <v>30</v>
      </c>
      <c r="P54" s="227"/>
      <c r="Q54" s="227"/>
      <c r="R54" s="268" t="str">
        <f>R46</f>
        <v>Hot Water</v>
      </c>
      <c r="S54" s="604" t="s">
        <v>893</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892</v>
      </c>
      <c r="T55" s="246" t="s">
        <v>902</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854</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853</v>
      </c>
      <c r="T57" s="246" t="s">
        <v>903</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852</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906</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858</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893</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892</v>
      </c>
      <c r="T63" s="246" t="s">
        <v>902</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854</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853</v>
      </c>
      <c r="T65" s="246" t="s">
        <v>903</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852</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906</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858</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893</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892</v>
      </c>
      <c r="T71" s="246" t="s">
        <v>902</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854</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853</v>
      </c>
      <c r="T73" s="246" t="s">
        <v>903</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852</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906</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841</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894</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840</v>
      </c>
      <c r="E17" s="1" t="str">
        <f>Commodities!C28</f>
        <v>RESELCH</v>
      </c>
      <c r="F17" s="21">
        <v>1</v>
      </c>
      <c r="G17" s="1">
        <v>50</v>
      </c>
      <c r="H17" s="280"/>
      <c r="I17" s="280"/>
    </row>
    <row r="18" spans="2:9">
      <c r="B18" s="1" t="str">
        <f>Processes!D108</f>
        <v>FT-RESLCC</v>
      </c>
      <c r="C18" s="1" t="str">
        <f>Processes!E108</f>
        <v>Fuel Technology for Residential      Electricity Cooling</v>
      </c>
      <c r="D18" s="1" t="s">
        <v>840</v>
      </c>
      <c r="E18" s="1" t="str">
        <f>Commodities!C29</f>
        <v>RESELCC</v>
      </c>
      <c r="F18" s="21">
        <v>1</v>
      </c>
      <c r="G18" s="1">
        <v>50</v>
      </c>
      <c r="H18" s="280"/>
      <c r="I18" s="280"/>
    </row>
    <row r="19" spans="2:9">
      <c r="B19" s="1" t="str">
        <f>Processes!D109</f>
        <v>FT-RESLCA</v>
      </c>
      <c r="C19" s="1" t="str">
        <f>Processes!E109</f>
        <v>Fuel Technology for Residential      Electricity Appliances</v>
      </c>
      <c r="D19" s="1" t="s">
        <v>840</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840</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840</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839</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4" zoomScale="80" zoomScaleNormal="80" workbookViewId="0">
      <selection activeCell="U10" sqref="U10"/>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909</v>
      </c>
      <c r="Y4" s="439" t="s">
        <v>936</v>
      </c>
      <c r="Z4" s="440" t="s">
        <v>937</v>
      </c>
      <c r="AA4" s="438" t="s">
        <v>909</v>
      </c>
      <c r="AB4" s="439" t="s">
        <v>936</v>
      </c>
      <c r="AC4" s="440" t="s">
        <v>937</v>
      </c>
    </row>
    <row r="5" spans="2:30" ht="26">
      <c r="B5" s="238" t="s">
        <v>2</v>
      </c>
      <c r="C5" s="238" t="s">
        <v>26</v>
      </c>
      <c r="D5" s="422" t="s">
        <v>776</v>
      </c>
      <c r="E5" s="422" t="s">
        <v>777</v>
      </c>
      <c r="F5" s="238" t="s">
        <v>14</v>
      </c>
      <c r="G5" s="238" t="s">
        <v>15</v>
      </c>
      <c r="H5" s="422" t="s">
        <v>108</v>
      </c>
      <c r="I5" s="239" t="s">
        <v>910</v>
      </c>
      <c r="J5" s="239" t="s">
        <v>938</v>
      </c>
      <c r="K5" s="239" t="s">
        <v>939</v>
      </c>
      <c r="L5" s="240" t="s">
        <v>911</v>
      </c>
      <c r="M5" s="240" t="s">
        <v>940</v>
      </c>
      <c r="N5" s="240" t="s">
        <v>941</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 t="shared" ref="I8:I14" si="4">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si="4"/>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D1" zoomScale="60" zoomScaleNormal="60" workbookViewId="0">
      <selection activeCell="N15" sqref="N15"/>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4" width="13.1796875" style="156" customWidth="1"/>
    <col min="15"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745</v>
      </c>
      <c r="H1" s="154"/>
      <c r="I1" s="154"/>
      <c r="J1" s="154" t="s">
        <v>846</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910</v>
      </c>
      <c r="I7" s="204" t="s">
        <v>938</v>
      </c>
      <c r="J7" s="204" t="s">
        <v>939</v>
      </c>
      <c r="K7" s="204" t="s">
        <v>912</v>
      </c>
      <c r="L7" s="204" t="s">
        <v>942</v>
      </c>
      <c r="M7" s="204" t="s">
        <v>943</v>
      </c>
      <c r="N7" s="204" t="s">
        <v>913</v>
      </c>
      <c r="O7" s="204" t="s">
        <v>944</v>
      </c>
      <c r="P7" s="204" t="s">
        <v>945</v>
      </c>
      <c r="Q7" s="571" t="str">
        <f>H7&amp;"~2100"</f>
        <v>STOCK~DE1~2100</v>
      </c>
      <c r="R7" s="571" t="str">
        <f>I7&amp;"~2100"</f>
        <v>STOCK~DE2~2100</v>
      </c>
      <c r="S7" s="571" t="str">
        <f>J7&amp;"~2100"</f>
        <v>STOCK~DE3~2100</v>
      </c>
      <c r="T7" s="571" t="s">
        <v>914</v>
      </c>
      <c r="U7" s="571" t="s">
        <v>946</v>
      </c>
      <c r="V7" s="571" t="s">
        <v>947</v>
      </c>
      <c r="W7" s="571" t="s">
        <v>915</v>
      </c>
      <c r="X7" s="571" t="s">
        <v>948</v>
      </c>
      <c r="Y7" s="571" t="s">
        <v>949</v>
      </c>
      <c r="Z7" s="571" t="s">
        <v>916</v>
      </c>
      <c r="AA7" s="571" t="s">
        <v>950</v>
      </c>
      <c r="AB7" s="571" t="s">
        <v>951</v>
      </c>
      <c r="AC7" s="571" t="s">
        <v>917</v>
      </c>
      <c r="AD7" s="571" t="s">
        <v>952</v>
      </c>
      <c r="AE7" s="571" t="s">
        <v>953</v>
      </c>
      <c r="AF7" s="571" t="s">
        <v>918</v>
      </c>
      <c r="AG7" s="571" t="s">
        <v>954</v>
      </c>
      <c r="AH7" s="571" t="s">
        <v>955</v>
      </c>
      <c r="AI7" s="205" t="s">
        <v>911</v>
      </c>
      <c r="AJ7" s="205" t="s">
        <v>940</v>
      </c>
      <c r="AK7" s="205" t="s">
        <v>941</v>
      </c>
      <c r="AL7" s="205" t="s">
        <v>919</v>
      </c>
      <c r="AM7" s="205" t="s">
        <v>956</v>
      </c>
      <c r="AN7" s="205" t="s">
        <v>957</v>
      </c>
      <c r="AO7" s="205" t="s">
        <v>920</v>
      </c>
      <c r="AP7" s="205" t="s">
        <v>958</v>
      </c>
      <c r="AQ7" s="205" t="s">
        <v>959</v>
      </c>
      <c r="AR7" s="205" t="s">
        <v>921</v>
      </c>
      <c r="AS7" s="205" t="s">
        <v>960</v>
      </c>
      <c r="AT7" s="205" t="s">
        <v>961</v>
      </c>
      <c r="AU7" s="159" t="s">
        <v>114</v>
      </c>
      <c r="AV7" s="159" t="s">
        <v>184</v>
      </c>
      <c r="AW7" s="159" t="s">
        <v>107</v>
      </c>
      <c r="AX7" s="298"/>
      <c r="AY7" s="198"/>
      <c r="AZ7" s="199"/>
      <c r="BA7" s="216" t="s">
        <v>909</v>
      </c>
      <c r="BB7" s="217" t="s">
        <v>936</v>
      </c>
      <c r="BC7" s="217" t="s">
        <v>937</v>
      </c>
      <c r="BD7" s="217" t="s">
        <v>909</v>
      </c>
      <c r="BE7" s="217" t="s">
        <v>936</v>
      </c>
      <c r="BF7" s="217" t="s">
        <v>937</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3"/>
      <c r="BM19" s="653"/>
      <c r="BN19" s="653"/>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914</v>
      </c>
      <c r="U51" s="571" t="s">
        <v>946</v>
      </c>
      <c r="V51" s="571" t="s">
        <v>947</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917</v>
      </c>
      <c r="AD51" s="571" t="s">
        <v>952</v>
      </c>
      <c r="AE51" s="571" t="s">
        <v>953</v>
      </c>
      <c r="AF51" s="571" t="s">
        <v>918</v>
      </c>
      <c r="AG51" s="571" t="s">
        <v>954</v>
      </c>
      <c r="AH51" s="571" t="s">
        <v>955</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t="e">
        <f t="shared" si="69"/>
        <v>#DIV/0!</v>
      </c>
      <c r="AK53" s="526" t="e">
        <f t="shared" si="69"/>
        <v>#DIV/0!</v>
      </c>
      <c r="AL53" s="526">
        <f>AL54/2</f>
        <v>420.89799999999997</v>
      </c>
      <c r="AM53" s="526" t="e">
        <f t="shared" si="69"/>
        <v>#DIV/0!</v>
      </c>
      <c r="AN53" s="526" t="e">
        <f t="shared" si="69"/>
        <v>#DIV/0!</v>
      </c>
      <c r="AO53" s="526">
        <f>AO54/2</f>
        <v>397.88849999999996</v>
      </c>
      <c r="AP53" s="526" t="e">
        <f t="shared" si="69"/>
        <v>#DIV/0!</v>
      </c>
      <c r="AQ53" s="526" t="e">
        <f t="shared" si="69"/>
        <v>#DIV/0!</v>
      </c>
      <c r="AR53" s="526">
        <f>AR54/2</f>
        <v>397.88849999999996</v>
      </c>
      <c r="AS53" s="526" t="e">
        <f t="shared" si="69"/>
        <v>#DIV/0!</v>
      </c>
      <c r="AT53" s="526"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 t="shared" si="61"/>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 t="shared" si="68"/>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t="e">
        <f>ROUNDUP(SUM(I53:I59)/Cooling!AB7,3)</f>
        <v>#DIV/0!</v>
      </c>
      <c r="AK54" s="527" t="e">
        <f>ROUNDUP(SUM(J53:J59)/Cooling!AC7,3)</f>
        <v>#DIV/0!</v>
      </c>
      <c r="AL54" s="527">
        <f>ROUNDUP(SUM(K53:K59)/Cooling!AA11,3)</f>
        <v>841.79599999999994</v>
      </c>
      <c r="AM54" s="527" t="e">
        <f>ROUNDUP(SUM(L53:L59)/Cooling!AB11,3)</f>
        <v>#DIV/0!</v>
      </c>
      <c r="AN54" s="527" t="e">
        <f>ROUNDUP(SUM(M53:M59)/Cooling!AC11,3)</f>
        <v>#DIV/0!</v>
      </c>
      <c r="AO54" s="527">
        <f>ROUNDUP(SUM(N53:N59)/Cooling!AA15,3)</f>
        <v>795.77699999999993</v>
      </c>
      <c r="AP54" s="527" t="e">
        <f>ROUNDUP(SUM(O53:O59)/Cooling!AB15,3)</f>
        <v>#DIV/0!</v>
      </c>
      <c r="AQ54" s="527" t="e">
        <f>ROUNDUP(SUM(P53:P59)/Cooling!AC15,3)</f>
        <v>#DIV/0!</v>
      </c>
      <c r="AR54" s="527">
        <f>AO54</f>
        <v>795.77699999999993</v>
      </c>
      <c r="AS54" s="527" t="e">
        <f>AP54</f>
        <v>#DIV/0!</v>
      </c>
      <c r="AT54" s="527"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t="e">
        <f t="shared" si="75"/>
        <v>#DIV/0!</v>
      </c>
      <c r="AK55" s="527" t="e">
        <f t="shared" si="75"/>
        <v>#DIV/0!</v>
      </c>
      <c r="AL55" s="527">
        <f t="shared" si="75"/>
        <v>1237.3652607526881</v>
      </c>
      <c r="AM55" s="527" t="e">
        <f t="shared" si="75"/>
        <v>#DIV/0!</v>
      </c>
      <c r="AN55" s="527" t="e">
        <f t="shared" si="75"/>
        <v>#DIV/0!</v>
      </c>
      <c r="AO55" s="527">
        <f t="shared" si="75"/>
        <v>1214.355760752688</v>
      </c>
      <c r="AP55" s="527" t="e">
        <f t="shared" si="75"/>
        <v>#DIV/0!</v>
      </c>
      <c r="AQ55" s="527" t="e">
        <f t="shared" si="75"/>
        <v>#DIV/0!</v>
      </c>
      <c r="AR55" s="527">
        <f t="shared" ref="AR55:AT55" si="76">AR54/2+AR56/2</f>
        <v>1214.355760752688</v>
      </c>
      <c r="AS55" s="527" t="e">
        <f t="shared" si="76"/>
        <v>#DIV/0!</v>
      </c>
      <c r="AT55" s="527"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t="e">
        <f t="shared" si="95"/>
        <v>#DIV/0!</v>
      </c>
      <c r="AK60" s="526" t="e">
        <f t="shared" si="95"/>
        <v>#DIV/0!</v>
      </c>
      <c r="AL60" s="526">
        <f t="shared" si="95"/>
        <v>421.91199999999998</v>
      </c>
      <c r="AM60" s="526" t="e">
        <f t="shared" si="95"/>
        <v>#DIV/0!</v>
      </c>
      <c r="AN60" s="526" t="e">
        <f t="shared" si="95"/>
        <v>#DIV/0!</v>
      </c>
      <c r="AO60" s="526">
        <f t="shared" si="95"/>
        <v>398.84899999999999</v>
      </c>
      <c r="AP60" s="526" t="e">
        <f t="shared" si="95"/>
        <v>#DIV/0!</v>
      </c>
      <c r="AQ60" s="526" t="e">
        <f t="shared" si="95"/>
        <v>#DIV/0!</v>
      </c>
      <c r="AR60" s="526">
        <f t="shared" si="95"/>
        <v>398.84899999999999</v>
      </c>
      <c r="AS60" s="526" t="e">
        <f t="shared" si="95"/>
        <v>#DIV/0!</v>
      </c>
      <c r="AT60" s="526"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 t="shared" si="87"/>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 t="shared" si="94"/>
        <v>1061.2326779999999</v>
      </c>
      <c r="AG61" s="533">
        <f t="shared" si="94"/>
        <v>0</v>
      </c>
      <c r="AH61" s="533">
        <f t="shared" si="94"/>
        <v>0</v>
      </c>
      <c r="AI61" s="527">
        <f>ROUNDUP(SUM(H60:H66)/Cooling!AA8,3)</f>
        <v>759.25</v>
      </c>
      <c r="AJ61" s="527" t="e">
        <f>ROUNDUP(SUM(I60:I66)/Cooling!AB8,3)</f>
        <v>#DIV/0!</v>
      </c>
      <c r="AK61" s="527" t="e">
        <f>ROUNDUP(SUM(J60:J66)/Cooling!AC8,3)</f>
        <v>#DIV/0!</v>
      </c>
      <c r="AL61" s="527">
        <f>ROUNDUP(SUM(K60:K66)/Cooling!AA12,3)</f>
        <v>843.82399999999996</v>
      </c>
      <c r="AM61" s="527" t="e">
        <f>ROUNDUP(SUM(L60:L66)/Cooling!AB12,3)</f>
        <v>#DIV/0!</v>
      </c>
      <c r="AN61" s="527" t="e">
        <f>ROUNDUP(SUM(M60:M66)/Cooling!AC12,3)</f>
        <v>#DIV/0!</v>
      </c>
      <c r="AO61" s="527">
        <f>ROUNDUP(SUM(N60:N66)/Cooling!AA16,3)</f>
        <v>797.69799999999998</v>
      </c>
      <c r="AP61" s="527" t="e">
        <f>ROUNDUP(SUM(O60:O66)/Cooling!AB16,3)</f>
        <v>#DIV/0!</v>
      </c>
      <c r="AQ61" s="527" t="e">
        <f>ROUNDUP(SUM(P60:P66)/Cooling!AC16,3)</f>
        <v>#DIV/0!</v>
      </c>
      <c r="AR61" s="527">
        <f>AO61</f>
        <v>797.69799999999998</v>
      </c>
      <c r="AS61" s="527" t="e">
        <f>AP61</f>
        <v>#DIV/0!</v>
      </c>
      <c r="AT61" s="527"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9">AI61/2+AI63/2</f>
        <v>1264.6809593023254</v>
      </c>
      <c r="AJ62" s="527" t="e">
        <f t="shared" si="99"/>
        <v>#DIV/0!</v>
      </c>
      <c r="AK62" s="527" t="e">
        <f t="shared" si="99"/>
        <v>#DIV/0!</v>
      </c>
      <c r="AL62" s="527">
        <f t="shared" si="99"/>
        <v>1306.9679593023254</v>
      </c>
      <c r="AM62" s="527" t="e">
        <f t="shared" si="99"/>
        <v>#DIV/0!</v>
      </c>
      <c r="AN62" s="527" t="e">
        <f t="shared" si="99"/>
        <v>#DIV/0!</v>
      </c>
      <c r="AO62" s="527">
        <f t="shared" si="99"/>
        <v>1283.9049593023256</v>
      </c>
      <c r="AP62" s="527" t="e">
        <f t="shared" si="99"/>
        <v>#DIV/0!</v>
      </c>
      <c r="AQ62" s="527" t="e">
        <f t="shared" si="99"/>
        <v>#DIV/0!</v>
      </c>
      <c r="AR62" s="527">
        <f t="shared" ref="AR62:AT62" si="100">AR61/2+AR63/2</f>
        <v>1283.9049593023256</v>
      </c>
      <c r="AS62" s="527" t="e">
        <f t="shared" si="100"/>
        <v>#DIV/0!</v>
      </c>
      <c r="AT62" s="527"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3"/>
      <c r="BM63" s="653"/>
      <c r="BN63" s="653"/>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t="e">
        <f t="shared" si="118"/>
        <v>#DIV/0!</v>
      </c>
      <c r="AK67" s="526" t="e">
        <f t="shared" si="118"/>
        <v>#DIV/0!</v>
      </c>
      <c r="AL67" s="526">
        <f t="shared" si="118"/>
        <v>501.87200000000001</v>
      </c>
      <c r="AM67" s="526" t="e">
        <f t="shared" si="118"/>
        <v>#DIV/0!</v>
      </c>
      <c r="AN67" s="526" t="e">
        <f t="shared" si="118"/>
        <v>#DIV/0!</v>
      </c>
      <c r="AO67" s="526">
        <f t="shared" si="118"/>
        <v>474.43899999999996</v>
      </c>
      <c r="AP67" s="526" t="e">
        <f t="shared" si="118"/>
        <v>#DIV/0!</v>
      </c>
      <c r="AQ67" s="526" t="e">
        <f t="shared" si="118"/>
        <v>#DIV/0!</v>
      </c>
      <c r="AR67" s="526">
        <f t="shared" si="118"/>
        <v>474.43899999999996</v>
      </c>
      <c r="AS67" s="526" t="e">
        <f t="shared" si="118"/>
        <v>#DIV/0!</v>
      </c>
      <c r="AT67" s="526"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t="e">
        <f>ROUNDUP(SUM(I67:I73)/Cooling!AB9,3)</f>
        <v>#DIV/0!</v>
      </c>
      <c r="AK68" s="527" t="e">
        <f>ROUNDUP(SUM(J67:J73)/Cooling!AC9,3)</f>
        <v>#DIV/0!</v>
      </c>
      <c r="AL68" s="527">
        <f>ROUNDUP(SUM(K67:K73)/Cooling!AA13,3)</f>
        <v>1003.744</v>
      </c>
      <c r="AM68" s="527" t="e">
        <f>ROUNDUP(SUM(L67:L73)/Cooling!AB13,3)</f>
        <v>#DIV/0!</v>
      </c>
      <c r="AN68" s="527" t="e">
        <f>ROUNDUP(SUM(M67:M73)/Cooling!AC13,3)</f>
        <v>#DIV/0!</v>
      </c>
      <c r="AO68" s="527">
        <f>ROUNDUP(SUM(N67:N73)/Cooling!AA17,3)</f>
        <v>948.87799999999993</v>
      </c>
      <c r="AP68" s="527" t="e">
        <f>ROUNDUP(SUM(O67:O73)/Cooling!AB17,3)</f>
        <v>#DIV/0!</v>
      </c>
      <c r="AQ68" s="527" t="e">
        <f>ROUNDUP(SUM(P67:P73)/Cooling!AC17,3)</f>
        <v>#DIV/0!</v>
      </c>
      <c r="AR68" s="527">
        <f>AO68</f>
        <v>948.87799999999993</v>
      </c>
      <c r="AS68" s="527" t="e">
        <f>AP68</f>
        <v>#DIV/0!</v>
      </c>
      <c r="AT68" s="527"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t="e">
        <f t="shared" si="119"/>
        <v>#DIV/0!</v>
      </c>
      <c r="AK69" s="527" t="e">
        <f t="shared" si="119"/>
        <v>#DIV/0!</v>
      </c>
      <c r="AL69" s="527">
        <f t="shared" si="119"/>
        <v>1140.5798243243244</v>
      </c>
      <c r="AM69" s="527" t="e">
        <f t="shared" si="119"/>
        <v>#DIV/0!</v>
      </c>
      <c r="AN69" s="527" t="e">
        <f t="shared" si="119"/>
        <v>#DIV/0!</v>
      </c>
      <c r="AO69" s="527">
        <f t="shared" si="119"/>
        <v>1113.1468243243244</v>
      </c>
      <c r="AP69" s="527" t="e">
        <f t="shared" si="119"/>
        <v>#DIV/0!</v>
      </c>
      <c r="AQ69" s="527" t="e">
        <f t="shared" si="119"/>
        <v>#DIV/0!</v>
      </c>
      <c r="AR69" s="527">
        <f t="shared" ref="AR69:AT69" si="120">AR68/2+AR70/2</f>
        <v>1113.1468243243244</v>
      </c>
      <c r="AS69" s="527" t="e">
        <f t="shared" si="120"/>
        <v>#DIV/0!</v>
      </c>
      <c r="AT69" s="527"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t="e">
        <f t="shared" si="139"/>
        <v>#DIV/0!</v>
      </c>
      <c r="AK74" s="526" t="e">
        <f t="shared" si="139"/>
        <v>#DIV/0!</v>
      </c>
      <c r="AL74" s="526">
        <f t="shared" si="139"/>
        <v>495.37200000000001</v>
      </c>
      <c r="AM74" s="526" t="e">
        <f t="shared" si="139"/>
        <v>#DIV/0!</v>
      </c>
      <c r="AN74" s="526" t="e">
        <f t="shared" si="139"/>
        <v>#DIV/0!</v>
      </c>
      <c r="AO74" s="526">
        <f t="shared" si="139"/>
        <v>468.27249999999998</v>
      </c>
      <c r="AP74" s="526" t="e">
        <f t="shared" si="139"/>
        <v>#DIV/0!</v>
      </c>
      <c r="AQ74" s="526" t="e">
        <f t="shared" si="139"/>
        <v>#DIV/0!</v>
      </c>
      <c r="AR74" s="526">
        <f t="shared" si="139"/>
        <v>468.27249999999998</v>
      </c>
      <c r="AS74" s="526" t="e">
        <f t="shared" si="139"/>
        <v>#DIV/0!</v>
      </c>
      <c r="AT74" s="526"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t="e">
        <f>ROUNDUP(SUM(I74:I80)/Cooling!AB10,3)</f>
        <v>#DIV/0!</v>
      </c>
      <c r="AK75" s="527" t="e">
        <f>ROUNDUP(SUM(J74:J80)/Cooling!AC10,3)</f>
        <v>#DIV/0!</v>
      </c>
      <c r="AL75" s="527">
        <f>ROUNDUP(SUM(K74:K80)/Cooling!AA14,3)</f>
        <v>990.74400000000003</v>
      </c>
      <c r="AM75" s="527" t="e">
        <f>ROUNDUP(SUM(L74:L80)/Cooling!AB14,3)</f>
        <v>#DIV/0!</v>
      </c>
      <c r="AN75" s="527" t="e">
        <f>ROUNDUP(SUM(M74:M80)/Cooling!AC14,3)</f>
        <v>#DIV/0!</v>
      </c>
      <c r="AO75" s="527">
        <f>ROUNDUP(SUM(N74:N80)/Cooling!AA18,3)</f>
        <v>936.54499999999996</v>
      </c>
      <c r="AP75" s="527" t="e">
        <f>ROUNDUP(SUM(O74:O80)/Cooling!AB18,3)</f>
        <v>#DIV/0!</v>
      </c>
      <c r="AQ75" s="527" t="e">
        <f>ROUNDUP(SUM(P74:P80)/Cooling!AC18,3)</f>
        <v>#DIV/0!</v>
      </c>
      <c r="AR75" s="527">
        <f>AO75</f>
        <v>936.54499999999996</v>
      </c>
      <c r="AS75" s="527" t="e">
        <f>AP75</f>
        <v>#DIV/0!</v>
      </c>
      <c r="AT75" s="527"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t="e">
        <f t="shared" si="141"/>
        <v>#DIV/0!</v>
      </c>
      <c r="AK76" s="527" t="e">
        <f t="shared" si="141"/>
        <v>#DIV/0!</v>
      </c>
      <c r="AL76" s="527">
        <f t="shared" si="141"/>
        <v>1188.1780247524755</v>
      </c>
      <c r="AM76" s="527" t="e">
        <f t="shared" si="141"/>
        <v>#DIV/0!</v>
      </c>
      <c r="AN76" s="527" t="e">
        <f t="shared" si="141"/>
        <v>#DIV/0!</v>
      </c>
      <c r="AO76" s="527">
        <f t="shared" si="141"/>
        <v>1161.0785247524755</v>
      </c>
      <c r="AP76" s="527" t="e">
        <f t="shared" si="141"/>
        <v>#DIV/0!</v>
      </c>
      <c r="AQ76" s="527" t="e">
        <f t="shared" si="141"/>
        <v>#DIV/0!</v>
      </c>
      <c r="AR76" s="527">
        <f t="shared" ref="AR76:AT76" si="142">AR75/2+AR77/2</f>
        <v>1161.0785247524755</v>
      </c>
      <c r="AS76" s="527" t="e">
        <f t="shared" si="142"/>
        <v>#DIV/0!</v>
      </c>
      <c r="AT76" s="527"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7"/>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7"/>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64" sqref="F64"/>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922</v>
      </c>
      <c r="G4" s="197" t="s">
        <v>962</v>
      </c>
      <c r="H4" s="197" t="s">
        <v>963</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opLeftCell="M3" zoomScale="60" zoomScaleNormal="60" workbookViewId="0">
      <selection activeCell="AL11" sqref="AL11"/>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930</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924</v>
      </c>
      <c r="AK10" s="106" t="s">
        <v>925</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964</v>
      </c>
      <c r="AC11" s="106" t="s">
        <v>909</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929</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936</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937</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909</v>
      </c>
      <c r="W15" s="9">
        <v>0.68</v>
      </c>
      <c r="X15" s="9">
        <v>0.32</v>
      </c>
      <c r="Y15" s="650" t="s">
        <v>923</v>
      </c>
      <c r="AL15" t="s">
        <v>926</v>
      </c>
      <c r="AM15">
        <f>12867-12867*0.95*0.32</f>
        <v>8955.4320000000007</v>
      </c>
      <c r="AN15">
        <f>(3153+3229)-(3153+3229)*0.05*0.32</f>
        <v>6279.8879999999999</v>
      </c>
      <c r="AO15" t="s">
        <v>927</v>
      </c>
    </row>
    <row r="16" spans="2:41">
      <c r="V16" t="s">
        <v>936</v>
      </c>
      <c r="W16" s="9">
        <f>'Regional split'!C5*AE12/AD12</f>
        <v>0</v>
      </c>
      <c r="X16" s="9">
        <f>'Regional split'!C5*AF12/AD12</f>
        <v>0</v>
      </c>
      <c r="AL16" t="s">
        <v>926</v>
      </c>
      <c r="AM16">
        <f>AM15/(AM15+AN15)</f>
        <v>0.58780727940076094</v>
      </c>
      <c r="AN16">
        <f>AN15/(AN15+AM15)</f>
        <v>0.41219272059923912</v>
      </c>
      <c r="AO16" t="s">
        <v>928</v>
      </c>
    </row>
    <row r="17" spans="1:36">
      <c r="V17" t="s">
        <v>937</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909</v>
      </c>
      <c r="Y20" t="s">
        <v>936</v>
      </c>
      <c r="Z20" t="s">
        <v>937</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935</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859</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858</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857</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856</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854</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853</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852</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851</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892</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893</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855</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859</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858</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857</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856</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854</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853</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852</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851</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892</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893</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855</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859</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858</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857</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856</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854</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853</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852</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851</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892</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893</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855</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891</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859</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858</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857</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856</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854</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853</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852</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851</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892</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893</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855</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859</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858</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857</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856</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854</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853</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852</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851</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892</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893</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855</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887</v>
      </c>
    </row>
    <row r="2" spans="1:72">
      <c r="A2" s="584" t="s">
        <v>888</v>
      </c>
      <c r="B2" s="585" t="s">
        <v>886</v>
      </c>
    </row>
    <row r="3" spans="1:72">
      <c r="A3" s="584" t="s">
        <v>889</v>
      </c>
      <c r="B3" s="584" t="s">
        <v>890</v>
      </c>
    </row>
    <row r="4" spans="1:72"/>
    <row r="5" spans="1:72">
      <c r="A5" s="585" t="s">
        <v>885</v>
      </c>
      <c r="C5" s="584" t="s">
        <v>884</v>
      </c>
    </row>
    <row r="6" spans="1:72">
      <c r="A6" s="585" t="s">
        <v>883</v>
      </c>
      <c r="C6" s="584" t="s">
        <v>882</v>
      </c>
    </row>
    <row r="7" spans="1:72"/>
    <row r="8" spans="1:72">
      <c r="A8" s="654" t="s">
        <v>881</v>
      </c>
      <c r="B8" s="654" t="s">
        <v>881</v>
      </c>
      <c r="C8" s="655" t="s">
        <v>880</v>
      </c>
      <c r="D8" s="655" t="s">
        <v>880</v>
      </c>
      <c r="E8" s="655" t="s">
        <v>880</v>
      </c>
      <c r="F8" s="655" t="s">
        <v>880</v>
      </c>
      <c r="G8" s="655" t="s">
        <v>880</v>
      </c>
      <c r="H8" s="655" t="s">
        <v>880</v>
      </c>
      <c r="I8" s="655" t="s">
        <v>880</v>
      </c>
      <c r="J8" s="655" t="s">
        <v>879</v>
      </c>
      <c r="K8" s="655" t="s">
        <v>879</v>
      </c>
      <c r="L8" s="655" t="s">
        <v>879</v>
      </c>
      <c r="M8" s="655" t="s">
        <v>879</v>
      </c>
      <c r="N8" s="655" t="s">
        <v>879</v>
      </c>
      <c r="O8" s="655" t="s">
        <v>879</v>
      </c>
      <c r="P8" s="655" t="s">
        <v>879</v>
      </c>
      <c r="Q8" s="655" t="s">
        <v>878</v>
      </c>
      <c r="R8" s="655" t="s">
        <v>878</v>
      </c>
      <c r="S8" s="655" t="s">
        <v>878</v>
      </c>
      <c r="T8" s="655" t="s">
        <v>878</v>
      </c>
      <c r="U8" s="655" t="s">
        <v>878</v>
      </c>
      <c r="V8" s="655" t="s">
        <v>878</v>
      </c>
      <c r="W8" s="655" t="s">
        <v>878</v>
      </c>
      <c r="X8" s="655" t="s">
        <v>877</v>
      </c>
      <c r="Y8" s="655" t="s">
        <v>877</v>
      </c>
      <c r="Z8" s="655" t="s">
        <v>877</v>
      </c>
      <c r="AA8" s="655" t="s">
        <v>877</v>
      </c>
      <c r="AB8" s="655" t="s">
        <v>877</v>
      </c>
      <c r="AC8" s="655" t="s">
        <v>877</v>
      </c>
      <c r="AD8" s="655" t="s">
        <v>877</v>
      </c>
      <c r="AE8" s="655" t="s">
        <v>876</v>
      </c>
      <c r="AF8" s="655" t="s">
        <v>876</v>
      </c>
      <c r="AG8" s="655" t="s">
        <v>876</v>
      </c>
      <c r="AH8" s="655" t="s">
        <v>876</v>
      </c>
      <c r="AI8" s="655" t="s">
        <v>876</v>
      </c>
      <c r="AJ8" s="655" t="s">
        <v>876</v>
      </c>
      <c r="AK8" s="655" t="s">
        <v>876</v>
      </c>
      <c r="AL8" s="655" t="s">
        <v>875</v>
      </c>
      <c r="AM8" s="655" t="s">
        <v>875</v>
      </c>
      <c r="AN8" s="655" t="s">
        <v>875</v>
      </c>
      <c r="AO8" s="655" t="s">
        <v>875</v>
      </c>
      <c r="AP8" s="655" t="s">
        <v>875</v>
      </c>
      <c r="AQ8" s="655" t="s">
        <v>875</v>
      </c>
      <c r="AR8" s="655" t="s">
        <v>875</v>
      </c>
      <c r="AS8" s="655" t="s">
        <v>874</v>
      </c>
      <c r="AT8" s="655" t="s">
        <v>874</v>
      </c>
      <c r="AU8" s="655" t="s">
        <v>874</v>
      </c>
      <c r="AV8" s="655" t="s">
        <v>874</v>
      </c>
      <c r="AW8" s="655" t="s">
        <v>874</v>
      </c>
      <c r="AX8" s="655" t="s">
        <v>874</v>
      </c>
      <c r="AY8" s="655" t="s">
        <v>874</v>
      </c>
      <c r="AZ8" s="655" t="s">
        <v>873</v>
      </c>
      <c r="BA8" s="655" t="s">
        <v>873</v>
      </c>
      <c r="BB8" s="655" t="s">
        <v>873</v>
      </c>
      <c r="BC8" s="655" t="s">
        <v>873</v>
      </c>
      <c r="BD8" s="655" t="s">
        <v>873</v>
      </c>
      <c r="BE8" s="655" t="s">
        <v>873</v>
      </c>
      <c r="BF8" s="655" t="s">
        <v>873</v>
      </c>
      <c r="BG8" s="655" t="s">
        <v>872</v>
      </c>
      <c r="BH8" s="655" t="s">
        <v>872</v>
      </c>
      <c r="BI8" s="655" t="s">
        <v>872</v>
      </c>
      <c r="BJ8" s="655" t="s">
        <v>872</v>
      </c>
      <c r="BK8" s="655" t="s">
        <v>872</v>
      </c>
      <c r="BL8" s="655" t="s">
        <v>872</v>
      </c>
      <c r="BM8" s="655" t="s">
        <v>872</v>
      </c>
      <c r="BN8" s="655" t="s">
        <v>871</v>
      </c>
      <c r="BO8" s="655" t="s">
        <v>871</v>
      </c>
      <c r="BP8" s="655" t="s">
        <v>871</v>
      </c>
      <c r="BQ8" s="655" t="s">
        <v>871</v>
      </c>
      <c r="BR8" s="655" t="s">
        <v>871</v>
      </c>
      <c r="BS8" s="655" t="s">
        <v>871</v>
      </c>
      <c r="BT8" s="655" t="s">
        <v>871</v>
      </c>
    </row>
    <row r="9" spans="1:72">
      <c r="A9" s="654" t="s">
        <v>870</v>
      </c>
      <c r="B9" s="654" t="s">
        <v>870</v>
      </c>
      <c r="C9" s="595" t="s">
        <v>869</v>
      </c>
      <c r="D9" s="595" t="s">
        <v>868</v>
      </c>
      <c r="E9" s="595" t="s">
        <v>867</v>
      </c>
      <c r="F9" s="595" t="s">
        <v>866</v>
      </c>
      <c r="G9" s="595" t="s">
        <v>865</v>
      </c>
      <c r="H9" s="595" t="s">
        <v>864</v>
      </c>
      <c r="I9" s="595" t="s">
        <v>863</v>
      </c>
      <c r="J9" s="595" t="s">
        <v>869</v>
      </c>
      <c r="K9" s="595" t="s">
        <v>868</v>
      </c>
      <c r="L9" s="595" t="s">
        <v>867</v>
      </c>
      <c r="M9" s="595" t="s">
        <v>866</v>
      </c>
      <c r="N9" s="595" t="s">
        <v>865</v>
      </c>
      <c r="O9" s="595" t="s">
        <v>864</v>
      </c>
      <c r="P9" s="595" t="s">
        <v>863</v>
      </c>
      <c r="Q9" s="595" t="s">
        <v>869</v>
      </c>
      <c r="R9" s="595" t="s">
        <v>868</v>
      </c>
      <c r="S9" s="595" t="s">
        <v>867</v>
      </c>
      <c r="T9" s="595" t="s">
        <v>866</v>
      </c>
      <c r="U9" s="595" t="s">
        <v>865</v>
      </c>
      <c r="V9" s="595" t="s">
        <v>864</v>
      </c>
      <c r="W9" s="595" t="s">
        <v>863</v>
      </c>
      <c r="X9" s="595" t="s">
        <v>869</v>
      </c>
      <c r="Y9" s="595" t="s">
        <v>868</v>
      </c>
      <c r="Z9" s="595" t="s">
        <v>867</v>
      </c>
      <c r="AA9" s="595" t="s">
        <v>866</v>
      </c>
      <c r="AB9" s="595" t="s">
        <v>865</v>
      </c>
      <c r="AC9" s="595" t="s">
        <v>864</v>
      </c>
      <c r="AD9" s="595" t="s">
        <v>863</v>
      </c>
      <c r="AE9" s="595" t="s">
        <v>869</v>
      </c>
      <c r="AF9" s="595" t="s">
        <v>868</v>
      </c>
      <c r="AG9" s="595" t="s">
        <v>867</v>
      </c>
      <c r="AH9" s="595" t="s">
        <v>866</v>
      </c>
      <c r="AI9" s="595" t="s">
        <v>865</v>
      </c>
      <c r="AJ9" s="595" t="s">
        <v>864</v>
      </c>
      <c r="AK9" s="595" t="s">
        <v>863</v>
      </c>
      <c r="AL9" s="595" t="s">
        <v>869</v>
      </c>
      <c r="AM9" s="595" t="s">
        <v>868</v>
      </c>
      <c r="AN9" s="595" t="s">
        <v>867</v>
      </c>
      <c r="AO9" s="595" t="s">
        <v>866</v>
      </c>
      <c r="AP9" s="595" t="s">
        <v>865</v>
      </c>
      <c r="AQ9" s="595" t="s">
        <v>864</v>
      </c>
      <c r="AR9" s="595" t="s">
        <v>863</v>
      </c>
      <c r="AS9" s="595" t="s">
        <v>869</v>
      </c>
      <c r="AT9" s="595" t="s">
        <v>868</v>
      </c>
      <c r="AU9" s="595" t="s">
        <v>867</v>
      </c>
      <c r="AV9" s="595" t="s">
        <v>866</v>
      </c>
      <c r="AW9" s="595" t="s">
        <v>865</v>
      </c>
      <c r="AX9" s="595" t="s">
        <v>864</v>
      </c>
      <c r="AY9" s="595" t="s">
        <v>863</v>
      </c>
      <c r="AZ9" s="595" t="s">
        <v>869</v>
      </c>
      <c r="BA9" s="595" t="s">
        <v>868</v>
      </c>
      <c r="BB9" s="595" t="s">
        <v>867</v>
      </c>
      <c r="BC9" s="595" t="s">
        <v>866</v>
      </c>
      <c r="BD9" s="595" t="s">
        <v>865</v>
      </c>
      <c r="BE9" s="595" t="s">
        <v>864</v>
      </c>
      <c r="BF9" s="595" t="s">
        <v>863</v>
      </c>
      <c r="BG9" s="595" t="s">
        <v>869</v>
      </c>
      <c r="BH9" s="595" t="s">
        <v>868</v>
      </c>
      <c r="BI9" s="595" t="s">
        <v>867</v>
      </c>
      <c r="BJ9" s="595" t="s">
        <v>866</v>
      </c>
      <c r="BK9" s="595" t="s">
        <v>865</v>
      </c>
      <c r="BL9" s="595" t="s">
        <v>864</v>
      </c>
      <c r="BM9" s="595" t="s">
        <v>863</v>
      </c>
      <c r="BN9" s="595" t="s">
        <v>869</v>
      </c>
      <c r="BO9" s="595" t="s">
        <v>868</v>
      </c>
      <c r="BP9" s="595" t="s">
        <v>867</v>
      </c>
      <c r="BQ9" s="595" t="s">
        <v>866</v>
      </c>
      <c r="BR9" s="595" t="s">
        <v>865</v>
      </c>
      <c r="BS9" s="595" t="s">
        <v>864</v>
      </c>
      <c r="BT9" s="595" t="s">
        <v>863</v>
      </c>
    </row>
    <row r="10" spans="1:72">
      <c r="A10" s="594" t="s">
        <v>862</v>
      </c>
      <c r="B10" s="594" t="s">
        <v>861</v>
      </c>
      <c r="C10" s="593" t="s">
        <v>860</v>
      </c>
      <c r="D10" s="593" t="s">
        <v>860</v>
      </c>
      <c r="E10" s="593" t="s">
        <v>860</v>
      </c>
      <c r="F10" s="593" t="s">
        <v>860</v>
      </c>
      <c r="G10" s="593" t="s">
        <v>860</v>
      </c>
      <c r="H10" s="593" t="s">
        <v>860</v>
      </c>
      <c r="I10" s="593" t="s">
        <v>860</v>
      </c>
      <c r="J10" s="593" t="s">
        <v>860</v>
      </c>
      <c r="K10" s="593" t="s">
        <v>860</v>
      </c>
      <c r="L10" s="593" t="s">
        <v>860</v>
      </c>
      <c r="M10" s="593" t="s">
        <v>860</v>
      </c>
      <c r="N10" s="593" t="s">
        <v>860</v>
      </c>
      <c r="O10" s="593" t="s">
        <v>860</v>
      </c>
      <c r="P10" s="593" t="s">
        <v>860</v>
      </c>
      <c r="Q10" s="593" t="s">
        <v>860</v>
      </c>
      <c r="R10" s="593" t="s">
        <v>860</v>
      </c>
      <c r="S10" s="593" t="s">
        <v>860</v>
      </c>
      <c r="T10" s="593" t="s">
        <v>860</v>
      </c>
      <c r="U10" s="593" t="s">
        <v>860</v>
      </c>
      <c r="V10" s="593" t="s">
        <v>860</v>
      </c>
      <c r="W10" s="593" t="s">
        <v>860</v>
      </c>
      <c r="X10" s="593" t="s">
        <v>860</v>
      </c>
      <c r="Y10" s="593" t="s">
        <v>860</v>
      </c>
      <c r="Z10" s="593" t="s">
        <v>860</v>
      </c>
      <c r="AA10" s="593" t="s">
        <v>860</v>
      </c>
      <c r="AB10" s="593" t="s">
        <v>860</v>
      </c>
      <c r="AC10" s="593" t="s">
        <v>860</v>
      </c>
      <c r="AD10" s="593" t="s">
        <v>860</v>
      </c>
      <c r="AE10" s="593" t="s">
        <v>860</v>
      </c>
      <c r="AF10" s="593" t="s">
        <v>860</v>
      </c>
      <c r="AG10" s="593" t="s">
        <v>860</v>
      </c>
      <c r="AH10" s="593" t="s">
        <v>860</v>
      </c>
      <c r="AI10" s="593" t="s">
        <v>860</v>
      </c>
      <c r="AJ10" s="593" t="s">
        <v>860</v>
      </c>
      <c r="AK10" s="593" t="s">
        <v>860</v>
      </c>
      <c r="AL10" s="593" t="s">
        <v>860</v>
      </c>
      <c r="AM10" s="593" t="s">
        <v>860</v>
      </c>
      <c r="AN10" s="593" t="s">
        <v>860</v>
      </c>
      <c r="AO10" s="593" t="s">
        <v>860</v>
      </c>
      <c r="AP10" s="593" t="s">
        <v>860</v>
      </c>
      <c r="AQ10" s="593" t="s">
        <v>860</v>
      </c>
      <c r="AR10" s="593" t="s">
        <v>860</v>
      </c>
      <c r="AS10" s="593" t="s">
        <v>860</v>
      </c>
      <c r="AT10" s="593" t="s">
        <v>860</v>
      </c>
      <c r="AU10" s="593" t="s">
        <v>860</v>
      </c>
      <c r="AV10" s="593" t="s">
        <v>860</v>
      </c>
      <c r="AW10" s="593" t="s">
        <v>860</v>
      </c>
      <c r="AX10" s="593" t="s">
        <v>860</v>
      </c>
      <c r="AY10" s="593" t="s">
        <v>860</v>
      </c>
      <c r="AZ10" s="593" t="s">
        <v>860</v>
      </c>
      <c r="BA10" s="593" t="s">
        <v>860</v>
      </c>
      <c r="BB10" s="593" t="s">
        <v>860</v>
      </c>
      <c r="BC10" s="593" t="s">
        <v>860</v>
      </c>
      <c r="BD10" s="593" t="s">
        <v>860</v>
      </c>
      <c r="BE10" s="593" t="s">
        <v>860</v>
      </c>
      <c r="BF10" s="593" t="s">
        <v>860</v>
      </c>
      <c r="BG10" s="593" t="s">
        <v>860</v>
      </c>
      <c r="BH10" s="593" t="s">
        <v>860</v>
      </c>
      <c r="BI10" s="593" t="s">
        <v>860</v>
      </c>
      <c r="BJ10" s="593" t="s">
        <v>860</v>
      </c>
      <c r="BK10" s="593" t="s">
        <v>860</v>
      </c>
      <c r="BL10" s="593" t="s">
        <v>860</v>
      </c>
      <c r="BM10" s="593" t="s">
        <v>860</v>
      </c>
      <c r="BN10" s="593" t="s">
        <v>860</v>
      </c>
      <c r="BO10" s="593" t="s">
        <v>860</v>
      </c>
      <c r="BP10" s="593" t="s">
        <v>860</v>
      </c>
      <c r="BQ10" s="593" t="s">
        <v>860</v>
      </c>
      <c r="BR10" s="593" t="s">
        <v>860</v>
      </c>
      <c r="BS10" s="593" t="s">
        <v>860</v>
      </c>
      <c r="BT10" s="593" t="s">
        <v>860</v>
      </c>
    </row>
    <row r="11" spans="1:72">
      <c r="A11" s="589" t="s">
        <v>850</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850</v>
      </c>
      <c r="B12" s="589" t="s">
        <v>859</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850</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850</v>
      </c>
      <c r="B14" s="589" t="s">
        <v>858</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850</v>
      </c>
      <c r="B15" s="589" t="s">
        <v>857</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850</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850</v>
      </c>
      <c r="B17" s="589" t="s">
        <v>856</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850</v>
      </c>
      <c r="B18" s="589" t="s">
        <v>855</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850</v>
      </c>
      <c r="B19" s="589" t="s">
        <v>854</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850</v>
      </c>
      <c r="B20" s="589" t="s">
        <v>853</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850</v>
      </c>
      <c r="B21" s="589" t="s">
        <v>852</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850</v>
      </c>
      <c r="B22" s="589" t="s">
        <v>851</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850</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850</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849</v>
      </c>
    </row>
    <row r="27" spans="1:72">
      <c r="A27" s="585">
        <v>0</v>
      </c>
      <c r="B27" s="584" t="s">
        <v>848</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736</v>
      </c>
    </row>
    <row r="3" spans="2:9">
      <c r="C3" t="s">
        <v>200</v>
      </c>
      <c r="D3" t="s">
        <v>192</v>
      </c>
      <c r="E3" t="s">
        <v>291</v>
      </c>
      <c r="F3" t="s">
        <v>737</v>
      </c>
      <c r="G3" t="s">
        <v>293</v>
      </c>
      <c r="H3" t="s">
        <v>292</v>
      </c>
      <c r="I3" t="s">
        <v>284</v>
      </c>
    </row>
    <row r="4" spans="2:9">
      <c r="B4" t="s">
        <v>909</v>
      </c>
      <c r="C4" s="519">
        <v>1</v>
      </c>
      <c r="D4" s="519">
        <v>1</v>
      </c>
      <c r="E4" s="519">
        <v>1</v>
      </c>
      <c r="F4" s="519">
        <v>1</v>
      </c>
      <c r="G4" s="519">
        <v>1</v>
      </c>
      <c r="H4" s="519">
        <v>1</v>
      </c>
      <c r="I4" s="519">
        <v>1</v>
      </c>
    </row>
    <row r="5" spans="2:9">
      <c r="B5" t="s">
        <v>936</v>
      </c>
      <c r="C5" s="519">
        <v>0</v>
      </c>
      <c r="D5" s="519">
        <v>0</v>
      </c>
      <c r="E5" s="519">
        <v>0</v>
      </c>
      <c r="F5" s="519">
        <v>0</v>
      </c>
      <c r="G5" s="519">
        <v>0</v>
      </c>
      <c r="H5" s="519">
        <v>0</v>
      </c>
      <c r="I5" s="519">
        <v>0</v>
      </c>
    </row>
    <row r="6" spans="2:9">
      <c r="B6" t="s">
        <v>937</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1" t="s">
        <v>224</v>
      </c>
    </row>
    <row r="6" spans="2:22" ht="28.75" customHeight="1">
      <c r="B6" s="331" t="s">
        <v>223</v>
      </c>
      <c r="C6" s="331" t="s">
        <v>229</v>
      </c>
      <c r="D6" s="333">
        <v>0.7</v>
      </c>
      <c r="E6" s="661"/>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934</v>
      </c>
    </row>
    <row r="15" spans="2:22">
      <c r="C15" s="106" t="s">
        <v>234</v>
      </c>
      <c r="D15" s="6">
        <v>3393</v>
      </c>
      <c r="E15" s="6">
        <v>3410</v>
      </c>
      <c r="F15" s="6">
        <v>3558</v>
      </c>
      <c r="G15" s="6">
        <v>3577</v>
      </c>
      <c r="H15" s="6">
        <v>3598</v>
      </c>
      <c r="I15" s="126">
        <v>3620</v>
      </c>
      <c r="J15" s="126">
        <v>3646</v>
      </c>
      <c r="K15" s="126">
        <v>3670</v>
      </c>
      <c r="L15" s="126">
        <v>3698</v>
      </c>
      <c r="M15" s="126">
        <v>3725</v>
      </c>
      <c r="N15" t="s">
        <v>932</v>
      </c>
    </row>
    <row r="16" spans="2:22">
      <c r="C16" t="s">
        <v>232</v>
      </c>
      <c r="D16">
        <v>43297</v>
      </c>
      <c r="E16">
        <v>38051</v>
      </c>
      <c r="F16">
        <v>39101</v>
      </c>
      <c r="G16">
        <v>39649</v>
      </c>
      <c r="H16">
        <v>34679</v>
      </c>
      <c r="I16" s="106">
        <v>33997</v>
      </c>
      <c r="J16" s="106">
        <v>37522</v>
      </c>
      <c r="K16" s="106">
        <v>39969</v>
      </c>
      <c r="L16" s="106">
        <v>44387</v>
      </c>
      <c r="M16" s="106">
        <v>39473</v>
      </c>
      <c r="N16" t="s">
        <v>933</v>
      </c>
    </row>
    <row r="17" spans="2:14">
      <c r="C17" t="s">
        <v>233</v>
      </c>
      <c r="D17">
        <v>206.53</v>
      </c>
      <c r="E17">
        <v>206.53</v>
      </c>
      <c r="F17">
        <v>206.53</v>
      </c>
      <c r="G17">
        <v>206.56</v>
      </c>
      <c r="H17">
        <v>202.33</v>
      </c>
      <c r="I17" s="106">
        <v>199.73</v>
      </c>
      <c r="J17" s="106">
        <v>192.4</v>
      </c>
      <c r="K17" s="106">
        <v>192.4</v>
      </c>
      <c r="L17" s="106">
        <v>192.4</v>
      </c>
      <c r="M17" s="106">
        <v>192.4</v>
      </c>
      <c r="N17" t="s">
        <v>931</v>
      </c>
    </row>
    <row r="18" spans="2:14">
      <c r="D18" s="220"/>
      <c r="E18" s="220"/>
      <c r="F18" s="220"/>
      <c r="G18" s="220"/>
      <c r="H18" s="220"/>
      <c r="I18" s="220"/>
      <c r="J18" s="220"/>
      <c r="K18" s="220"/>
      <c r="L18" s="220"/>
      <c r="M18" s="220"/>
    </row>
    <row r="20" spans="2:14">
      <c r="B20" t="s">
        <v>236</v>
      </c>
    </row>
    <row r="21" spans="2:14">
      <c r="B21" s="106" t="s">
        <v>237</v>
      </c>
    </row>
    <row r="22" spans="2:14">
      <c r="B22" s="106" t="s">
        <v>909</v>
      </c>
      <c r="C22">
        <f>'Data manipulation'!AF5*1000-C23-C24</f>
        <v>3725000</v>
      </c>
      <c r="D22" s="106" t="s">
        <v>240</v>
      </c>
    </row>
    <row r="23" spans="2:14">
      <c r="B23" s="106" t="s">
        <v>936</v>
      </c>
      <c r="C23" s="106">
        <v>0</v>
      </c>
      <c r="D23" s="106" t="s">
        <v>239</v>
      </c>
    </row>
    <row r="24" spans="2:14">
      <c r="B24" s="106" t="s">
        <v>937</v>
      </c>
      <c r="C24">
        <v>0</v>
      </c>
      <c r="D24" s="106" t="s">
        <v>238</v>
      </c>
    </row>
    <row r="25" spans="2:14">
      <c r="C25" s="336"/>
    </row>
    <row r="27" spans="2:14">
      <c r="B27" t="s">
        <v>236</v>
      </c>
    </row>
    <row r="28" spans="2:14">
      <c r="B28" s="106" t="s">
        <v>241</v>
      </c>
    </row>
    <row r="29" spans="2:14">
      <c r="B29" s="106" t="s">
        <v>909</v>
      </c>
      <c r="C29">
        <f>M14-C30-C31</f>
        <v>82792</v>
      </c>
      <c r="D29" s="106" t="s">
        <v>240</v>
      </c>
    </row>
    <row r="30" spans="2:14">
      <c r="B30" s="106" t="s">
        <v>936</v>
      </c>
      <c r="C30" s="106">
        <v>0</v>
      </c>
      <c r="D30" s="106" t="s">
        <v>239</v>
      </c>
    </row>
    <row r="31" spans="2:14">
      <c r="B31" s="106" t="s">
        <v>937</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8" t="s">
        <v>242</v>
      </c>
      <c r="C38" s="668"/>
      <c r="D38" s="668"/>
      <c r="E38" s="668"/>
      <c r="F38" s="300"/>
      <c r="G38" s="300"/>
      <c r="H38" s="300"/>
    </row>
    <row r="39" spans="2:8" ht="14.5" thickBot="1">
      <c r="B39" s="337"/>
      <c r="C39" s="337"/>
      <c r="D39" s="337"/>
      <c r="E39" s="337"/>
      <c r="F39" s="300"/>
      <c r="G39" s="300"/>
      <c r="H39" s="300"/>
    </row>
    <row r="40" spans="2:8" ht="14">
      <c r="B40" s="666"/>
      <c r="C40" s="669" t="s">
        <v>243</v>
      </c>
      <c r="D40" s="656" t="s">
        <v>244</v>
      </c>
      <c r="E40" s="657"/>
      <c r="F40" s="300"/>
      <c r="G40" s="300"/>
      <c r="H40" s="300"/>
    </row>
    <row r="41" spans="2:8" ht="14.5" thickBot="1">
      <c r="B41" s="667"/>
      <c r="C41" s="670"/>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58" t="s">
        <v>249</v>
      </c>
      <c r="C44" s="659"/>
      <c r="D44" s="659"/>
      <c r="E44" s="660"/>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58" t="s">
        <v>254</v>
      </c>
      <c r="C50" s="659"/>
      <c r="D50" s="659"/>
      <c r="E50" s="660"/>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3" t="s">
        <v>255</v>
      </c>
      <c r="C56" s="664"/>
      <c r="D56" s="664"/>
      <c r="E56" s="665"/>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3" t="s">
        <v>261</v>
      </c>
      <c r="C63" s="664"/>
      <c r="D63" s="664"/>
      <c r="E63" s="665"/>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3" t="s">
        <v>267</v>
      </c>
      <c r="C70" s="664"/>
      <c r="D70" s="664"/>
      <c r="E70" s="665"/>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2" t="s">
        <v>298</v>
      </c>
      <c r="C129" s="662"/>
      <c r="D129" s="662"/>
      <c r="E129" s="662"/>
      <c r="F129" s="662"/>
      <c r="G129" s="662"/>
      <c r="H129" s="662"/>
      <c r="I129" s="662"/>
      <c r="J129" s="662"/>
      <c r="K129" s="662"/>
    </row>
    <row r="130" spans="1:11" ht="15.5">
      <c r="B130" s="671" t="s">
        <v>299</v>
      </c>
      <c r="C130" s="671"/>
      <c r="D130" s="671"/>
      <c r="E130" s="671"/>
      <c r="F130" s="671"/>
      <c r="G130" s="671"/>
      <c r="H130" s="671"/>
      <c r="I130" s="671"/>
      <c r="J130" s="671"/>
      <c r="K130" s="671"/>
    </row>
    <row r="131" spans="1:11" ht="16" thickBot="1">
      <c r="B131" s="365"/>
      <c r="C131" s="366"/>
      <c r="D131" s="366"/>
      <c r="E131" s="366"/>
      <c r="F131" s="366"/>
      <c r="G131" s="366"/>
      <c r="H131" s="366"/>
      <c r="I131" s="366"/>
      <c r="J131" s="366"/>
      <c r="K131" s="366"/>
    </row>
    <row r="132" spans="1:11" ht="15.5">
      <c r="B132" s="672" t="s">
        <v>300</v>
      </c>
      <c r="C132" s="674" t="s">
        <v>106</v>
      </c>
      <c r="D132" s="676" t="s">
        <v>301</v>
      </c>
      <c r="E132" s="676"/>
      <c r="F132" s="674" t="s">
        <v>302</v>
      </c>
      <c r="G132" s="676" t="s">
        <v>301</v>
      </c>
      <c r="H132" s="676"/>
      <c r="I132" s="674" t="s">
        <v>303</v>
      </c>
      <c r="J132" s="676" t="s">
        <v>301</v>
      </c>
      <c r="K132" s="677"/>
    </row>
    <row r="133" spans="1:11" ht="15.5" thickBot="1">
      <c r="B133" s="673"/>
      <c r="C133" s="675"/>
      <c r="D133" s="367" t="s">
        <v>304</v>
      </c>
      <c r="E133" s="367" t="s">
        <v>305</v>
      </c>
      <c r="F133" s="675"/>
      <c r="G133" s="367" t="s">
        <v>304</v>
      </c>
      <c r="H133" s="367" t="s">
        <v>305</v>
      </c>
      <c r="I133" s="675"/>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909</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909</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909</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909</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909</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909</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909</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936</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936</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909</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937</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203</v>
      </c>
      <c r="C2" s="678"/>
      <c r="D2" s="678"/>
      <c r="E2" s="678"/>
      <c r="F2" s="678"/>
      <c r="G2" s="678"/>
      <c r="H2" s="678"/>
      <c r="I2" s="678"/>
      <c r="J2" s="678"/>
      <c r="K2" s="678"/>
      <c r="L2" s="678"/>
      <c r="M2" s="678"/>
      <c r="N2" s="678"/>
    </row>
    <row r="3" spans="2:15" ht="14.5" thickBot="1">
      <c r="B3" s="679" t="s">
        <v>204</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0" t="s">
        <v>137</v>
      </c>
      <c r="D3" s="681"/>
      <c r="E3" s="682"/>
      <c r="H3" s="171"/>
      <c r="I3" s="171"/>
      <c r="J3" s="171"/>
      <c r="K3" s="171"/>
    </row>
    <row r="4" spans="1:20" ht="15.9" customHeight="1" thickBot="1">
      <c r="A4" s="683" t="s">
        <v>909</v>
      </c>
      <c r="B4" s="116" t="s">
        <v>49</v>
      </c>
      <c r="C4" s="122" t="s">
        <v>178</v>
      </c>
      <c r="D4" s="117" t="s">
        <v>179</v>
      </c>
      <c r="E4" s="118" t="s">
        <v>51</v>
      </c>
      <c r="H4" s="171"/>
      <c r="I4" s="172">
        <v>2010</v>
      </c>
      <c r="J4" s="171"/>
      <c r="K4" s="171"/>
    </row>
    <row r="5" spans="1:20" ht="15.9" customHeight="1">
      <c r="A5" s="684"/>
      <c r="B5" s="110" t="s">
        <v>273</v>
      </c>
      <c r="C5" s="123" t="s">
        <v>178</v>
      </c>
      <c r="D5" s="111" t="s">
        <v>179</v>
      </c>
      <c r="E5" s="112" t="s">
        <v>51</v>
      </c>
      <c r="H5" s="173"/>
      <c r="I5" s="174" t="s">
        <v>169</v>
      </c>
      <c r="J5" s="175"/>
      <c r="K5" s="176"/>
    </row>
    <row r="6" spans="1:20" ht="15.9" customHeight="1">
      <c r="A6" s="684"/>
      <c r="B6" s="110" t="s">
        <v>275</v>
      </c>
      <c r="C6" s="123" t="s">
        <v>178</v>
      </c>
      <c r="D6" s="111" t="s">
        <v>179</v>
      </c>
      <c r="E6" s="112" t="s">
        <v>51</v>
      </c>
      <c r="H6" s="177" t="s">
        <v>167</v>
      </c>
      <c r="I6" s="178" t="e">
        <f>#REF!</f>
        <v>#REF!</v>
      </c>
      <c r="J6" s="179" t="s">
        <v>170</v>
      </c>
      <c r="K6" s="687" t="s">
        <v>116</v>
      </c>
    </row>
    <row r="7" spans="1:20" ht="15.9" customHeight="1">
      <c r="A7" s="684"/>
      <c r="B7" s="110" t="s">
        <v>50</v>
      </c>
      <c r="C7" s="123" t="s">
        <v>178</v>
      </c>
      <c r="D7" s="111" t="s">
        <v>179</v>
      </c>
      <c r="E7" s="112" t="s">
        <v>51</v>
      </c>
      <c r="H7" s="177" t="s">
        <v>171</v>
      </c>
      <c r="I7" s="178" t="e">
        <f>#REF!</f>
        <v>#REF!</v>
      </c>
      <c r="J7" s="179" t="s">
        <v>172</v>
      </c>
      <c r="K7" s="688"/>
    </row>
    <row r="8" spans="1:20" ht="15.9" customHeight="1">
      <c r="A8" s="684"/>
      <c r="B8" s="110" t="s">
        <v>274</v>
      </c>
      <c r="C8" s="123" t="s">
        <v>178</v>
      </c>
      <c r="D8" s="111" t="s">
        <v>179</v>
      </c>
      <c r="E8" s="112" t="s">
        <v>51</v>
      </c>
      <c r="H8" s="177" t="s">
        <v>174</v>
      </c>
      <c r="I8" s="178" t="e">
        <f>#REF!</f>
        <v>#REF!</v>
      </c>
      <c r="J8" s="179" t="s">
        <v>172</v>
      </c>
      <c r="K8" s="689"/>
    </row>
    <row r="9" spans="1:20" ht="15.9" customHeight="1" thickBot="1">
      <c r="A9" s="685"/>
      <c r="B9" s="119" t="s">
        <v>276</v>
      </c>
      <c r="C9" s="125" t="s">
        <v>178</v>
      </c>
      <c r="D9" s="120" t="s">
        <v>179</v>
      </c>
      <c r="E9" s="121" t="s">
        <v>51</v>
      </c>
      <c r="H9" s="177" t="s">
        <v>166</v>
      </c>
      <c r="I9" s="178" t="e">
        <f>#REF!</f>
        <v>#REF!</v>
      </c>
      <c r="J9" s="179" t="s">
        <v>175</v>
      </c>
      <c r="K9" s="687" t="s">
        <v>173</v>
      </c>
      <c r="N9" s="1"/>
      <c r="O9" s="1"/>
      <c r="P9" s="1"/>
      <c r="Q9" s="1"/>
    </row>
    <row r="10" spans="1:20" ht="15.9" customHeight="1">
      <c r="A10" s="684" t="s">
        <v>185</v>
      </c>
      <c r="B10" s="110" t="s">
        <v>49</v>
      </c>
      <c r="C10" s="123" t="s">
        <v>178</v>
      </c>
      <c r="D10" s="111" t="s">
        <v>179</v>
      </c>
      <c r="E10" s="112" t="s">
        <v>51</v>
      </c>
      <c r="H10" s="177" t="s">
        <v>176</v>
      </c>
      <c r="I10" s="178" t="e">
        <f>#REF!</f>
        <v>#REF!</v>
      </c>
      <c r="J10" s="179" t="s">
        <v>175</v>
      </c>
      <c r="K10" s="689"/>
      <c r="N10" s="1"/>
      <c r="O10" s="1"/>
      <c r="P10" s="1"/>
      <c r="Q10" s="1"/>
    </row>
    <row r="11" spans="1:20" ht="15.9" customHeight="1">
      <c r="A11" s="684"/>
      <c r="B11" s="110" t="s">
        <v>273</v>
      </c>
      <c r="C11" s="123" t="s">
        <v>178</v>
      </c>
      <c r="D11" s="111" t="s">
        <v>179</v>
      </c>
      <c r="E11" s="112" t="s">
        <v>51</v>
      </c>
      <c r="H11" s="177" t="s">
        <v>177</v>
      </c>
      <c r="I11" s="178" t="e">
        <f>#REF!</f>
        <v>#REF!</v>
      </c>
      <c r="J11" s="179" t="s">
        <v>175</v>
      </c>
      <c r="K11" s="180" t="s">
        <v>180</v>
      </c>
      <c r="N11" s="1"/>
      <c r="O11" s="1"/>
      <c r="P11" s="1"/>
      <c r="Q11" s="1"/>
    </row>
    <row r="12" spans="1:20" ht="15.9" customHeight="1" thickBot="1">
      <c r="A12" s="684"/>
      <c r="B12" s="110" t="s">
        <v>275</v>
      </c>
      <c r="C12" s="123" t="s">
        <v>178</v>
      </c>
      <c r="D12" s="111" t="s">
        <v>179</v>
      </c>
      <c r="E12" s="112" t="s">
        <v>51</v>
      </c>
      <c r="H12" s="181" t="s">
        <v>106</v>
      </c>
      <c r="I12" s="182" t="e">
        <f>SUM(I6:I11)</f>
        <v>#REF!</v>
      </c>
      <c r="J12" s="183"/>
      <c r="K12" s="184"/>
      <c r="N12" s="1"/>
      <c r="O12" s="1"/>
      <c r="P12" s="1"/>
      <c r="Q12" s="1"/>
    </row>
    <row r="13" spans="1:20" ht="15.9" customHeight="1">
      <c r="A13" s="684"/>
      <c r="B13" s="110" t="s">
        <v>50</v>
      </c>
      <c r="C13" s="123" t="s">
        <v>178</v>
      </c>
      <c r="D13" s="111" t="s">
        <v>179</v>
      </c>
      <c r="E13" s="112" t="s">
        <v>51</v>
      </c>
      <c r="N13" s="1"/>
      <c r="O13" s="1"/>
      <c r="P13" s="1"/>
      <c r="Q13" s="1"/>
    </row>
    <row r="14" spans="1:20" ht="15.9" customHeight="1">
      <c r="A14" s="684"/>
      <c r="B14" s="110" t="s">
        <v>274</v>
      </c>
      <c r="C14" s="123" t="s">
        <v>178</v>
      </c>
      <c r="D14" s="111" t="s">
        <v>179</v>
      </c>
      <c r="E14" s="112" t="s">
        <v>51</v>
      </c>
      <c r="N14" s="1"/>
      <c r="O14" s="1"/>
      <c r="P14" s="1"/>
      <c r="Q14" s="1"/>
      <c r="R14" s="1"/>
      <c r="S14" s="1"/>
      <c r="T14" s="1"/>
    </row>
    <row r="15" spans="1:20" ht="15.9" customHeight="1" thickBot="1">
      <c r="A15" s="686"/>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2" t="s">
        <v>98</v>
      </c>
      <c r="C7" s="692"/>
      <c r="D7" s="693" t="s">
        <v>99</v>
      </c>
      <c r="E7" s="693"/>
      <c r="F7" s="694" t="s">
        <v>100</v>
      </c>
      <c r="G7" s="694"/>
      <c r="H7" s="694" t="s">
        <v>101</v>
      </c>
      <c r="I7" s="694"/>
      <c r="J7" s="695" t="s">
        <v>102</v>
      </c>
      <c r="K7" s="695"/>
      <c r="L7" s="690" t="s">
        <v>103</v>
      </c>
      <c r="M7" s="690"/>
      <c r="N7" s="691" t="s">
        <v>104</v>
      </c>
      <c r="O7" s="691"/>
      <c r="P7" s="691" t="s">
        <v>105</v>
      </c>
      <c r="Q7" s="691"/>
      <c r="U7" s="697" t="s">
        <v>69</v>
      </c>
      <c r="V7" s="697"/>
      <c r="W7" s="697" t="s">
        <v>71</v>
      </c>
      <c r="X7" s="697"/>
      <c r="Y7" s="697" t="s">
        <v>73</v>
      </c>
      <c r="Z7" s="697"/>
      <c r="AA7" s="143" t="s">
        <v>70</v>
      </c>
      <c r="AB7" s="143"/>
      <c r="AC7" s="143" t="s">
        <v>72</v>
      </c>
      <c r="AD7" s="143"/>
      <c r="AE7" s="143" t="s">
        <v>74</v>
      </c>
      <c r="AF7" s="143"/>
      <c r="AJ7" s="697" t="e">
        <f>Commodities!#REF!</f>
        <v>#REF!</v>
      </c>
      <c r="AK7" s="697"/>
      <c r="AL7" s="697" t="str">
        <f>Commodities!$C$7</f>
        <v>RHUDB</v>
      </c>
      <c r="AM7" s="697"/>
      <c r="AN7" s="697" t="str">
        <f>Commodities!$C$8</f>
        <v>RHRDB</v>
      </c>
      <c r="AO7" s="697"/>
      <c r="AP7" s="696" t="e">
        <f>Commodities!#REF!</f>
        <v>#REF!</v>
      </c>
      <c r="AQ7" s="696"/>
      <c r="AR7" s="696" t="str">
        <f>Commodities!$C$9</f>
        <v>RHUMB</v>
      </c>
      <c r="AS7" s="696"/>
      <c r="AT7" s="696" t="str">
        <f>Commodities!$C$10</f>
        <v>RHRMB</v>
      </c>
      <c r="AU7" s="69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Boilers_DR</vt:lpstr>
      <vt:lpstr>Appliances&amp;Cooking</vt:lpstr>
      <vt:lpstr>RES_Fuel</vt:lpstr>
      <vt:lpstr>Cooling</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2022-04-01T11:36:52Z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