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-108" yWindow="-108" windowWidth="17016" windowHeight="10416" tabRatio="853" activeTab="4"/>
  </bookViews>
  <sheets>
    <sheet name="Region-Time Slices" sheetId="16" r:id="rId1"/>
    <sheet name="TimePeriods" sheetId="18" r:id="rId2"/>
    <sheet name="IE_Defaults" sheetId="14" r:id="rId3"/>
    <sheet name="Import Settings" sheetId="17" r:id="rId4"/>
    <sheet name="Constants" sheetId="23" r:id="rId5"/>
    <sheet name="Defaults" sheetId="21" r:id="rId6"/>
    <sheet name="Rates" sheetId="24" r:id="rId7"/>
    <sheet name="XCHG_rates" sheetId="22" r:id="rId8"/>
  </sheets>
  <definedNames>
    <definedName name="VEDA2">'Import Settings'!$C$1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8" l="1"/>
  <c r="BE15" i="23"/>
  <c r="BD15" i="23"/>
  <c r="BC15" i="23"/>
  <c r="BB15" i="23"/>
  <c r="BA15" i="23"/>
  <c r="AZ15" i="23"/>
  <c r="AY15" i="23"/>
  <c r="AX15" i="23"/>
  <c r="AW15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E19" i="23" s="1" a="1"/>
  <c r="E19" i="23" s="1"/>
  <c r="Q15" i="23"/>
  <c r="BE17" i="23"/>
  <c r="BD17" i="23"/>
  <c r="BC17" i="23"/>
  <c r="BB17" i="23"/>
  <c r="BA17" i="23"/>
  <c r="AZ17" i="23"/>
  <c r="AY17" i="23"/>
  <c r="AX17" i="23"/>
  <c r="AW17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BE16" i="23"/>
  <c r="BD16" i="23"/>
  <c r="BC16" i="23"/>
  <c r="BB16" i="23"/>
  <c r="BA16" i="23"/>
  <c r="AZ16" i="23"/>
  <c r="AY16" i="23"/>
  <c r="AX16" i="23"/>
  <c r="AW16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7" i="23"/>
  <c r="W16" i="23"/>
  <c r="V17" i="23"/>
  <c r="U17" i="23"/>
  <c r="T17" i="23"/>
  <c r="S17" i="23"/>
  <c r="R17" i="23"/>
  <c r="V16" i="23"/>
  <c r="U16" i="23"/>
  <c r="T16" i="23"/>
  <c r="S16" i="23"/>
  <c r="R16" i="23"/>
  <c r="Q17" i="23"/>
  <c r="E30" i="23" s="1" a="1"/>
  <c r="E30" i="23" s="1"/>
  <c r="Q16" i="23"/>
  <c r="E36" i="23" s="1" a="1"/>
  <c r="E36" i="23" s="1"/>
  <c r="L18" i="23"/>
  <c r="L17" i="23"/>
  <c r="L16" i="23"/>
  <c r="L15" i="23"/>
  <c r="L14" i="23"/>
  <c r="L13" i="23"/>
  <c r="L12" i="23"/>
  <c r="L11" i="23"/>
  <c r="L10" i="23"/>
  <c r="L9" i="23"/>
  <c r="L8" i="23"/>
  <c r="M40" i="23" s="1"/>
  <c r="R11" i="23"/>
  <c r="R29" i="23" s="1"/>
  <c r="AA13" i="23"/>
  <c r="AA31" i="23" s="1"/>
  <c r="AD31" i="23"/>
  <c r="AB31" i="23"/>
  <c r="G7" i="22"/>
  <c r="G8" i="22"/>
  <c r="G9" i="22"/>
  <c r="G11" i="22" s="1"/>
  <c r="G10" i="22"/>
  <c r="L18" i="24"/>
  <c r="L17" i="24"/>
  <c r="L16" i="24"/>
  <c r="L15" i="24"/>
  <c r="L14" i="24"/>
  <c r="L13" i="24"/>
  <c r="L12" i="24"/>
  <c r="L11" i="24"/>
  <c r="L10" i="24"/>
  <c r="L9" i="24"/>
  <c r="L8" i="24"/>
  <c r="C18" i="24"/>
  <c r="C17" i="24"/>
  <c r="C16" i="24"/>
  <c r="C15" i="24"/>
  <c r="C14" i="24"/>
  <c r="C13" i="24"/>
  <c r="C12" i="24"/>
  <c r="C11" i="24"/>
  <c r="C10" i="24"/>
  <c r="C9" i="24"/>
  <c r="C8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25" i="24"/>
  <c r="Q39" i="23"/>
  <c r="Q40" i="23" s="1"/>
  <c r="E8" i="23" s="1"/>
  <c r="F1" i="17"/>
  <c r="B1" i="17" s="1"/>
  <c r="C18" i="14"/>
  <c r="C9" i="22"/>
  <c r="C11" i="22" s="1"/>
  <c r="P32" i="23"/>
  <c r="AC31" i="23"/>
  <c r="Z31" i="23"/>
  <c r="Y31" i="23"/>
  <c r="X31" i="23"/>
  <c r="W31" i="23"/>
  <c r="V31" i="23"/>
  <c r="U31" i="23"/>
  <c r="T31" i="23"/>
  <c r="S31" i="23"/>
  <c r="R31" i="23"/>
  <c r="Q31" i="23"/>
  <c r="P31" i="23"/>
  <c r="P30" i="23"/>
  <c r="Q29" i="23"/>
  <c r="P29" i="23"/>
  <c r="BE28" i="23"/>
  <c r="BD28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H9" i="22"/>
  <c r="I9" i="22"/>
  <c r="I10" i="22" s="1"/>
  <c r="I7" i="22"/>
  <c r="I8" i="22" s="1"/>
  <c r="C50" i="22"/>
  <c r="D50" i="22" s="1"/>
  <c r="C7" i="22"/>
  <c r="C8" i="22" s="1"/>
  <c r="F9" i="22"/>
  <c r="F11" i="22"/>
  <c r="E9" i="22"/>
  <c r="E11" i="22" s="1"/>
  <c r="D9" i="22"/>
  <c r="D10" i="22" s="1"/>
  <c r="D11" i="22"/>
  <c r="H7" i="22"/>
  <c r="H8" i="22" s="1"/>
  <c r="F7" i="22"/>
  <c r="E7" i="22"/>
  <c r="E8" i="22" s="1"/>
  <c r="D7" i="22"/>
  <c r="D8" i="22" s="1"/>
  <c r="N6" i="16"/>
  <c r="N5" i="16"/>
  <c r="K8" i="16"/>
  <c r="K7" i="16"/>
  <c r="K6" i="16"/>
  <c r="K5" i="16"/>
  <c r="F10" i="22"/>
  <c r="F8" i="22"/>
  <c r="M12" i="23" l="1"/>
  <c r="M26" i="23"/>
  <c r="M39" i="23"/>
  <c r="M15" i="23"/>
  <c r="M27" i="23"/>
  <c r="M41" i="23"/>
  <c r="M17" i="23"/>
  <c r="M28" i="23"/>
  <c r="M18" i="23"/>
  <c r="M31" i="23"/>
  <c r="M19" i="23"/>
  <c r="M33" i="23"/>
  <c r="M9" i="23"/>
  <c r="M20" i="23"/>
  <c r="M34" i="23"/>
  <c r="M10" i="23"/>
  <c r="M23" i="23"/>
  <c r="M35" i="23"/>
  <c r="M11" i="23"/>
  <c r="M25" i="23"/>
  <c r="M36" i="23"/>
  <c r="M13" i="23"/>
  <c r="M21" i="23"/>
  <c r="M29" i="23"/>
  <c r="M37" i="23"/>
  <c r="M14" i="23"/>
  <c r="M22" i="23"/>
  <c r="M30" i="23"/>
  <c r="M38" i="23"/>
  <c r="M16" i="23"/>
  <c r="M24" i="23"/>
  <c r="M32" i="23"/>
  <c r="S11" i="23"/>
  <c r="T11" i="23" s="1"/>
  <c r="T29" i="23" s="1"/>
  <c r="U11" i="23"/>
  <c r="S29" i="23"/>
  <c r="I11" i="22"/>
  <c r="E10" i="22"/>
  <c r="H11" i="22"/>
  <c r="H10" i="22"/>
  <c r="C10" i="22"/>
  <c r="C1" i="17"/>
  <c r="U29" i="23" l="1"/>
  <c r="V11" i="23"/>
  <c r="AE31" i="23"/>
  <c r="E6" i="14"/>
  <c r="B5" i="14"/>
  <c r="B10" i="18"/>
  <c r="D26" i="14"/>
  <c r="W11" i="23" l="1"/>
  <c r="X11" i="23" s="1"/>
  <c r="Y11" i="23" s="1"/>
  <c r="Z11" i="23" s="1"/>
  <c r="AA11" i="23" s="1"/>
  <c r="V29" i="23"/>
  <c r="AF31" i="23"/>
  <c r="AB11" i="23" l="1"/>
  <c r="AC11" i="23" s="1"/>
  <c r="AD11" i="23" s="1"/>
  <c r="AE11" i="23" s="1"/>
  <c r="AF11" i="23" s="1"/>
  <c r="AG11" i="23" s="1"/>
  <c r="AH11" i="23" s="1"/>
  <c r="AI11" i="23" s="1"/>
  <c r="AJ11" i="23" s="1"/>
  <c r="AK11" i="23" s="1"/>
  <c r="AL11" i="23" s="1"/>
  <c r="AM11" i="23" s="1"/>
  <c r="AN11" i="23" s="1"/>
  <c r="AO11" i="23" s="1"/>
  <c r="AP11" i="23" s="1"/>
  <c r="AQ11" i="23" s="1"/>
  <c r="AR11" i="23" s="1"/>
  <c r="AS11" i="23" s="1"/>
  <c r="AT11" i="23" s="1"/>
  <c r="AU11" i="23" s="1"/>
  <c r="AV11" i="23" s="1"/>
  <c r="AW11" i="23" s="1"/>
  <c r="AX11" i="23" s="1"/>
  <c r="AY11" i="23" s="1"/>
  <c r="AZ11" i="23" s="1"/>
  <c r="BA11" i="23" s="1"/>
  <c r="BB11" i="23" s="1"/>
  <c r="BC11" i="23" s="1"/>
  <c r="BD11" i="23" s="1"/>
  <c r="BE11" i="23" s="1"/>
  <c r="Q12" i="23"/>
  <c r="AG31" i="23"/>
  <c r="Q14" i="23" l="1"/>
  <c r="Q32" i="23" s="1"/>
  <c r="AH31" i="23"/>
  <c r="AI31" i="23" l="1"/>
  <c r="AJ31" i="23" l="1"/>
  <c r="AK31" i="23" l="1"/>
  <c r="AL31" i="23" l="1"/>
  <c r="AM31" i="23" l="1"/>
  <c r="AN31" i="23" l="1"/>
  <c r="AO31" i="23" l="1"/>
  <c r="AP31" i="23" l="1"/>
  <c r="AQ31" i="23" l="1"/>
  <c r="AR31" i="23" l="1"/>
  <c r="AS31" i="23" l="1"/>
  <c r="AT31" i="23" l="1"/>
  <c r="AU31" i="23" l="1"/>
  <c r="AV31" i="23" l="1"/>
  <c r="AW31" i="23" l="1"/>
  <c r="AX31" i="23" l="1"/>
  <c r="AY31" i="23" l="1"/>
  <c r="AZ31" i="23" l="1"/>
  <c r="BA31" i="23" l="1"/>
  <c r="BB31" i="23" l="1"/>
  <c r="BC31" i="23" l="1"/>
  <c r="BE31" i="23" l="1"/>
  <c r="BD31" i="23"/>
  <c r="Y29" i="23"/>
  <c r="Z29" i="23"/>
  <c r="W29" i="23"/>
  <c r="R12" i="23"/>
  <c r="S12" i="23"/>
  <c r="AA29" i="23"/>
  <c r="X29" i="23"/>
  <c r="T12" i="23"/>
  <c r="S30" i="23" l="1"/>
  <c r="S14" i="23"/>
  <c r="S32" i="23" s="1"/>
  <c r="U12" i="23"/>
  <c r="U14" i="23" s="1"/>
  <c r="U32" i="23" s="1"/>
  <c r="T14" i="23"/>
  <c r="T32" i="23" s="1"/>
  <c r="R30" i="23"/>
  <c r="R14" i="23"/>
  <c r="R32" i="23" s="1"/>
  <c r="T30" i="23"/>
  <c r="V12" i="23"/>
  <c r="V14" i="23" s="1"/>
  <c r="V32" i="23" s="1"/>
  <c r="Q30" i="23"/>
  <c r="U30" i="23" l="1"/>
  <c r="W12" i="23"/>
  <c r="V30" i="23"/>
  <c r="W14" i="23" l="1"/>
  <c r="W32" i="23" s="1"/>
  <c r="X12" i="23"/>
  <c r="X14" i="23" s="1"/>
  <c r="X32" i="23" s="1"/>
  <c r="W30" i="23"/>
  <c r="X30" i="23" l="1"/>
  <c r="Y12" i="23"/>
  <c r="Y14" i="23" l="1"/>
  <c r="Y32" i="23" s="1"/>
  <c r="E9" i="23" a="1"/>
  <c r="E9" i="23" s="1"/>
  <c r="Z12" i="23"/>
  <c r="Y30" i="23"/>
  <c r="AA12" i="23" l="1"/>
  <c r="Z14" i="23"/>
  <c r="Z32" i="23" s="1"/>
  <c r="Z30" i="23"/>
  <c r="AA14" i="23" l="1"/>
  <c r="AA32" i="23" s="1"/>
  <c r="AB12" i="23"/>
  <c r="AB14" i="23" s="1"/>
  <c r="AB32" i="23" s="1"/>
  <c r="AA30" i="23"/>
  <c r="AC12" i="23" l="1"/>
  <c r="AC14" i="23" s="1"/>
  <c r="AC32" i="23" s="1"/>
  <c r="AB29" i="23"/>
  <c r="AB30" i="23"/>
  <c r="AD12" i="23" l="1"/>
  <c r="AD14" i="23" s="1"/>
  <c r="AD32" i="23" s="1"/>
  <c r="AC30" i="23"/>
  <c r="AC29" i="23"/>
  <c r="AE12" i="23" l="1"/>
  <c r="AE14" i="23" s="1"/>
  <c r="AE32" i="23" s="1"/>
  <c r="AD29" i="23"/>
  <c r="AD30" i="23"/>
  <c r="AE30" i="23" l="1"/>
  <c r="AE29" i="23"/>
  <c r="AF12" i="23"/>
  <c r="AF14" i="23" s="1"/>
  <c r="AF32" i="23" s="1"/>
  <c r="AF30" i="23" l="1"/>
  <c r="AG12" i="23"/>
  <c r="AG14" i="23" s="1"/>
  <c r="AG32" i="23" s="1"/>
  <c r="AF29" i="23"/>
  <c r="AG30" i="23" l="1"/>
  <c r="AH12" i="23"/>
  <c r="AH14" i="23" s="1"/>
  <c r="AH32" i="23" s="1"/>
  <c r="AG29" i="23"/>
  <c r="AI12" i="23" l="1"/>
  <c r="AI14" i="23" s="1"/>
  <c r="AI32" i="23" s="1"/>
  <c r="AH30" i="23"/>
  <c r="AH29" i="23"/>
  <c r="AJ12" i="23" l="1"/>
  <c r="AJ14" i="23" s="1"/>
  <c r="AJ32" i="23" s="1"/>
  <c r="AI29" i="23"/>
  <c r="AI30" i="23"/>
  <c r="AK12" i="23" l="1"/>
  <c r="AK14" i="23" s="1"/>
  <c r="AK32" i="23" s="1"/>
  <c r="AJ29" i="23"/>
  <c r="AJ30" i="23"/>
  <c r="AK30" i="23" l="1"/>
  <c r="AK29" i="23"/>
  <c r="AL12" i="23"/>
  <c r="AL14" i="23" s="1"/>
  <c r="AL32" i="23" s="1"/>
  <c r="AL30" i="23" l="1"/>
  <c r="AM12" i="23"/>
  <c r="AM14" i="23" s="1"/>
  <c r="AM32" i="23" s="1"/>
  <c r="AL29" i="23"/>
  <c r="AM29" i="23" l="1"/>
  <c r="AM30" i="23"/>
  <c r="AN12" i="23"/>
  <c r="AN14" i="23" s="1"/>
  <c r="AN32" i="23" s="1"/>
  <c r="AN29" i="23" l="1"/>
  <c r="AN30" i="23"/>
  <c r="AO12" i="23"/>
  <c r="AO14" i="23" s="1"/>
  <c r="AO32" i="23" s="1"/>
  <c r="AO30" i="23" l="1"/>
  <c r="AO29" i="23"/>
  <c r="AP12" i="23"/>
  <c r="AP14" i="23" s="1"/>
  <c r="AP32" i="23" s="1"/>
  <c r="AQ12" i="23" l="1"/>
  <c r="AQ14" i="23" s="1"/>
  <c r="AQ32" i="23" s="1"/>
  <c r="AP30" i="23"/>
  <c r="AP29" i="23"/>
  <c r="AR12" i="23" l="1"/>
  <c r="AR14" i="23" s="1"/>
  <c r="AR32" i="23" s="1"/>
  <c r="AQ30" i="23"/>
  <c r="AQ29" i="23"/>
  <c r="AS12" i="23" l="1"/>
  <c r="AS14" i="23" s="1"/>
  <c r="AS32" i="23" s="1"/>
  <c r="AR29" i="23"/>
  <c r="AR30" i="23"/>
  <c r="AS30" i="23" l="1"/>
  <c r="AT12" i="23"/>
  <c r="AT14" i="23" s="1"/>
  <c r="AT32" i="23" s="1"/>
  <c r="AS29" i="23"/>
  <c r="AT30" i="23" l="1"/>
  <c r="AU12" i="23"/>
  <c r="AU14" i="23" s="1"/>
  <c r="AU32" i="23" s="1"/>
  <c r="AT29" i="23"/>
  <c r="AU29" i="23" l="1"/>
  <c r="AV12" i="23"/>
  <c r="AV14" i="23" s="1"/>
  <c r="AV32" i="23" s="1"/>
  <c r="AU30" i="23"/>
  <c r="AW12" i="23" l="1"/>
  <c r="AW14" i="23" s="1"/>
  <c r="AW32" i="23" s="1"/>
  <c r="AV30" i="23"/>
  <c r="AV29" i="23"/>
  <c r="AX12" i="23" l="1"/>
  <c r="AX14" i="23" s="1"/>
  <c r="AX32" i="23" s="1"/>
  <c r="AW30" i="23"/>
  <c r="AW29" i="23"/>
  <c r="AX30" i="23" l="1"/>
  <c r="AY12" i="23"/>
  <c r="AY14" i="23" s="1"/>
  <c r="AY32" i="23" s="1"/>
  <c r="AX29" i="23"/>
  <c r="AY29" i="23" l="1"/>
  <c r="AY30" i="23"/>
  <c r="AZ12" i="23"/>
  <c r="AZ14" i="23" s="1"/>
  <c r="AZ32" i="23" s="1"/>
  <c r="BA12" i="23" l="1"/>
  <c r="BA14" i="23" s="1"/>
  <c r="BA32" i="23" s="1"/>
  <c r="AZ29" i="23"/>
  <c r="AZ30" i="23"/>
  <c r="BB12" i="23" l="1"/>
  <c r="BB14" i="23" s="1"/>
  <c r="BB32" i="23" s="1"/>
  <c r="BA29" i="23"/>
  <c r="BA30" i="23"/>
  <c r="BC12" i="23" l="1"/>
  <c r="BC14" i="23" s="1"/>
  <c r="BC32" i="23" s="1"/>
  <c r="BB30" i="23"/>
  <c r="BB29" i="23"/>
  <c r="BD12" i="23" l="1"/>
  <c r="BD14" i="23" s="1"/>
  <c r="BD32" i="23" s="1"/>
  <c r="BC30" i="23"/>
  <c r="BC29" i="23"/>
  <c r="BD30" i="23" l="1"/>
  <c r="BE12" i="23"/>
  <c r="BE14" i="23" s="1"/>
  <c r="BE32" i="23" s="1"/>
  <c r="BD29" i="23"/>
  <c r="BE29" i="23" l="1"/>
  <c r="BE30" i="23"/>
  <c r="E41" i="23"/>
  <c r="E40" i="23"/>
  <c r="E39" i="23"/>
  <c r="E38" i="23"/>
  <c r="E37" i="23"/>
  <c r="E35" i="23"/>
  <c r="E34" i="23"/>
  <c r="E33" i="23"/>
  <c r="E32" i="23"/>
  <c r="E31" i="23"/>
  <c r="E29" i="23"/>
  <c r="E28" i="23"/>
  <c r="E27" i="23"/>
  <c r="E26" i="23"/>
  <c r="E25" i="23"/>
  <c r="E24" i="23"/>
  <c r="E23" i="23"/>
  <c r="E22" i="23"/>
  <c r="E21" i="23"/>
  <c r="E20" i="23"/>
  <c r="E18" i="23"/>
  <c r="E17" i="23"/>
  <c r="E16" i="23"/>
  <c r="E15" i="23"/>
  <c r="E14" i="23"/>
  <c r="E13" i="23"/>
  <c r="E12" i="23"/>
  <c r="E11" i="23"/>
  <c r="E10" i="23"/>
</calcChain>
</file>

<file path=xl/comments1.xml><?xml version="1.0" encoding="utf-8"?>
<comments xmlns="http://schemas.openxmlformats.org/spreadsheetml/2006/main">
  <authors>
    <author>Maurizio Gargiulo</author>
  </authors>
  <commentList>
    <comment ref="B4" authorId="0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>
  <authors>
    <author>Antti L</author>
  </authors>
  <commentList>
    <comment ref="B10" authorId="0">
      <text>
        <r>
          <rPr>
            <sz val="10"/>
            <color indexed="81"/>
            <rFont val="Tahoma"/>
            <family val="2"/>
          </rPr>
          <t>Use defaultyear under VEDA2.0
Default year should normally be the 1st Milestone Year</t>
        </r>
      </text>
    </comment>
  </commentList>
</comments>
</file>

<file path=xl/comments3.xml><?xml version="1.0" encoding="utf-8"?>
<comments xmlns="http://schemas.openxmlformats.org/spreadsheetml/2006/main">
  <authors>
    <author>Antti L</author>
  </authors>
  <commentList>
    <comment ref="B4" authorId="0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<sst xmlns="http://schemas.openxmlformats.org/spreadsheetml/2006/main" count="1372" uniqueCount="1017">
  <si>
    <t>~TFM_UPD</t>
  </si>
  <si>
    <t>Interpolation Options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</si>
  <si>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</si>
  <si>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</si>
  <si>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</si>
  <si>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</si>
  <si>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</si>
  <si>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</si>
  <si>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</si>
  <si>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</si>
  <si>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</si>
  <si>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</si>
  <si>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</si>
  <si>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</si>
  <si>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</si>
  <si>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</si>
  <si>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</si>
  <si>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</si>
  <si>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</si>
  <si>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</si>
  <si>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</si>
  <si>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</si>
  <si>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Cset_CN</t>
  </si>
  <si>
    <t/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</si>
  <si>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</si>
  <si>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</si>
  <si>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</si>
  <si>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</si>
  <si>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</si>
  <si>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</si>
  <si>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</si>
  <si>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</si>
  <si>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</si>
  <si>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</si>
  <si>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</si>
  <si>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</si>
  <si>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</si>
  <si>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</si>
  <si>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</si>
  <si>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</si>
  <si>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</si>
  <si>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</si>
  <si>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</si>
  <si>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PJ</t>
  </si>
  <si>
    <t>P5</t>
  </si>
  <si>
    <t>ELC</t>
  </si>
  <si>
    <t>SUP</t>
  </si>
  <si>
    <t>DEM</t>
  </si>
  <si>
    <t>MW</t>
  </si>
  <si>
    <t>G_DYEAR</t>
  </si>
  <si>
    <t>WD</t>
  </si>
  <si>
    <t>D</t>
  </si>
  <si>
    <t>S</t>
  </si>
  <si>
    <t>F</t>
  </si>
  <si>
    <t>W</t>
  </si>
  <si>
    <t>R</t>
  </si>
  <si>
    <t>Spring</t>
  </si>
  <si>
    <t>Summer</t>
  </si>
  <si>
    <t>Fall</t>
  </si>
  <si>
    <t>Winter</t>
  </si>
  <si>
    <t>COM_PROJ</t>
  </si>
  <si>
    <t>NW</t>
  </si>
  <si>
    <t>DumVarforUC</t>
  </si>
  <si>
    <t>kST</t>
  </si>
  <si>
    <t>Working Day</t>
  </si>
  <si>
    <t>Non Working Day</t>
  </si>
  <si>
    <t>CHPR</t>
  </si>
  <si>
    <t>FX,UP</t>
  </si>
  <si>
    <t>A</t>
  </si>
  <si>
    <t>C</t>
  </si>
  <si>
    <t>B</t>
  </si>
  <si>
    <t>MKr10</t>
  </si>
  <si>
    <t>MKr11</t>
  </si>
  <si>
    <t>MKr12</t>
  </si>
  <si>
    <t>MKr13</t>
  </si>
  <si>
    <t>MKr14</t>
  </si>
  <si>
    <t>CURR</t>
  </si>
  <si>
    <t>Other_Indexes</t>
  </si>
  <si>
    <t>G_CUREX</t>
  </si>
  <si>
    <t>Deflator &amp; Currency</t>
  </si>
  <si>
    <t>*Note: 2035 values are kept until 2050</t>
  </si>
  <si>
    <t>PYF (BVT-Deflator)</t>
  </si>
  <si>
    <t>BVT for price year</t>
  </si>
  <si>
    <t>Log</t>
  </si>
  <si>
    <t>Price year:</t>
  </si>
  <si>
    <t>*Inflation rate of current year is the change in the deflator based on the previous year</t>
  </si>
  <si>
    <t>RES</t>
  </si>
  <si>
    <t>PJa</t>
  </si>
  <si>
    <t>Exchange rate</t>
  </si>
  <si>
    <t>SEK to DKK</t>
  </si>
  <si>
    <t>NOK to DKK</t>
  </si>
  <si>
    <t>SEK to EUR</t>
  </si>
  <si>
    <t>NOK to EUR</t>
  </si>
  <si>
    <t>DKK to EUR</t>
  </si>
  <si>
    <t>http://www.riksbank.se/sv/Rantor-och-valutakurser/Arsgenomsnitt-valutakurser/?y=2015&amp;m=12&amp;s=Dot#search</t>
  </si>
  <si>
    <t>2010 januari - december</t>
  </si>
  <si>
    <t>2011 januari - december</t>
  </si>
  <si>
    <t>2012 januari - december</t>
  </si>
  <si>
    <t>2013 januari - december</t>
  </si>
  <si>
    <t>2014 januari - december</t>
  </si>
  <si>
    <t>2015 januari - december</t>
  </si>
  <si>
    <t>Enhet</t>
  </si>
  <si>
    <t>Valutakod</t>
  </si>
  <si>
    <t>Medel</t>
  </si>
  <si>
    <t>Min</t>
  </si>
  <si>
    <t>Max</t>
  </si>
  <si>
    <t>Ultimo</t>
  </si>
  <si>
    <t>AUD</t>
  </si>
  <si>
    <t>6.6134</t>
  </si>
  <si>
    <t>6.375</t>
  </si>
  <si>
    <t>6.9375</t>
  </si>
  <si>
    <t>6.92</t>
  </si>
  <si>
    <t>6.6988</t>
  </si>
  <si>
    <t>6.295</t>
  </si>
  <si>
    <t>7.037</t>
  </si>
  <si>
    <t>7.0257</t>
  </si>
  <si>
    <t>7.0184</t>
  </si>
  <si>
    <t>6.7372</t>
  </si>
  <si>
    <t>7.2539</t>
  </si>
  <si>
    <t>6.7655</t>
  </si>
  <si>
    <t>6.3046</t>
  </si>
  <si>
    <t>5.7592</t>
  </si>
  <si>
    <t>6.9329</t>
  </si>
  <si>
    <t>6.1855</t>
  </si>
  <si>
    <t>5.5979</t>
  </si>
  <si>
    <t>6.6431</t>
  </si>
  <si>
    <t>6.3746</t>
  </si>
  <si>
    <t>6.3393</t>
  </si>
  <si>
    <t>5.8436</t>
  </si>
  <si>
    <t>6.799</t>
  </si>
  <si>
    <t>6.0861</t>
  </si>
  <si>
    <t>BRL</t>
  </si>
  <si>
    <t>4.0925</t>
  </si>
  <si>
    <t>3.839</t>
  </si>
  <si>
    <t>4.3925</t>
  </si>
  <si>
    <t>4.056</t>
  </si>
  <si>
    <t>3.8833</t>
  </si>
  <si>
    <t>3.5975</t>
  </si>
  <si>
    <t>4.2257</t>
  </si>
  <si>
    <t>3.7109</t>
  </si>
  <si>
    <t>3.4837</t>
  </si>
  <si>
    <t>3.1107</t>
  </si>
  <si>
    <t>3.9211</t>
  </si>
  <si>
    <t>3.1885</t>
  </si>
  <si>
    <t>3.0308</t>
  </si>
  <si>
    <t>2.6795</t>
  </si>
  <si>
    <t>3.3141</t>
  </si>
  <si>
    <t>2.7821</t>
  </si>
  <si>
    <t>2.9201</t>
  </si>
  <si>
    <t>2.6472</t>
  </si>
  <si>
    <t>3.1622</t>
  </si>
  <si>
    <t>2.8903</t>
  </si>
  <si>
    <t>2.5691</t>
  </si>
  <si>
    <t>2.0099</t>
  </si>
  <si>
    <t>3.2181</t>
  </si>
  <si>
    <t>2.1596</t>
  </si>
  <si>
    <t>CAD</t>
  </si>
  <si>
    <t>6.9936</t>
  </si>
  <si>
    <t>6.4325</t>
  </si>
  <si>
    <t>7.685</t>
  </si>
  <si>
    <t>6.805</t>
  </si>
  <si>
    <t>6.5657</t>
  </si>
  <si>
    <t>6.28</t>
  </si>
  <si>
    <t>6.9525</t>
  </si>
  <si>
    <t>6.7773</t>
  </si>
  <si>
    <t>6.7792</t>
  </si>
  <si>
    <t>6.5501</t>
  </si>
  <si>
    <t>7.1282</t>
  </si>
  <si>
    <t>6.3259</t>
  </si>
  <si>
    <t>6.0495</t>
  </si>
  <si>
    <t>6.6561</t>
  </si>
  <si>
    <t>6.072</t>
  </si>
  <si>
    <t>6.2089</t>
  </si>
  <si>
    <t>5.6884</t>
  </si>
  <si>
    <t>6.7196</t>
  </si>
  <si>
    <t>6.6027</t>
  </si>
  <si>
    <t>6.0105</t>
  </si>
  <si>
    <t>7.1339</t>
  </si>
  <si>
    <t>6.0258</t>
  </si>
  <si>
    <t>CHF</t>
  </si>
  <si>
    <t>691.1457</t>
  </si>
  <si>
    <t>662.35</t>
  </si>
  <si>
    <t>728.95</t>
  </si>
  <si>
    <t>723.55</t>
  </si>
  <si>
    <t>734.5466</t>
  </si>
  <si>
    <t>667.00</t>
  </si>
  <si>
    <t>892.905</t>
  </si>
  <si>
    <t>735.5604</t>
  </si>
  <si>
    <t>722.2748</t>
  </si>
  <si>
    <t>683.3491</t>
  </si>
  <si>
    <t>762.637</t>
  </si>
  <si>
    <t>713.0593</t>
  </si>
  <si>
    <t>702.5558</t>
  </si>
  <si>
    <t>671.5757</t>
  </si>
  <si>
    <t>743.7691</t>
  </si>
  <si>
    <t>729.3094</t>
  </si>
  <si>
    <t>749.0368</t>
  </si>
  <si>
    <t>711.4563</t>
  </si>
  <si>
    <t>793.1626</t>
  </si>
  <si>
    <t>791.2328</t>
  </si>
  <si>
    <t>876.5501</t>
  </si>
  <si>
    <t>783.2163</t>
  </si>
  <si>
    <t>951.199</t>
  </si>
  <si>
    <t>842.8701</t>
  </si>
  <si>
    <t>CNY</t>
  </si>
  <si>
    <t>1.0643</t>
  </si>
  <si>
    <t>0.98</t>
  </si>
  <si>
    <t>1.18</t>
  </si>
  <si>
    <t>1.03</t>
  </si>
  <si>
    <t>1.0057</t>
  </si>
  <si>
    <t>0.93</t>
  </si>
  <si>
    <t>1.0998</t>
  </si>
  <si>
    <t>1.0738</t>
  </si>
  <si>
    <t>1.0353</t>
  </si>
  <si>
    <t>1.1436</t>
  </si>
  <si>
    <t>1.0456</t>
  </si>
  <si>
    <t>1.0596</t>
  </si>
  <si>
    <t>1.0091</t>
  </si>
  <si>
    <t>1.1139</t>
  </si>
  <si>
    <t>1.0732</t>
  </si>
  <si>
    <t>1.1135</t>
  </si>
  <si>
    <t>1.0234</t>
  </si>
  <si>
    <t>1.2595</t>
  </si>
  <si>
    <t>1.3424</t>
  </si>
  <si>
    <t>1.2611</t>
  </si>
  <si>
    <t>1.4234</t>
  </si>
  <si>
    <t>1.2868</t>
  </si>
  <si>
    <t>CZK</t>
  </si>
  <si>
    <t>37.7555</t>
  </si>
  <si>
    <t>35.38</t>
  </si>
  <si>
    <t>39.33</t>
  </si>
  <si>
    <t>35.54</t>
  </si>
  <si>
    <t>36.7563</t>
  </si>
  <si>
    <t>34.6388</t>
  </si>
  <si>
    <t>38.4204</t>
  </si>
  <si>
    <t>34.6448</t>
  </si>
  <si>
    <t>32.6602</t>
  </si>
  <si>
    <t>36.4816</t>
  </si>
  <si>
    <t>34.3599</t>
  </si>
  <si>
    <t>33.3326</t>
  </si>
  <si>
    <t>32.1197</t>
  </si>
  <si>
    <t>34.437</t>
  </si>
  <si>
    <t>32.5954</t>
  </si>
  <si>
    <t>33.0417</t>
  </si>
  <si>
    <t>31.8751</t>
  </si>
  <si>
    <t>34.5437</t>
  </si>
  <si>
    <t>34.352</t>
  </si>
  <si>
    <t>34.3004</t>
  </si>
  <si>
    <t>33.279</t>
  </si>
  <si>
    <t>35.5844</t>
  </si>
  <si>
    <t>33.7992</t>
  </si>
  <si>
    <t>DKK</t>
  </si>
  <si>
    <t>128.1273</t>
  </si>
  <si>
    <t>120.30</t>
  </si>
  <si>
    <t>138.00</t>
  </si>
  <si>
    <t>120.75</t>
  </si>
  <si>
    <t>121.255</t>
  </si>
  <si>
    <t>116.85</t>
  </si>
  <si>
    <t>124.9767</t>
  </si>
  <si>
    <t>120.3326</t>
  </si>
  <si>
    <t>116.962</t>
  </si>
  <si>
    <t>110.2732</t>
  </si>
  <si>
    <t>123.2072</t>
  </si>
  <si>
    <t>115.5162</t>
  </si>
  <si>
    <t>115.985</t>
  </si>
  <si>
    <t>111.1436</t>
  </si>
  <si>
    <t>121.9329</t>
  </si>
  <si>
    <t>119.8625</t>
  </si>
  <si>
    <t>122.0332</t>
  </si>
  <si>
    <t>117.5421</t>
  </si>
  <si>
    <t>128.0188</t>
  </si>
  <si>
    <t>127.8087</t>
  </si>
  <si>
    <t>125.4419</t>
  </si>
  <si>
    <t>121.6827</t>
  </si>
  <si>
    <t>129.3383</t>
  </si>
  <si>
    <t>122.4168</t>
  </si>
  <si>
    <t>EEK</t>
  </si>
  <si>
    <t>0.6099</t>
  </si>
  <si>
    <t>0.573</t>
  </si>
  <si>
    <t>0.6565</t>
  </si>
  <si>
    <t>0.5755</t>
  </si>
  <si>
    <t>EUR</t>
  </si>
  <si>
    <t>9.0335</t>
  </si>
  <si>
    <t>8.7095</t>
  </si>
  <si>
    <t>9.3006</t>
  </si>
  <si>
    <t>8.9447</t>
  </si>
  <si>
    <t>8.7053</t>
  </si>
  <si>
    <t>8.2065</t>
  </si>
  <si>
    <t>9.1575</t>
  </si>
  <si>
    <t>8.6166</t>
  </si>
  <si>
    <t>8.6494</t>
  </si>
  <si>
    <t>8.2876</t>
  </si>
  <si>
    <t>9.097</t>
  </si>
  <si>
    <t>8.943</t>
  </si>
  <si>
    <t>9.0968</t>
  </si>
  <si>
    <t>8.7704</t>
  </si>
  <si>
    <t>9.5263</t>
  </si>
  <si>
    <t>9.5155</t>
  </si>
  <si>
    <t>9.3562</t>
  </si>
  <si>
    <t>9.0732</t>
  </si>
  <si>
    <t>9.6418</t>
  </si>
  <si>
    <t>9.135</t>
  </si>
  <si>
    <t>9.5413</t>
  </si>
  <si>
    <t>8.963</t>
  </si>
  <si>
    <t>10.2735</t>
  </si>
  <si>
    <t>9.002</t>
  </si>
  <si>
    <t>GBP</t>
  </si>
  <si>
    <t>10.4115</t>
  </si>
  <si>
    <t>9.9725</t>
  </si>
  <si>
    <t>10.8231</t>
  </si>
  <si>
    <t>10.6768</t>
  </si>
  <si>
    <t>10.734</t>
  </si>
  <si>
    <t>10.3839</t>
  </si>
  <si>
    <t>11.5031</t>
  </si>
  <si>
    <t>10.4914</t>
  </si>
  <si>
    <t>10.1863</t>
  </si>
  <si>
    <t>9.4911</t>
  </si>
  <si>
    <t>10.7988</t>
  </si>
  <si>
    <t>10.7329</t>
  </si>
  <si>
    <t>11.2917</t>
  </si>
  <si>
    <t>10.5326</t>
  </si>
  <si>
    <t>12.1453</t>
  </si>
  <si>
    <t>12.1388</t>
  </si>
  <si>
    <t>12.8962</t>
  </si>
  <si>
    <t>11.9803</t>
  </si>
  <si>
    <t>13.618</t>
  </si>
  <si>
    <t>12.3785</t>
  </si>
  <si>
    <t>11.1256</t>
  </si>
  <si>
    <t>10.3125</t>
  </si>
  <si>
    <t>11.85</t>
  </si>
  <si>
    <t>10.5475</t>
  </si>
  <si>
    <t>HKD</t>
  </si>
  <si>
    <t>0.8346</t>
  </si>
  <si>
    <t>0.7725</t>
  </si>
  <si>
    <t>0.8963</t>
  </si>
  <si>
    <t>0.8911</t>
  </si>
  <si>
    <t>0.8735</t>
  </si>
  <si>
    <t>0.8387</t>
  </si>
  <si>
    <t>0.9387</t>
  </si>
  <si>
    <t>0.8406</t>
  </si>
  <si>
    <t>0.8398</t>
  </si>
  <si>
    <t>0.8117</t>
  </si>
  <si>
    <t>0.8815</t>
  </si>
  <si>
    <t>0.8392</t>
  </si>
  <si>
    <t>0.8844</t>
  </si>
  <si>
    <t>0.8165</t>
  </si>
  <si>
    <t>1.0071</t>
  </si>
  <si>
    <t>1.0881</t>
  </si>
  <si>
    <t>1.0088</t>
  </si>
  <si>
    <t>1.1407</t>
  </si>
  <si>
    <t>1.0777</t>
  </si>
  <si>
    <t>0.9274</t>
  </si>
  <si>
    <t>0.8425</t>
  </si>
  <si>
    <t>1.035</t>
  </si>
  <si>
    <t>0.875</t>
  </si>
  <si>
    <t>HUF</t>
  </si>
  <si>
    <t>3.2404</t>
  </si>
  <si>
    <t>2.8778</t>
  </si>
  <si>
    <t>3.4535</t>
  </si>
  <si>
    <t>3.0124</t>
  </si>
  <si>
    <t>2.7347</t>
  </si>
  <si>
    <t>3.1362</t>
  </si>
  <si>
    <t>2.9558</t>
  </si>
  <si>
    <t>2.9142</t>
  </si>
  <si>
    <t>2.70</t>
  </si>
  <si>
    <t>3.0305</t>
  </si>
  <si>
    <t>3.0116</t>
  </si>
  <si>
    <t>2.9472</t>
  </si>
  <si>
    <t>2.8122</t>
  </si>
  <si>
    <t>3.0606</t>
  </si>
  <si>
    <t>3.0209</t>
  </si>
  <si>
    <t>3.0197</t>
  </si>
  <si>
    <t>2.9154</t>
  </si>
  <si>
    <t>3.1522</t>
  </si>
  <si>
    <t>2.9177</t>
  </si>
  <si>
    <t>3.4686</t>
  </si>
  <si>
    <t>3.21</t>
  </si>
  <si>
    <t>3.83</t>
  </si>
  <si>
    <t>3.22</t>
  </si>
  <si>
    <t>IDR</t>
  </si>
  <si>
    <t>0.0729</t>
  </si>
  <si>
    <t>0.07</t>
  </si>
  <si>
    <t>0.08</t>
  </si>
  <si>
    <t>0.0761</t>
  </si>
  <si>
    <t>0.0723</t>
  </si>
  <si>
    <t>0.067</t>
  </si>
  <si>
    <t>0.078</t>
  </si>
  <si>
    <t>0.0673</t>
  </si>
  <si>
    <t>0.0627</t>
  </si>
  <si>
    <t>0.0531</t>
  </si>
  <si>
    <t>0.0688</t>
  </si>
  <si>
    <t>0.0579</t>
  </si>
  <si>
    <t>0.0527</t>
  </si>
  <si>
    <t>0.0629</t>
  </si>
  <si>
    <t>0.0631</t>
  </si>
  <si>
    <t>0.0566</t>
  </si>
  <si>
    <t>0.0682</t>
  </si>
  <si>
    <t>0.0607</t>
  </si>
  <si>
    <t>0.0801</t>
  </si>
  <si>
    <t>0.09</t>
  </si>
  <si>
    <t>INR</t>
  </si>
  <si>
    <t>13.9444</t>
  </si>
  <si>
    <t>12.8404</t>
  </si>
  <si>
    <t>15.24</t>
  </si>
  <si>
    <t>12.9924</t>
  </si>
  <si>
    <t>12.7085</t>
  </si>
  <si>
    <t>11.7989</t>
  </si>
  <si>
    <t>13.791</t>
  </si>
  <si>
    <t>11.8839</t>
  </si>
  <si>
    <t>11.1675</t>
  </si>
  <si>
    <t>9.5416</t>
  </si>
  <si>
    <t>12.234</t>
  </si>
  <si>
    <t>10.4896</t>
  </si>
  <si>
    <t>11.2469</t>
  </si>
  <si>
    <t>10.2322</t>
  </si>
  <si>
    <t>12.2989</t>
  </si>
  <si>
    <t>13.1652</t>
  </si>
  <si>
    <t>12.3677</t>
  </si>
  <si>
    <t>14.1857</t>
  </si>
  <si>
    <t>12.5795</t>
  </si>
  <si>
    <t>15.7528</t>
  </si>
  <si>
    <t>14.76</t>
  </si>
  <si>
    <t>17.18</t>
  </si>
  <si>
    <t>15.15</t>
  </si>
  <si>
    <t>ISK</t>
  </si>
  <si>
    <t>5.2734</t>
  </si>
  <si>
    <t>4.42</t>
  </si>
  <si>
    <t>5.85</t>
  </si>
  <si>
    <t>5.1616</t>
  </si>
  <si>
    <t>4.9406</t>
  </si>
  <si>
    <t>3.6662</t>
  </si>
  <si>
    <t>5.4008</t>
  </si>
  <si>
    <t>4.694</t>
  </si>
  <si>
    <t>4.9397</t>
  </si>
  <si>
    <t>4.5291</t>
  </si>
  <si>
    <t>5.475</t>
  </si>
  <si>
    <t>5.1125</t>
  </si>
  <si>
    <t>5.8669</t>
  </si>
  <si>
    <t>5.1752</t>
  </si>
  <si>
    <t>6.1713</t>
  </si>
  <si>
    <t>6.153</t>
  </si>
  <si>
    <t>6.3954</t>
  </si>
  <si>
    <t>6.0919</t>
  </si>
  <si>
    <t>6.6695</t>
  </si>
  <si>
    <t>6.4551</t>
  </si>
  <si>
    <t>5.4793</t>
  </si>
  <si>
    <t>4.91</t>
  </si>
  <si>
    <t>6.01</t>
  </si>
  <si>
    <t>5.88</t>
  </si>
  <si>
    <t>JPY</t>
  </si>
  <si>
    <t>8.1658</t>
  </si>
  <si>
    <t>7.315</t>
  </si>
  <si>
    <t>9.0766</t>
  </si>
  <si>
    <t>8.9179</t>
  </si>
  <si>
    <t>8.5067</t>
  </si>
  <si>
    <t>7.5627</t>
  </si>
  <si>
    <t>9.2828</t>
  </si>
  <si>
    <t>6.6877</t>
  </si>
  <si>
    <t>6.1788</t>
  </si>
  <si>
    <t>7.4825</t>
  </si>
  <si>
    <t>6.4867</t>
  </si>
  <si>
    <t>6.1482</t>
  </si>
  <si>
    <t>6.7983</t>
  </si>
  <si>
    <t>6.5362</t>
  </si>
  <si>
    <t>6.9678</t>
  </si>
  <si>
    <t>6.4981</t>
  </si>
  <si>
    <t>7.3794</t>
  </si>
  <si>
    <t>6.9346</t>
  </si>
  <si>
    <t>8.221</t>
  </si>
  <si>
    <t>7.61</t>
  </si>
  <si>
    <t>8.93</t>
  </si>
  <si>
    <t>8.345</t>
  </si>
  <si>
    <t>KRW</t>
  </si>
  <si>
    <t>0.5868</t>
  </si>
  <si>
    <t>0.5575</t>
  </si>
  <si>
    <t>0.6248</t>
  </si>
  <si>
    <t>0.5973</t>
  </si>
  <si>
    <t>0.6017</t>
  </si>
  <si>
    <t>0.579</t>
  </si>
  <si>
    <t>0.6274</t>
  </si>
  <si>
    <t>0.6092</t>
  </si>
  <si>
    <t>0.5954</t>
  </si>
  <si>
    <t>0.5619</t>
  </si>
  <si>
    <t>0.6285</t>
  </si>
  <si>
    <t>0.6178</t>
  </si>
  <si>
    <t>0.6518</t>
  </si>
  <si>
    <t>0.5917</t>
  </si>
  <si>
    <t>0.7129</t>
  </si>
  <si>
    <t>0.7457</t>
  </si>
  <si>
    <t>0.6913</t>
  </si>
  <si>
    <t>0.8079</t>
  </si>
  <si>
    <t>0.7131</t>
  </si>
  <si>
    <t>0.6232</t>
  </si>
  <si>
    <t>0.587</t>
  </si>
  <si>
    <t>0.6745</t>
  </si>
  <si>
    <t>0.6005</t>
  </si>
  <si>
    <t>LTL</t>
  </si>
  <si>
    <t>2.6163</t>
  </si>
  <si>
    <t>2.52</t>
  </si>
  <si>
    <t>2.6937</t>
  </si>
  <si>
    <t>2.5908</t>
  </si>
  <si>
    <t>2.5214</t>
  </si>
  <si>
    <t>2.3771</t>
  </si>
  <si>
    <t>2.6525</t>
  </si>
  <si>
    <t>2.4959</t>
  </si>
  <si>
    <t>2.5053</t>
  </si>
  <si>
    <t>2.4006</t>
  </si>
  <si>
    <t>2.6348</t>
  </si>
  <si>
    <t>2.59</t>
  </si>
  <si>
    <t>2.5394</t>
  </si>
  <si>
    <t>2.7587</t>
  </si>
  <si>
    <t>2.7555</t>
  </si>
  <si>
    <t>MAD</t>
  </si>
  <si>
    <t>0.865</t>
  </si>
  <si>
    <t>0.8391</t>
  </si>
  <si>
    <t>0.8908</t>
  </si>
  <si>
    <t>0.8457</t>
  </si>
  <si>
    <t>2.7637</t>
  </si>
  <si>
    <t>2.60</t>
  </si>
  <si>
    <t>2.98</t>
  </si>
  <si>
    <t>2.61</t>
  </si>
  <si>
    <t>LVL</t>
  </si>
  <si>
    <t>12.7912</t>
  </si>
  <si>
    <t>12.37</t>
  </si>
  <si>
    <t>13.2838</t>
  </si>
  <si>
    <t>12.7894</t>
  </si>
  <si>
    <t>12.4859</t>
  </si>
  <si>
    <t>11.7892</t>
  </si>
  <si>
    <t>13.1295</t>
  </si>
  <si>
    <t>12.3547</t>
  </si>
  <si>
    <t>12.3326</t>
  </si>
  <si>
    <t>11.8258</t>
  </si>
  <si>
    <t>12.9445</t>
  </si>
  <si>
    <t>12.7288</t>
  </si>
  <si>
    <t>0.8148</t>
  </si>
  <si>
    <t>0.7818</t>
  </si>
  <si>
    <t>0.8661</t>
  </si>
  <si>
    <t>MXN</t>
  </si>
  <si>
    <t>0.5324</t>
  </si>
  <si>
    <t>0.4832</t>
  </si>
  <si>
    <t>0.5822</t>
  </si>
  <si>
    <t>13.4643</t>
  </si>
  <si>
    <t>12.63</t>
  </si>
  <si>
    <t>14.51</t>
  </si>
  <si>
    <t>12.68</t>
  </si>
  <si>
    <t>0.8019</t>
  </si>
  <si>
    <t>0.77</t>
  </si>
  <si>
    <t>0.8312</t>
  </si>
  <si>
    <t>0.805</t>
  </si>
  <si>
    <t>0.7847</t>
  </si>
  <si>
    <t>0.7451</t>
  </si>
  <si>
    <t>0.8271</t>
  </si>
  <si>
    <t>0.7722</t>
  </si>
  <si>
    <t>0.7747</t>
  </si>
  <si>
    <t>0.7454</t>
  </si>
  <si>
    <t>0.8069</t>
  </si>
  <si>
    <t>0.7953</t>
  </si>
  <si>
    <t>0.5156</t>
  </si>
  <si>
    <t>0.478</t>
  </si>
  <si>
    <t>0.549</t>
  </si>
  <si>
    <t>0.5291</t>
  </si>
  <si>
    <t>NOK</t>
  </si>
  <si>
    <t>104.6505</t>
  </si>
  <si>
    <t>95.5645</t>
  </si>
  <si>
    <t>111.9691</t>
  </si>
  <si>
    <t>0.8552</t>
  </si>
  <si>
    <t>0.81</t>
  </si>
  <si>
    <t>0.91</t>
  </si>
  <si>
    <t>0.523</t>
  </si>
  <si>
    <t>0.57</t>
  </si>
  <si>
    <t>0.4942</t>
  </si>
  <si>
    <t>0.5153</t>
  </si>
  <si>
    <t>0.4921</t>
  </si>
  <si>
    <t>0.54</t>
  </si>
  <si>
    <t>0.502</t>
  </si>
  <si>
    <t>0.5106</t>
  </si>
  <si>
    <t>0.4822</t>
  </si>
  <si>
    <t>0.5496</t>
  </si>
  <si>
    <t>0.4981</t>
  </si>
  <si>
    <t>108.9421</t>
  </si>
  <si>
    <t>101.052</t>
  </si>
  <si>
    <t>113.3451</t>
  </si>
  <si>
    <t>105.1617</t>
  </si>
  <si>
    <t>NZD</t>
  </si>
  <si>
    <t>5.8947</t>
  </si>
  <si>
    <t>5.2083</t>
  </si>
  <si>
    <t>6.6725</t>
  </si>
  <si>
    <t>5.7232</t>
  </si>
  <si>
    <t>0.5702</t>
  </si>
  <si>
    <t>0.53</t>
  </si>
  <si>
    <t>0.63</t>
  </si>
  <si>
    <t>0.55</t>
  </si>
  <si>
    <t>115.8657</t>
  </si>
  <si>
    <t>110.90</t>
  </si>
  <si>
    <t>119.8233</t>
  </si>
  <si>
    <t>115.0492</t>
  </si>
  <si>
    <t>116.4067</t>
  </si>
  <si>
    <t>112.2962</t>
  </si>
  <si>
    <t>120.2088</t>
  </si>
  <si>
    <t>116.72</t>
  </si>
  <si>
    <t>110.9461</t>
  </si>
  <si>
    <t>105.4308</t>
  </si>
  <si>
    <t>117.4575</t>
  </si>
  <si>
    <t>105.7985</t>
  </si>
  <si>
    <t>5.6872</t>
  </si>
  <si>
    <t>5.2893</t>
  </si>
  <si>
    <t>6.1073</t>
  </si>
  <si>
    <t>PLN</t>
  </si>
  <si>
    <t>2.237</t>
  </si>
  <si>
    <t>2.1305</t>
  </si>
  <si>
    <t>2.3482</t>
  </si>
  <si>
    <t>2.1545</t>
  </si>
  <si>
    <t>119.1577</t>
  </si>
  <si>
    <t>113.45</t>
  </si>
  <si>
    <t>125.10</t>
  </si>
  <si>
    <t>115.20</t>
  </si>
  <si>
    <t>5.1384</t>
  </si>
  <si>
    <t>4.6025</t>
  </si>
  <si>
    <t>5.5626</t>
  </si>
  <si>
    <t>5.3433</t>
  </si>
  <si>
    <t>5.4882</t>
  </si>
  <si>
    <t>5.3176</t>
  </si>
  <si>
    <t>5.6298</t>
  </si>
  <si>
    <t>5.3581</t>
  </si>
  <si>
    <t>5.3422</t>
  </si>
  <si>
    <t>5.0226</t>
  </si>
  <si>
    <t>5.6214</t>
  </si>
  <si>
    <t>5.30</t>
  </si>
  <si>
    <t>2.1746</t>
  </si>
  <si>
    <t>2.075</t>
  </si>
  <si>
    <t>2.2674</t>
  </si>
  <si>
    <t>2.2124</t>
  </si>
  <si>
    <t>RUB</t>
  </si>
  <si>
    <t>13.9001</t>
  </si>
  <si>
    <t>11.4165</t>
  </si>
  <si>
    <t>17.5291</t>
  </si>
  <si>
    <t>5.1914</t>
  </si>
  <si>
    <t>4.925</t>
  </si>
  <si>
    <t>5.5175</t>
  </si>
  <si>
    <t>5.2225</t>
  </si>
  <si>
    <t>2.1969</t>
  </si>
  <si>
    <t>1.9878</t>
  </si>
  <si>
    <t>2.32</t>
  </si>
  <si>
    <t>2.0309</t>
  </si>
  <si>
    <t>2.082</t>
  </si>
  <si>
    <t>1.9642</t>
  </si>
  <si>
    <t>2.175</t>
  </si>
  <si>
    <t>2.1178</t>
  </si>
  <si>
    <t>2.0615</t>
  </si>
  <si>
    <t>1.9851</t>
  </si>
  <si>
    <t>2.1744</t>
  </si>
  <si>
    <t>2.1548</t>
  </si>
  <si>
    <t>18.0937</t>
  </si>
  <si>
    <t>11.6103</t>
  </si>
  <si>
    <t>20.0809</t>
  </si>
  <si>
    <t>13.7483</t>
  </si>
  <si>
    <t>SAR</t>
  </si>
  <si>
    <t>2.2486</t>
  </si>
  <si>
    <t>2.0838</t>
  </si>
  <si>
    <t>2.3585</t>
  </si>
  <si>
    <t>2.2252</t>
  </si>
  <si>
    <t>2.3914</t>
  </si>
  <si>
    <t>2.25</t>
  </si>
  <si>
    <t>2.55</t>
  </si>
  <si>
    <t>2.27</t>
  </si>
  <si>
    <t>22.1044</t>
  </si>
  <si>
    <t>20.9871</t>
  </si>
  <si>
    <t>23.4681</t>
  </si>
  <si>
    <t>21.535</t>
  </si>
  <si>
    <t>21.813</t>
  </si>
  <si>
    <t>20.5097</t>
  </si>
  <si>
    <t>23.2432</t>
  </si>
  <si>
    <t>21.4719</t>
  </si>
  <si>
    <t>20.4583</t>
  </si>
  <si>
    <t>19.5095</t>
  </si>
  <si>
    <t>21.6223</t>
  </si>
  <si>
    <t>19.8536</t>
  </si>
  <si>
    <t>1.8283</t>
  </si>
  <si>
    <t>1.6905</t>
  </si>
  <si>
    <t>2.0808</t>
  </si>
  <si>
    <t>SGD</t>
  </si>
  <si>
    <t>6.1343</t>
  </si>
  <si>
    <t>5.81</t>
  </si>
  <si>
    <t>6.4939</t>
  </si>
  <si>
    <t>5.908</t>
  </si>
  <si>
    <t>23.7263</t>
  </si>
  <si>
    <t>21.29</t>
  </si>
  <si>
    <t>25.65</t>
  </si>
  <si>
    <t>22.31</t>
  </si>
  <si>
    <t>1.7324</t>
  </si>
  <si>
    <t>1.60</t>
  </si>
  <si>
    <t>1.8601</t>
  </si>
  <si>
    <t>1.8462</t>
  </si>
  <si>
    <t>1.8067</t>
  </si>
  <si>
    <t>1.7332</t>
  </si>
  <si>
    <t>1.9425</t>
  </si>
  <si>
    <t>1.7372</t>
  </si>
  <si>
    <t>1.737</t>
  </si>
  <si>
    <t>1.6784</t>
  </si>
  <si>
    <t>1.8254</t>
  </si>
  <si>
    <t>1.7353</t>
  </si>
  <si>
    <t>5.4125</t>
  </si>
  <si>
    <t>5.0102</t>
  </si>
  <si>
    <t>5.9066</t>
  </si>
  <si>
    <t>THB</t>
  </si>
  <si>
    <t>0.2465</t>
  </si>
  <si>
    <t>0.2285</t>
  </si>
  <si>
    <t>0.2719</t>
  </si>
  <si>
    <t>0.2319</t>
  </si>
  <si>
    <t>1.9212</t>
  </si>
  <si>
    <t>1.74</t>
  </si>
  <si>
    <t>2.15</t>
  </si>
  <si>
    <t>1.815</t>
  </si>
  <si>
    <t>5.167</t>
  </si>
  <si>
    <t>4.895</t>
  </si>
  <si>
    <t>5.4323</t>
  </si>
  <si>
    <t>5.3228</t>
  </si>
  <si>
    <t>5.4221</t>
  </si>
  <si>
    <t>5.2159</t>
  </si>
  <si>
    <t>5.6787</t>
  </si>
  <si>
    <t>5.3281</t>
  </si>
  <si>
    <t>5.2059</t>
  </si>
  <si>
    <t>5.0498</t>
  </si>
  <si>
    <t>5.3773</t>
  </si>
  <si>
    <t>5.1302</t>
  </si>
  <si>
    <t>0.2112</t>
  </si>
  <si>
    <t>0.1952</t>
  </si>
  <si>
    <t>0.2374</t>
  </si>
  <si>
    <t>TRY</t>
  </si>
  <si>
    <t>3.1075</t>
  </si>
  <si>
    <t>2.6935</t>
  </si>
  <si>
    <t>3.552</t>
  </si>
  <si>
    <t>2.8699</t>
  </si>
  <si>
    <t>5.2857</t>
  </si>
  <si>
    <t>5.055</t>
  </si>
  <si>
    <t>5.71</t>
  </si>
  <si>
    <t>5.26</t>
  </si>
  <si>
    <t>0.213</t>
  </si>
  <si>
    <t>0.2005</t>
  </si>
  <si>
    <t>0.2265</t>
  </si>
  <si>
    <t>0.2194</t>
  </si>
  <si>
    <t>0.218</t>
  </si>
  <si>
    <t>0.2101</t>
  </si>
  <si>
    <t>0.2298</t>
  </si>
  <si>
    <t>0.2128</t>
  </si>
  <si>
    <t>0.2123</t>
  </si>
  <si>
    <t>0.1979</t>
  </si>
  <si>
    <t>3.1328</t>
  </si>
  <si>
    <t>2.7346</t>
  </si>
  <si>
    <t>3.3692</t>
  </si>
  <si>
    <t>3.369</t>
  </si>
  <si>
    <t>USD</t>
  </si>
  <si>
    <t>8.435</t>
  </si>
  <si>
    <t>7.8239</t>
  </si>
  <si>
    <t>8.839</t>
  </si>
  <si>
    <t>8.3524</t>
  </si>
  <si>
    <t>0.2273</t>
  </si>
  <si>
    <t>0.247</t>
  </si>
  <si>
    <t>0.2255</t>
  </si>
  <si>
    <t>3.8745</t>
  </si>
  <si>
    <t>3.5438</t>
  </si>
  <si>
    <t>4.4055</t>
  </si>
  <si>
    <t>3.6095</t>
  </si>
  <si>
    <t>3.7628</t>
  </si>
  <si>
    <t>3.6255</t>
  </si>
  <si>
    <t>3.9411</t>
  </si>
  <si>
    <t>3.6361</t>
  </si>
  <si>
    <t>3.4292</t>
  </si>
  <si>
    <t>3.0458</t>
  </si>
  <si>
    <t>3.6986</t>
  </si>
  <si>
    <t>3.051</t>
  </si>
  <si>
    <t>6.8577</t>
  </si>
  <si>
    <t>6.3392</t>
  </si>
  <si>
    <t>7.8117</t>
  </si>
  <si>
    <t>ZAR</t>
  </si>
  <si>
    <t>0.6648</t>
  </si>
  <si>
    <t>0.5433</t>
  </si>
  <si>
    <t>0.7344</t>
  </si>
  <si>
    <t>4.7817</t>
  </si>
  <si>
    <t>4.374</t>
  </si>
  <si>
    <t>5.0365</t>
  </si>
  <si>
    <t>6.4969</t>
  </si>
  <si>
    <t>6.005</t>
  </si>
  <si>
    <t>6.9759</t>
  </si>
  <si>
    <t>6.9234</t>
  </si>
  <si>
    <t>6.7754</t>
  </si>
  <si>
    <t>6.5005</t>
  </si>
  <si>
    <t>7.285</t>
  </si>
  <si>
    <t>6.5156</t>
  </si>
  <si>
    <t>6.514</t>
  </si>
  <si>
    <t>6.294</t>
  </si>
  <si>
    <t>6.836</t>
  </si>
  <si>
    <t>6.5084</t>
  </si>
  <si>
    <t>0.6319</t>
  </si>
  <si>
    <t>0.5714</t>
  </si>
  <si>
    <t>0.6813</t>
  </si>
  <si>
    <t>0.6722</t>
  </si>
  <si>
    <t>7.2049</t>
  </si>
  <si>
    <t>6.5325</t>
  </si>
  <si>
    <t>8.065</t>
  </si>
  <si>
    <t>6.8025</t>
  </si>
  <si>
    <t>0.8972</t>
  </si>
  <si>
    <t>0.8078</t>
  </si>
  <si>
    <t>1.02</t>
  </si>
  <si>
    <t>0.8508</t>
  </si>
  <si>
    <t>0.8275</t>
  </si>
  <si>
    <t>0.7462</t>
  </si>
  <si>
    <t>0.9005</t>
  </si>
  <si>
    <t>0.7661</t>
  </si>
  <si>
    <t>0.6773</t>
  </si>
  <si>
    <t>0.6198</t>
  </si>
  <si>
    <t>0.7646</t>
  </si>
  <si>
    <t>0.6213</t>
  </si>
  <si>
    <t>0.9841</t>
  </si>
  <si>
    <t>0.92</t>
  </si>
  <si>
    <t>1.04</t>
  </si>
  <si>
    <t>SEK</t>
  </si>
  <si>
    <t>MNOK15</t>
  </si>
  <si>
    <t>MNOK10</t>
  </si>
  <si>
    <t>MNOK11</t>
  </si>
  <si>
    <t>MNOK12</t>
  </si>
  <si>
    <t>MNOK13</t>
  </si>
  <si>
    <t>MNOK14</t>
  </si>
  <si>
    <t>NO</t>
  </si>
  <si>
    <t>2016 januari - december</t>
  </si>
  <si>
    <t>6.3724</t>
  </si>
  <si>
    <t>5.8471</t>
  </si>
  <si>
    <t>6.9866</t>
  </si>
  <si>
    <t>6.5688</t>
  </si>
  <si>
    <t>2.4756</t>
  </si>
  <si>
    <t>2.0648</t>
  </si>
  <si>
    <t>2.8656</t>
  </si>
  <si>
    <t>2.795</t>
  </si>
  <si>
    <t>6.4643</t>
  </si>
  <si>
    <t>5.822</t>
  </si>
  <si>
    <t>7.0376</t>
  </si>
  <si>
    <t>6.7437</t>
  </si>
  <si>
    <t>868.8231</t>
  </si>
  <si>
    <t>832.8172</t>
  </si>
  <si>
    <t>924.5858</t>
  </si>
  <si>
    <t>891.1141</t>
  </si>
  <si>
    <t>1.2879</t>
  </si>
  <si>
    <t>1.2235</t>
  </si>
  <si>
    <t>1.3493</t>
  </si>
  <si>
    <t>1.3091</t>
  </si>
  <si>
    <t>35.0324</t>
  </si>
  <si>
    <t>33.8286</t>
  </si>
  <si>
    <t>36.9339</t>
  </si>
  <si>
    <t>35.4041</t>
  </si>
  <si>
    <t>127.2013</t>
  </si>
  <si>
    <t>122.8568</t>
  </si>
  <si>
    <t>134.1239</t>
  </si>
  <si>
    <t>128.6894</t>
  </si>
  <si>
    <t>9.4704</t>
  </si>
  <si>
    <t>9.1467</t>
  </si>
  <si>
    <t>9.9826</t>
  </si>
  <si>
    <t>9.5669</t>
  </si>
  <si>
    <t>11.5664</t>
  </si>
  <si>
    <t>10.7101</t>
  </si>
  <si>
    <t>12.5248</t>
  </si>
  <si>
    <t>11.1787</t>
  </si>
  <si>
    <t>1.103</t>
  </si>
  <si>
    <t>1.0208</t>
  </si>
  <si>
    <t>1.2092</t>
  </si>
  <si>
    <t>1.1731</t>
  </si>
  <si>
    <t>3.0417</t>
  </si>
  <si>
    <t>2.9106</t>
  </si>
  <si>
    <t>3.2654</t>
  </si>
  <si>
    <t>3.0757</t>
  </si>
  <si>
    <t>0.0645</t>
  </si>
  <si>
    <t>0.0602</t>
  </si>
  <si>
    <t>0.0703</t>
  </si>
  <si>
    <t>0.0677</t>
  </si>
  <si>
    <t>12.7424</t>
  </si>
  <si>
    <t>11.9643</t>
  </si>
  <si>
    <t>13.851</t>
  </si>
  <si>
    <t>13.4047</t>
  </si>
  <si>
    <t>7.1177</t>
  </si>
  <si>
    <t>6.503</t>
  </si>
  <si>
    <t>8.2898</t>
  </si>
  <si>
    <t>8.0147</t>
  </si>
  <si>
    <t>7.9013</t>
  </si>
  <si>
    <t>7.0499</t>
  </si>
  <si>
    <t>8.6897</t>
  </si>
  <si>
    <t>7.7729</t>
  </si>
  <si>
    <t>0.7395</t>
  </si>
  <si>
    <t>0.6845</t>
  </si>
  <si>
    <t>0.7929</t>
  </si>
  <si>
    <t>0.7571</t>
  </si>
  <si>
    <t>0.8728</t>
  </si>
  <si>
    <t>0.8317</t>
  </si>
  <si>
    <t>0.9233</t>
  </si>
  <si>
    <t>0.8979</t>
  </si>
  <si>
    <t>0.4582</t>
  </si>
  <si>
    <t>0.4312</t>
  </si>
  <si>
    <t>0.4916</t>
  </si>
  <si>
    <t>0.4393</t>
  </si>
  <si>
    <t>101.9931</t>
  </si>
  <si>
    <t>95.125</t>
  </si>
  <si>
    <t>109.6303</t>
  </si>
  <si>
    <t>105.40</t>
  </si>
  <si>
    <t>5.9763</t>
  </si>
  <si>
    <t>5.4242</t>
  </si>
  <si>
    <t>6.6124</t>
  </si>
  <si>
    <t>6.322</t>
  </si>
  <si>
    <t>2.1711</t>
  </si>
  <si>
    <t>2.0725</t>
  </si>
  <si>
    <t>2.3037</t>
  </si>
  <si>
    <t>2.1662</t>
  </si>
  <si>
    <t>12.8604</t>
  </si>
  <si>
    <t>10.1897</t>
  </si>
  <si>
    <t>15.2699</t>
  </si>
  <si>
    <t>14.9701</t>
  </si>
  <si>
    <t>2.2825</t>
  </si>
  <si>
    <t>2.1116</t>
  </si>
  <si>
    <t>2.5023</t>
  </si>
  <si>
    <t>2.4252</t>
  </si>
  <si>
    <t>6.2001</t>
  </si>
  <si>
    <t>5.9091</t>
  </si>
  <si>
    <t>6.5046</t>
  </si>
  <si>
    <t>6.2874</t>
  </si>
  <si>
    <t>0.2427</t>
  </si>
  <si>
    <t>0.2272</t>
  </si>
  <si>
    <t>0.2623</t>
  </si>
  <si>
    <t>0.2539</t>
  </si>
  <si>
    <t>2.8339</t>
  </si>
  <si>
    <t>2.5796</t>
  </si>
  <si>
    <t>2.9594</t>
  </si>
  <si>
    <t>8.5613</t>
  </si>
  <si>
    <t>7.9202</t>
  </si>
  <si>
    <t>9.3856</t>
  </si>
  <si>
    <t>9.0971</t>
  </si>
  <si>
    <t>0.5855</t>
  </si>
  <si>
    <t>0.505</t>
  </si>
  <si>
    <t>0.6774</t>
  </si>
  <si>
    <t>0.6675</t>
  </si>
  <si>
    <t>DK</t>
  </si>
  <si>
    <t>MEUR15</t>
  </si>
  <si>
    <t>MSEK10</t>
  </si>
  <si>
    <t>MSEK11</t>
  </si>
  <si>
    <t>MSEK12</t>
  </si>
  <si>
    <t>MSEK15</t>
  </si>
  <si>
    <t>MSEK13</t>
  </si>
  <si>
    <t>MSEK14</t>
  </si>
  <si>
    <t>MKr16</t>
  </si>
  <si>
    <t>MKr17</t>
  </si>
  <si>
    <t>MKr15</t>
  </si>
  <si>
    <t>N</t>
  </si>
  <si>
    <t>UC_RHS</t>
  </si>
  <si>
    <t>OBJVAR</t>
  </si>
  <si>
    <t>*Avoid having zero variable costs</t>
  </si>
  <si>
    <t xml:space="preserve">Define the OBJVAR variable free </t>
  </si>
  <si>
    <t>File:</t>
  </si>
  <si>
    <t>Default year should be the first Milestone Year</t>
  </si>
  <si>
    <t>EUR00</t>
  </si>
  <si>
    <t>EUR10</t>
  </si>
  <si>
    <t>EUR15</t>
  </si>
  <si>
    <t>USD10</t>
  </si>
  <si>
    <t>Default Unit for all tables</t>
  </si>
  <si>
    <t>Other_indexes</t>
  </si>
  <si>
    <t>RPT_OPT</t>
  </si>
  <si>
    <t>FLO~5</t>
  </si>
  <si>
    <t>MKr18</t>
  </si>
  <si>
    <t>MKr19</t>
  </si>
  <si>
    <t>MKr20</t>
  </si>
  <si>
    <t>Socio economic discount rate is calculated based on the difference in interest rates set by the central banks of Azerbaijan and Denmark, with baseline assumption of Danish socio-economic discount rate is 4 %</t>
  </si>
  <si>
    <t>Azerbaijan interest rate</t>
  </si>
  <si>
    <t>Denmark interest rate</t>
  </si>
  <si>
    <t>Difference</t>
  </si>
  <si>
    <t>Assumed socio-economic discount rate for Azerbaijan</t>
  </si>
  <si>
    <t>Date</t>
  </si>
  <si>
    <t>Price</t>
  </si>
  <si>
    <t>Open</t>
  </si>
  <si>
    <t>High</t>
  </si>
  <si>
    <t>Low</t>
  </si>
  <si>
    <t>Change %</t>
  </si>
  <si>
    <t>USD/AZN currency rates</t>
  </si>
  <si>
    <t>EUR/AZN currency rates</t>
  </si>
  <si>
    <t>Currency rates from Azerbaijanian Manats to EUR and USD</t>
  </si>
  <si>
    <t>https://www.investing.com/currencies/eur-azn-historical-data</t>
  </si>
  <si>
    <t>Other currency rates</t>
  </si>
  <si>
    <t>https://data.worldbank.org/indicator/NY.GDP.DEFL.KD.ZG?end=2019&amp;locations=AZ&amp;start=2010</t>
  </si>
  <si>
    <t>Updated Deflator values</t>
  </si>
  <si>
    <t>MEUR20</t>
  </si>
  <si>
    <t>MEUR10</t>
  </si>
  <si>
    <t>MEUR11</t>
  </si>
  <si>
    <t>MEUR12</t>
  </si>
  <si>
    <t>MEUR13</t>
  </si>
  <si>
    <t>MEUR14</t>
  </si>
  <si>
    <t>MEUR16</t>
  </si>
  <si>
    <t>MEUR17</t>
  </si>
  <si>
    <t>MEUR18</t>
  </si>
  <si>
    <t>MEUR19</t>
  </si>
  <si>
    <t>Deflator rates</t>
  </si>
  <si>
    <t>MAZN15</t>
  </si>
  <si>
    <t>MAZN20</t>
  </si>
  <si>
    <t>DKK relative to BVT</t>
  </si>
  <si>
    <t>AZN relative to BVT</t>
  </si>
  <si>
    <t>NOK relative to BVT</t>
  </si>
  <si>
    <t>SEK relative to BVT</t>
  </si>
  <si>
    <t>E</t>
  </si>
  <si>
    <t>G</t>
  </si>
  <si>
    <t>Day</t>
  </si>
  <si>
    <t>Night</t>
  </si>
  <si>
    <t>Peak</t>
  </si>
  <si>
    <t>15% Lowst Wind</t>
  </si>
  <si>
    <t xml:space="preserve">hours with were 15 % highest wind power and 15 % lowest demands overlap </t>
  </si>
  <si>
    <t xml:space="preserve">hours with were 15 % lowest wind power and 15 % highest demands overlap </t>
  </si>
  <si>
    <t>Solar peak (top 15 % solar PV)</t>
  </si>
  <si>
    <t>P1</t>
  </si>
  <si>
    <t>P1-5</t>
  </si>
  <si>
    <t>DE</t>
  </si>
  <si>
    <t>DE1</t>
  </si>
  <si>
    <t>DE2</t>
  </si>
  <si>
    <t>DE3</t>
  </si>
  <si>
    <t>DE4</t>
  </si>
  <si>
    <t>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</si>
</sst>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[$€]* #,##0.00_);_([$€]* \(#,##0.00\);_([$€]* &quot;-&quot;??_);_(@_)"/>
    <numFmt numFmtId="166" formatCode="0.000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2"/>
      <name val="Arial"/>
      <family val="2"/>
    </font>
    <font>
      <b/>
      <sz val="15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i/>
      <sz val="11"/>
      <color indexed="10"/>
      <name val="Calibri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81"/>
      <name val="Tahoma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 applyNumberFormat="0" applyFont="0" applyFill="0" applyBorder="0" applyProtection="0">
      <alignment horizontal="left" vertical="center" indent="5"/>
    </xf>
    <xf numFmtId="4" fontId="12" fillId="2" borderId="1">
      <alignment horizontal="right" vertical="center"/>
    </xf>
    <xf numFmtId="4" fontId="12" fillId="2" borderId="1">
      <alignment horizontal="right" vertical="center"/>
    </xf>
    <xf numFmtId="0" fontId="13" fillId="0" borderId="2">
      <alignment horizontal="left" vertical="center" wrapText="1" indent="2"/>
    </xf>
    <xf numFmtId="165" fontId="7" fillId="0" borderId="0" applyFont="0" applyFill="0" applyBorder="0" applyAlignment="0" applyProtection="0"/>
    <xf numFmtId="4" fontId="13" fillId="0" borderId="0" applyBorder="0">
      <alignment horizontal="right" vertical="center"/>
    </xf>
    <xf numFmtId="0" fontId="7" fillId="0" borderId="0"/>
    <xf numFmtId="0" fontId="3" fillId="0" borderId="0"/>
    <xf numFmtId="0" fontId="7" fillId="0" borderId="0"/>
    <xf numFmtId="0" fontId="27" fillId="0" borderId="0"/>
    <xf numFmtId="0" fontId="3" fillId="0" borderId="0"/>
    <xf numFmtId="4" fontId="13" fillId="0" borderId="1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7" fillId="3" borderId="0" applyNumberFormat="0" applyFont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7" fillId="0" borderId="0"/>
    <xf numFmtId="4" fontId="13" fillId="0" borderId="0"/>
    <xf numFmtId="0" fontId="28" fillId="0" borderId="0"/>
    <xf numFmtId="0" fontId="29" fillId="0" borderId="0" applyNumberFormat="0" applyFill="0" applyBorder="0" applyAlignment="0" applyProtection="0"/>
  </cellStyleXfs>
  <cellXfs count="153">
    <xf numFmtId="0" fontId="0" fillId="0" borderId="0" xfId="0"/>
    <xf numFmtId="0" fontId="4" fillId="0" borderId="0" xfId="0" applyFont="1"/>
    <xf numFmtId="0" fontId="0" fillId="0" borderId="0" xfId="0" quotePrefix="1"/>
    <xf numFmtId="0" fontId="0" fillId="0" borderId="0" xfId="0" applyFill="1"/>
    <xf numFmtId="0" fontId="9" fillId="0" borderId="0" xfId="0" applyFont="1" applyFill="1"/>
    <xf numFmtId="0" fontId="10" fillId="4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11" fillId="6" borderId="3" xfId="0" applyFont="1" applyFill="1" applyBorder="1" applyAlignment="1">
      <alignment horizontal="left" vertical="center" wrapText="1"/>
    </xf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0" fillId="0" borderId="0" xfId="0" applyFill="1" applyBorder="1"/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center"/>
    </xf>
    <xf numFmtId="0" fontId="7" fillId="7" borderId="0" xfId="0" applyFont="1" applyFill="1" applyBorder="1"/>
    <xf numFmtId="0" fontId="7" fillId="7" borderId="0" xfId="0" applyFont="1" applyFill="1"/>
    <xf numFmtId="0" fontId="18" fillId="0" borderId="0" xfId="0" applyFont="1"/>
    <xf numFmtId="0" fontId="15" fillId="6" borderId="4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6" fillId="9" borderId="6" xfId="0" applyFont="1" applyFill="1" applyBorder="1" applyAlignment="1">
      <alignment horizontal="left"/>
    </xf>
    <xf numFmtId="164" fontId="0" fillId="9" borderId="0" xfId="0" applyNumberFormat="1" applyFon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2" fontId="0" fillId="9" borderId="7" xfId="0" applyNumberFormat="1" applyFont="1" applyFill="1" applyBorder="1" applyAlignment="1">
      <alignment horizontal="center"/>
    </xf>
    <xf numFmtId="2" fontId="0" fillId="9" borderId="8" xfId="0" applyNumberFormat="1" applyFont="1" applyFill="1" applyBorder="1" applyAlignment="1">
      <alignment horizontal="center"/>
    </xf>
    <xf numFmtId="2" fontId="0" fillId="9" borderId="9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0" fillId="0" borderId="0" xfId="0" applyNumberFormat="1"/>
    <xf numFmtId="0" fontId="0" fillId="0" borderId="10" xfId="0" applyBorder="1"/>
    <xf numFmtId="0" fontId="7" fillId="10" borderId="0" xfId="0" applyFont="1" applyFill="1"/>
    <xf numFmtId="0" fontId="3" fillId="10" borderId="0" xfId="0" applyFont="1" applyFill="1"/>
    <xf numFmtId="0" fontId="0" fillId="10" borderId="0" xfId="0" applyFill="1"/>
    <xf numFmtId="0" fontId="21" fillId="0" borderId="0" xfId="0" applyFont="1" applyFill="1" applyAlignment="1">
      <alignment horizontal="left"/>
    </xf>
    <xf numFmtId="0" fontId="22" fillId="10" borderId="0" xfId="0" applyFont="1" applyFill="1"/>
    <xf numFmtId="0" fontId="16" fillId="0" borderId="0" xfId="0" applyFont="1"/>
    <xf numFmtId="14" fontId="22" fillId="0" borderId="0" xfId="0" applyNumberFormat="1" applyFont="1"/>
    <xf numFmtId="0" fontId="2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4" fillId="0" borderId="10" xfId="0" applyFont="1" applyBorder="1"/>
    <xf numFmtId="0" fontId="4" fillId="0" borderId="0" xfId="0" applyFont="1" applyAlignment="1"/>
    <xf numFmtId="0" fontId="3" fillId="0" borderId="0" xfId="0" applyFont="1" applyAlignment="1"/>
    <xf numFmtId="2" fontId="0" fillId="0" borderId="0" xfId="0" applyNumberFormat="1" applyAlignment="1"/>
    <xf numFmtId="0" fontId="3" fillId="0" borderId="0" xfId="0" applyFont="1" applyFill="1" applyBorder="1" applyAlignment="1"/>
    <xf numFmtId="2" fontId="0" fillId="0" borderId="0" xfId="0" applyNumberFormat="1" applyAlignment="1">
      <alignment horizontal="right"/>
    </xf>
    <xf numFmtId="0" fontId="0" fillId="0" borderId="0" xfId="0" applyAlignment="1"/>
    <xf numFmtId="0" fontId="4" fillId="11" borderId="11" xfId="0" applyFont="1" applyFill="1" applyBorder="1"/>
    <xf numFmtId="0" fontId="0" fillId="12" borderId="0" xfId="0" applyFill="1"/>
    <xf numFmtId="0" fontId="4" fillId="11" borderId="11" xfId="11" applyFont="1" applyFill="1" applyBorder="1"/>
    <xf numFmtId="0" fontId="3" fillId="0" borderId="0" xfId="11"/>
    <xf numFmtId="0" fontId="3" fillId="10" borderId="0" xfId="11" applyFill="1"/>
    <xf numFmtId="0" fontId="3" fillId="0" borderId="0" xfId="8"/>
    <xf numFmtId="0" fontId="11" fillId="6" borderId="12" xfId="0" applyFont="1" applyFill="1" applyBorder="1" applyAlignment="1">
      <alignment horizontal="left" vertical="center" wrapText="1"/>
    </xf>
    <xf numFmtId="0" fontId="3" fillId="0" borderId="0" xfId="8" applyFill="1"/>
    <xf numFmtId="0" fontId="3" fillId="0" borderId="10" xfId="8" applyBorder="1"/>
    <xf numFmtId="2" fontId="3" fillId="0" borderId="0" xfId="8" applyNumberFormat="1"/>
    <xf numFmtId="0" fontId="3" fillId="0" borderId="0" xfId="8" applyBorder="1"/>
    <xf numFmtId="0" fontId="23" fillId="10" borderId="0" xfId="0" applyFont="1" applyFill="1"/>
    <xf numFmtId="2" fontId="3" fillId="0" borderId="0" xfId="8" applyNumberFormat="1" applyFill="1"/>
    <xf numFmtId="0" fontId="0" fillId="6" borderId="3" xfId="0" applyFill="1" applyBorder="1"/>
    <xf numFmtId="0" fontId="0" fillId="6" borderId="13" xfId="0" applyFill="1" applyBorder="1"/>
    <xf numFmtId="0" fontId="18" fillId="0" borderId="0" xfId="0" applyFont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/>
    <xf numFmtId="0" fontId="0" fillId="6" borderId="1" xfId="0" applyFill="1" applyBorder="1"/>
    <xf numFmtId="0" fontId="18" fillId="6" borderId="1" xfId="0" applyFont="1" applyFill="1" applyBorder="1"/>
    <xf numFmtId="0" fontId="0" fillId="6" borderId="0" xfId="0" applyFill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0" fillId="6" borderId="0" xfId="0" quotePrefix="1" applyFill="1"/>
    <xf numFmtId="0" fontId="7" fillId="6" borderId="0" xfId="0" applyFont="1" applyFill="1"/>
    <xf numFmtId="0" fontId="0" fillId="14" borderId="14" xfId="0" quotePrefix="1" applyFill="1" applyBorder="1"/>
    <xf numFmtId="0" fontId="0" fillId="14" borderId="15" xfId="0" quotePrefix="1" applyFill="1" applyBorder="1"/>
    <xf numFmtId="0" fontId="0" fillId="14" borderId="14" xfId="0" applyFill="1" applyBorder="1"/>
    <xf numFmtId="0" fontId="0" fillId="14" borderId="15" xfId="0" applyFill="1" applyBorder="1"/>
    <xf numFmtId="0" fontId="0" fillId="13" borderId="0" xfId="0" quotePrefix="1" applyFill="1"/>
    <xf numFmtId="0" fontId="11" fillId="6" borderId="1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3" fillId="15" borderId="10" xfId="8" applyFont="1" applyFill="1" applyBorder="1"/>
    <xf numFmtId="0" fontId="3" fillId="6" borderId="0" xfId="0" applyFont="1" applyFill="1"/>
    <xf numFmtId="0" fontId="3" fillId="6" borderId="0" xfId="0" applyFont="1" applyFill="1" applyBorder="1"/>
    <xf numFmtId="0" fontId="3" fillId="6" borderId="0" xfId="8" applyFont="1" applyFill="1" applyBorder="1"/>
    <xf numFmtId="0" fontId="3" fillId="6" borderId="10" xfId="8" applyFont="1" applyFill="1" applyBorder="1"/>
    <xf numFmtId="0" fontId="3" fillId="6" borderId="0" xfId="8" applyFont="1" applyFill="1"/>
    <xf numFmtId="0" fontId="3" fillId="6" borderId="0" xfId="8" applyFill="1" applyBorder="1"/>
    <xf numFmtId="0" fontId="18" fillId="5" borderId="0" xfId="0" applyFont="1" applyFill="1"/>
    <xf numFmtId="0" fontId="4" fillId="15" borderId="3" xfId="8" applyFont="1" applyFill="1" applyBorder="1"/>
    <xf numFmtId="0" fontId="3" fillId="15" borderId="3" xfId="8" applyFill="1" applyBorder="1"/>
    <xf numFmtId="0" fontId="0" fillId="15" borderId="3" xfId="0" applyFill="1" applyBorder="1"/>
    <xf numFmtId="0" fontId="0" fillId="6" borderId="1" xfId="0" applyFill="1" applyBorder="1" applyAlignment="1">
      <alignment horizontal="center"/>
    </xf>
    <xf numFmtId="0" fontId="3" fillId="13" borderId="0" xfId="8" applyFill="1"/>
    <xf numFmtId="0" fontId="3" fillId="13" borderId="10" xfId="8" applyFill="1" applyBorder="1"/>
    <xf numFmtId="0" fontId="0" fillId="13" borderId="10" xfId="0" applyFill="1" applyBorder="1"/>
    <xf numFmtId="164" fontId="3" fillId="13" borderId="0" xfId="8" applyNumberFormat="1" applyFill="1"/>
    <xf numFmtId="0" fontId="3" fillId="13" borderId="12" xfId="8" applyFill="1" applyBorder="1"/>
    <xf numFmtId="0" fontId="3" fillId="13" borderId="0" xfId="8" applyFill="1" applyBorder="1"/>
    <xf numFmtId="0" fontId="0" fillId="13" borderId="0" xfId="0" applyFill="1" applyBorder="1"/>
    <xf numFmtId="164" fontId="3" fillId="13" borderId="0" xfId="8" applyNumberFormat="1" applyFill="1" applyBorder="1"/>
    <xf numFmtId="0" fontId="3" fillId="13" borderId="0" xfId="8" applyFont="1" applyFill="1" applyBorder="1"/>
    <xf numFmtId="164" fontId="3" fillId="13" borderId="10" xfId="8" applyNumberFormat="1" applyFill="1" applyBorder="1"/>
    <xf numFmtId="0" fontId="3" fillId="13" borderId="10" xfId="8" applyFont="1" applyFill="1" applyBorder="1"/>
    <xf numFmtId="0" fontId="3" fillId="13" borderId="3" xfId="8" applyFill="1" applyBorder="1"/>
    <xf numFmtId="0" fontId="7" fillId="13" borderId="3" xfId="7" applyFill="1" applyBorder="1"/>
    <xf numFmtId="2" fontId="7" fillId="13" borderId="3" xfId="7" applyNumberFormat="1" applyFill="1" applyBorder="1"/>
    <xf numFmtId="16" fontId="3" fillId="0" borderId="0" xfId="8" applyNumberFormat="1"/>
    <xf numFmtId="0" fontId="3" fillId="0" borderId="0" xfId="0" applyFont="1" applyFill="1"/>
    <xf numFmtId="0" fontId="26" fillId="0" borderId="0" xfId="0" applyFont="1" applyFill="1"/>
    <xf numFmtId="10" fontId="0" fillId="0" borderId="0" xfId="0" applyNumberFormat="1"/>
    <xf numFmtId="166" fontId="3" fillId="13" borderId="10" xfId="8" applyNumberFormat="1" applyFill="1" applyBorder="1"/>
    <xf numFmtId="10" fontId="3" fillId="0" borderId="0" xfId="8" applyNumberFormat="1"/>
    <xf numFmtId="14" fontId="3" fillId="0" borderId="0" xfId="8" applyNumberFormat="1"/>
    <xf numFmtId="0" fontId="2" fillId="0" borderId="0" xfId="11" applyFont="1"/>
    <xf numFmtId="0" fontId="29" fillId="0" borderId="0" xfId="20" applyBorder="1"/>
    <xf numFmtId="10" fontId="3" fillId="16" borderId="0" xfId="16" applyNumberFormat="1" applyFont="1" applyFill="1" applyBorder="1" applyAlignment="1">
      <alignment horizontal="center"/>
    </xf>
    <xf numFmtId="17" fontId="0" fillId="0" borderId="0" xfId="0" applyNumberFormat="1"/>
    <xf numFmtId="0" fontId="3" fillId="0" borderId="0" xfId="0" applyFont="1" applyBorder="1" applyAlignment="1"/>
    <xf numFmtId="2" fontId="0" fillId="0" borderId="0" xfId="0" applyNumberFormat="1" applyBorder="1" applyAlignment="1"/>
    <xf numFmtId="2" fontId="0" fillId="0" borderId="0" xfId="0" applyNumberFormat="1" applyBorder="1" applyAlignment="1">
      <alignment horizontal="right"/>
    </xf>
    <xf numFmtId="0" fontId="1" fillId="0" borderId="0" xfId="11" applyFont="1"/>
    <xf numFmtId="0" fontId="1" fillId="0" borderId="0" xfId="11" quotePrefix="1" applyFont="1"/>
    <xf numFmtId="10" fontId="30" fillId="16" borderId="0" xfId="16" applyNumberFormat="1" applyFont="1" applyFill="1" applyBorder="1" applyAlignment="1">
      <alignment horizontal="center"/>
    </xf>
    <xf numFmtId="0" fontId="3" fillId="15" borderId="0" xfId="8" applyFont="1" applyFill="1" applyBorder="1"/>
    <xf numFmtId="0" fontId="4" fillId="15" borderId="0" xfId="8" applyFont="1" applyFill="1" applyBorder="1"/>
    <xf numFmtId="0" fontId="3" fillId="15" borderId="0" xfId="8" applyFill="1" applyBorder="1"/>
    <xf numFmtId="0" fontId="0" fillId="15" borderId="0" xfId="0" applyFill="1" applyBorder="1"/>
    <xf numFmtId="166" fontId="3" fillId="13" borderId="0" xfId="8" applyNumberFormat="1" applyFill="1" applyBorder="1"/>
    <xf numFmtId="0" fontId="0" fillId="9" borderId="17" xfId="0" applyFont="1" applyFill="1" applyBorder="1"/>
    <xf numFmtId="0" fontId="0" fillId="9" borderId="17" xfId="0" applyFont="1" applyFill="1" applyBorder="1" applyAlignment="1">
      <alignment horizontal="left"/>
    </xf>
    <xf numFmtId="164" fontId="0" fillId="9" borderId="18" xfId="0" applyNumberFormat="1" applyFont="1" applyFill="1" applyBorder="1" applyAlignment="1">
      <alignment horizontal="center"/>
    </xf>
    <xf numFmtId="164" fontId="0" fillId="9" borderId="12" xfId="0" applyNumberFormat="1" applyFont="1" applyFill="1" applyBorder="1" applyAlignment="1">
      <alignment horizontal="center"/>
    </xf>
    <xf numFmtId="164" fontId="0" fillId="9" borderId="14" xfId="0" applyNumberFormat="1" applyFont="1" applyFill="1" applyBorder="1" applyAlignment="1">
      <alignment horizontal="center"/>
    </xf>
    <xf numFmtId="10" fontId="3" fillId="16" borderId="14" xfId="16" applyNumberFormat="1" applyFont="1" applyFill="1" applyBorder="1" applyAlignment="1">
      <alignment horizontal="center"/>
    </xf>
    <xf numFmtId="2" fontId="0" fillId="9" borderId="14" xfId="0" applyNumberFormat="1" applyFont="1" applyFill="1" applyBorder="1" applyAlignment="1">
      <alignment horizontal="center"/>
    </xf>
    <xf numFmtId="0" fontId="16" fillId="9" borderId="19" xfId="0" applyFont="1" applyFill="1" applyBorder="1" applyAlignment="1">
      <alignment horizontal="center"/>
    </xf>
    <xf numFmtId="0" fontId="16" fillId="9" borderId="20" xfId="0" applyFont="1" applyFill="1" applyBorder="1" applyAlignment="1">
      <alignment horizontal="center"/>
    </xf>
    <xf numFmtId="164" fontId="0" fillId="9" borderId="21" xfId="0" applyNumberFormat="1" applyFont="1" applyFill="1" applyBorder="1" applyAlignment="1">
      <alignment horizontal="center"/>
    </xf>
    <xf numFmtId="164" fontId="0" fillId="9" borderId="7" xfId="0" applyNumberFormat="1" applyFont="1" applyFill="1" applyBorder="1" applyAlignment="1">
      <alignment horizontal="center"/>
    </xf>
    <xf numFmtId="10" fontId="30" fillId="16" borderId="7" xfId="16" applyNumberFormat="1" applyFont="1" applyFill="1" applyBorder="1" applyAlignment="1">
      <alignment horizontal="center"/>
    </xf>
    <xf numFmtId="0" fontId="0" fillId="9" borderId="22" xfId="0" applyFont="1" applyFill="1" applyBorder="1"/>
    <xf numFmtId="2" fontId="0" fillId="9" borderId="23" xfId="0" applyNumberFormat="1" applyFont="1" applyFill="1" applyBorder="1" applyAlignment="1">
      <alignment horizontal="center"/>
    </xf>
    <xf numFmtId="0" fontId="0" fillId="6" borderId="0" xfId="0" applyFill="1" applyBorder="1"/>
    <xf numFmtId="0" fontId="31" fillId="0" borderId="0" xfId="0" applyFont="1" applyFill="1"/>
    <xf numFmtId="0" fontId="4" fillId="11" borderId="11" xfId="11" applyFont="1" applyFill="1" applyBorder="1"/>
    <xf numFmtId="0" fontId="4" fillId="11" borderId="11" xfId="0" applyFont="1" applyFill="1" applyBorder="1"/>
  </cellXfs>
  <cellStyles count="21">
    <cellStyle name="5x indented GHG Textfiels" xfId="1"/>
    <cellStyle name="AggOrange_CRFReport-template" xfId="2"/>
    <cellStyle name="AggOrange9_CRFReport-template" xfId="3"/>
    <cellStyle name="CustomizationCells" xfId="4"/>
    <cellStyle name="Euro" xfId="5"/>
    <cellStyle name="InputCells" xfId="6"/>
    <cellStyle name="Link" xfId="20" builtinId="8"/>
    <cellStyle name="Normal" xfId="0" builtinId="0"/>
    <cellStyle name="Normal 10" xfId="7"/>
    <cellStyle name="Normal 10 2" xfId="8"/>
    <cellStyle name="Normal 2" xfId="9"/>
    <cellStyle name="Normal 3" xfId="10"/>
    <cellStyle name="Normal 4" xfId="11"/>
    <cellStyle name="Normal GHG Numbers (0.00)" xfId="12"/>
    <cellStyle name="Normal GHG Textfiels Bold" xfId="13"/>
    <cellStyle name="Normal GHG-Shade" xfId="14"/>
    <cellStyle name="Normale_B2020" xfId="15"/>
    <cellStyle name="Procent" xfId="16" builtinId="5"/>
    <cellStyle name="Standard_Sce_D_Extraction" xfId="17"/>
    <cellStyle name="Standaard_Blad1" xfId="19"/>
    <cellStyle name="Обычный_CRF2002 (1)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480060</xdr:colOff>
      <xdr:row>13</xdr:row>
      <xdr:rowOff>53340</xdr:rowOff>
    </xdr:from>
    <xdr:to>
      <xdr:col>27</xdr:col>
      <xdr:colOff>49665</xdr:colOff>
      <xdr:row>52</xdr:row>
      <xdr:rowOff>90490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9563E5EE-A894-47F4-BFC6-EAD796C87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80" y="2247900"/>
          <a:ext cx="10351905" cy="662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3:R39"/>
  <sheetViews>
    <sheetView zoomScaleNormal="100" workbookViewId="0">
      <selection activeCell="C10" sqref="C10"/>
    </sheetView>
  </sheetViews>
  <sheetFormatPr defaultRowHeight="13.2" x14ac:dyDescent="0.25"/>
  <cols>
    <col min="1" max="1" width="2.109375" customWidth="1"/>
    <col min="2" max="2" width="19.109375" bestFit="1" customWidth="1"/>
    <col min="4" max="4" width="2.109375" customWidth="1"/>
    <col min="5" max="5" width="12.109375" bestFit="1" customWidth="1"/>
    <col min="6" max="6" width="13.5546875" bestFit="1" customWidth="1"/>
    <col min="15" max="15" width="15" bestFit="1" customWidth="1"/>
  </cols>
  <sheetData>
    <row r="3" spans="1:18" x14ac:dyDescent="0.25">
      <c r="A3" s="3"/>
      <c r="B3" s="7" t="s">
        <v>6</v>
      </c>
      <c r="E3" s="7" t="s">
        <v>8</v>
      </c>
      <c r="F3" s="1"/>
      <c r="G3" s="1"/>
    </row>
    <row r="4" spans="1:18" ht="13.8" x14ac:dyDescent="0.25">
      <c r="A4" s="3"/>
      <c r="B4" s="8" t="s">
        <v>12</v>
      </c>
      <c r="C4" s="8" t="s">
        <v>13</v>
      </c>
      <c r="E4" s="8" t="s">
        <v>9</v>
      </c>
      <c r="F4" s="8" t="s">
        <v>10</v>
      </c>
      <c r="G4" s="8" t="s">
        <v>11</v>
      </c>
    </row>
    <row r="5" spans="1:18" s="3" customFormat="1" x14ac:dyDescent="0.25">
      <c r="B5" s="67" t="s">
        <v>1011</v>
      </c>
      <c r="C5" s="68" t="s">
        <v>1012</v>
      </c>
      <c r="E5" s="10" t="s">
        <v>55</v>
      </c>
      <c r="F5" s="3" t="s">
        <v>50</v>
      </c>
      <c r="G5" s="32" t="s">
        <v>68</v>
      </c>
      <c r="K5" s="3" t="str">
        <f>E5</f>
        <v>R</v>
      </c>
      <c r="L5" s="11" t="s">
        <v>56</v>
      </c>
      <c r="N5" s="3" t="str">
        <f>F5</f>
        <v>WD</v>
      </c>
      <c r="O5" s="3" t="s">
        <v>64</v>
      </c>
      <c r="Q5" s="3" t="s">
        <v>68</v>
      </c>
      <c r="R5" s="114" t="s">
        <v>1003</v>
      </c>
    </row>
    <row r="6" spans="1:18" s="3" customFormat="1" x14ac:dyDescent="0.25">
      <c r="B6" s="67"/>
      <c r="C6" s="68" t="s">
        <v>1013</v>
      </c>
      <c r="E6" s="10" t="s">
        <v>52</v>
      </c>
      <c r="F6" s="3" t="s">
        <v>61</v>
      </c>
      <c r="G6" s="33" t="s">
        <v>70</v>
      </c>
      <c r="K6" s="3" t="str">
        <f>E6</f>
        <v>S</v>
      </c>
      <c r="L6" s="11" t="s">
        <v>57</v>
      </c>
      <c r="N6" s="3" t="str">
        <f>F6</f>
        <v>NW</v>
      </c>
      <c r="O6" s="3" t="s">
        <v>65</v>
      </c>
      <c r="Q6" s="3" t="s">
        <v>70</v>
      </c>
      <c r="R6" s="114" t="s">
        <v>1002</v>
      </c>
    </row>
    <row r="7" spans="1:18" x14ac:dyDescent="0.25">
      <c r="A7" s="3"/>
      <c r="B7" s="67"/>
      <c r="C7" s="68" t="s">
        <v>1014</v>
      </c>
      <c r="E7" s="10" t="s">
        <v>53</v>
      </c>
      <c r="F7" s="3"/>
      <c r="G7" s="33" t="s">
        <v>69</v>
      </c>
      <c r="K7" s="3" t="str">
        <f>E7</f>
        <v>F</v>
      </c>
      <c r="L7" s="11" t="s">
        <v>58</v>
      </c>
      <c r="Q7" t="s">
        <v>69</v>
      </c>
      <c r="R7" t="s">
        <v>1004</v>
      </c>
    </row>
    <row r="8" spans="1:18" x14ac:dyDescent="0.25">
      <c r="A8" s="3"/>
      <c r="B8" s="67"/>
      <c r="C8" s="68" t="s">
        <v>1015</v>
      </c>
      <c r="E8" s="10" t="s">
        <v>54</v>
      </c>
      <c r="F8" s="3"/>
      <c r="G8" s="33" t="s">
        <v>51</v>
      </c>
      <c r="K8" s="3" t="str">
        <f>E8</f>
        <v>W</v>
      </c>
      <c r="L8" s="11" t="s">
        <v>59</v>
      </c>
      <c r="Q8" t="s">
        <v>51</v>
      </c>
      <c r="R8" t="s">
        <v>1005</v>
      </c>
    </row>
    <row r="9" spans="1:18" x14ac:dyDescent="0.25">
      <c r="A9" s="3"/>
      <c r="B9" s="68"/>
      <c r="C9" s="68" t="s">
        <v>1016</v>
      </c>
      <c r="E9" s="3"/>
      <c r="G9" s="33" t="s">
        <v>1000</v>
      </c>
      <c r="Q9" t="s">
        <v>1000</v>
      </c>
      <c r="R9" t="s">
        <v>1006</v>
      </c>
    </row>
    <row r="10" spans="1:18" x14ac:dyDescent="0.25">
      <c r="A10" s="3"/>
      <c r="B10" s="67"/>
      <c r="C10" s="68"/>
      <c r="G10" s="33" t="s">
        <v>53</v>
      </c>
      <c r="Q10" t="s">
        <v>53</v>
      </c>
      <c r="R10" t="s">
        <v>1007</v>
      </c>
    </row>
    <row r="11" spans="1:18" x14ac:dyDescent="0.25">
      <c r="A11" s="3"/>
      <c r="B11" s="67"/>
      <c r="C11" s="68"/>
      <c r="G11" s="33" t="s">
        <v>1001</v>
      </c>
      <c r="Q11" t="s">
        <v>1001</v>
      </c>
      <c r="R11" t="s">
        <v>1008</v>
      </c>
    </row>
    <row r="12" spans="1:18" x14ac:dyDescent="0.25">
      <c r="A12" s="3"/>
      <c r="B12" s="67"/>
      <c r="C12" s="68"/>
      <c r="N12" s="12"/>
      <c r="O12" s="12"/>
      <c r="P12" s="12"/>
    </row>
    <row r="13" spans="1:18" ht="13.8" x14ac:dyDescent="0.3">
      <c r="A13" s="3"/>
      <c r="B13" s="3"/>
      <c r="C13" s="3"/>
      <c r="N13" s="12"/>
      <c r="O13" s="13"/>
      <c r="P13" s="14"/>
    </row>
    <row r="14" spans="1:18" ht="13.8" x14ac:dyDescent="0.3">
      <c r="A14" s="3"/>
      <c r="B14" s="3"/>
      <c r="C14" s="3"/>
      <c r="N14" s="12"/>
      <c r="O14" s="13"/>
      <c r="P14" s="14"/>
    </row>
    <row r="15" spans="1:18" ht="13.8" x14ac:dyDescent="0.3">
      <c r="A15" s="3"/>
      <c r="B15" s="114"/>
      <c r="C15" s="3"/>
      <c r="N15" s="12"/>
      <c r="O15" s="13"/>
      <c r="P15" s="14"/>
    </row>
    <row r="16" spans="1:18" ht="13.8" x14ac:dyDescent="0.3">
      <c r="A16" s="3"/>
      <c r="B16" s="115"/>
      <c r="C16" s="115"/>
      <c r="O16" s="13"/>
      <c r="P16" s="14"/>
    </row>
    <row r="17" spans="1:16" ht="13.8" x14ac:dyDescent="0.3">
      <c r="A17" s="3"/>
      <c r="B17" s="115"/>
      <c r="C17" s="115"/>
      <c r="O17" s="12"/>
      <c r="P17" s="12"/>
    </row>
    <row r="18" spans="1:16" ht="13.8" x14ac:dyDescent="0.3">
      <c r="A18" s="3"/>
      <c r="B18" s="115"/>
      <c r="C18" s="115"/>
      <c r="O18" s="12"/>
      <c r="P18" s="12"/>
    </row>
    <row r="19" spans="1:16" ht="13.8" x14ac:dyDescent="0.3">
      <c r="A19" s="3"/>
      <c r="B19" s="115"/>
      <c r="C19" s="115"/>
    </row>
    <row r="20" spans="1:16" x14ac:dyDescent="0.25">
      <c r="A20" s="3"/>
    </row>
    <row r="21" spans="1:16" x14ac:dyDescent="0.25">
      <c r="A21" s="3"/>
    </row>
    <row r="22" spans="1:16" x14ac:dyDescent="0.25">
      <c r="A22" s="3"/>
    </row>
    <row r="23" spans="1:16" x14ac:dyDescent="0.25">
      <c r="A23" s="3"/>
    </row>
    <row r="24" spans="1:16" x14ac:dyDescent="0.25">
      <c r="A24" s="3"/>
    </row>
    <row r="25" spans="1:16" x14ac:dyDescent="0.25">
      <c r="A25" s="3"/>
    </row>
    <row r="26" spans="1:16" x14ac:dyDescent="0.25">
      <c r="A26" s="3"/>
    </row>
    <row r="27" spans="1:16" x14ac:dyDescent="0.25">
      <c r="A27" s="3"/>
    </row>
    <row r="28" spans="1:16" x14ac:dyDescent="0.25">
      <c r="A28" s="3"/>
    </row>
    <row r="29" spans="1:16" x14ac:dyDescent="0.25">
      <c r="A29" s="3"/>
    </row>
    <row r="30" spans="1:16" x14ac:dyDescent="0.25">
      <c r="A30" s="3"/>
    </row>
    <row r="31" spans="1:16" x14ac:dyDescent="0.25">
      <c r="A31" s="3"/>
    </row>
    <row r="32" spans="1:1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</sheetData>
  <phoneticPr fontId="6" type="noConversion"/>
  <pageMargins left="0.75" right="0.75" top="1" bottom="1" header="0.5" footer="0.5"/>
  <pageSetup orientation="portrait" verticalDpi="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57"/>
  <sheetViews>
    <sheetView zoomScaleNormal="100" workbookViewId="0">
      <selection activeCell="K16" sqref="K16"/>
    </sheetView>
  </sheetViews>
  <sheetFormatPr defaultRowHeight="13.2" x14ac:dyDescent="0.25"/>
  <cols>
    <col min="2" max="2" width="13.6640625" bestFit="1" customWidth="1"/>
    <col min="3" max="3" width="3.33203125" bestFit="1" customWidth="1"/>
    <col min="4" max="4" width="4.33203125" bestFit="1" customWidth="1"/>
    <col min="6" max="6" width="11.88671875" bestFit="1" customWidth="1"/>
  </cols>
  <sheetData>
    <row r="3" spans="2:11" x14ac:dyDescent="0.25">
      <c r="B3" s="17" t="s">
        <v>31</v>
      </c>
    </row>
    <row r="4" spans="2:11" x14ac:dyDescent="0.25">
      <c r="B4">
        <v>2010</v>
      </c>
    </row>
    <row r="7" spans="2:11" x14ac:dyDescent="0.25">
      <c r="B7" s="17" t="s">
        <v>32</v>
      </c>
      <c r="G7" s="69" t="s">
        <v>953</v>
      </c>
      <c r="H7" s="69"/>
      <c r="I7" s="69"/>
      <c r="J7" s="69"/>
    </row>
    <row r="8" spans="2:11" x14ac:dyDescent="0.25">
      <c r="B8" t="s">
        <v>44</v>
      </c>
      <c r="G8" s="98">
        <f>FLOOR(B4+HLOOKUP($B$8,$B$16:$I$26,2,0)/2,1)</f>
        <v>2010</v>
      </c>
    </row>
    <row r="10" spans="2:11" x14ac:dyDescent="0.25">
      <c r="B10" s="71" t="str">
        <f ca="1">IF(VEDA2,"~DefaultYear",T(0))</f>
        <v>~DefaultYear</v>
      </c>
    </row>
    <row r="11" spans="2:11" x14ac:dyDescent="0.25">
      <c r="B11" s="70">
        <v>2010</v>
      </c>
    </row>
    <row r="15" spans="2:11" x14ac:dyDescent="0.25">
      <c r="B15" s="17" t="s">
        <v>7</v>
      </c>
    </row>
    <row r="16" spans="2:11" x14ac:dyDescent="0.25">
      <c r="B16" s="64" t="s">
        <v>44</v>
      </c>
      <c r="C16" s="64" t="s">
        <v>1009</v>
      </c>
      <c r="D16" s="65" t="s">
        <v>1010</v>
      </c>
      <c r="I16" s="149" t="s">
        <v>44</v>
      </c>
      <c r="J16" s="149" t="s">
        <v>1009</v>
      </c>
      <c r="K16" s="89" t="s">
        <v>1010</v>
      </c>
    </row>
    <row r="17" spans="2:11" x14ac:dyDescent="0.25">
      <c r="B17" s="9">
        <v>1</v>
      </c>
      <c r="C17" s="9">
        <v>1</v>
      </c>
      <c r="D17" s="9">
        <v>1</v>
      </c>
      <c r="I17">
        <v>2010</v>
      </c>
      <c r="J17">
        <v>2010</v>
      </c>
      <c r="K17">
        <v>2010</v>
      </c>
    </row>
    <row r="18" spans="2:11" x14ac:dyDescent="0.25">
      <c r="B18" s="9">
        <v>3</v>
      </c>
      <c r="C18" s="9">
        <v>1</v>
      </c>
      <c r="D18" s="9">
        <v>1</v>
      </c>
      <c r="I18">
        <v>2013</v>
      </c>
      <c r="J18">
        <v>2011</v>
      </c>
      <c r="K18">
        <v>2011</v>
      </c>
    </row>
    <row r="19" spans="2:11" x14ac:dyDescent="0.25">
      <c r="B19" s="9">
        <v>4</v>
      </c>
      <c r="C19" s="9">
        <v>1</v>
      </c>
      <c r="D19" s="9">
        <v>1</v>
      </c>
      <c r="I19">
        <v>2015</v>
      </c>
      <c r="J19">
        <v>2012</v>
      </c>
      <c r="K19">
        <v>2012</v>
      </c>
    </row>
    <row r="20" spans="2:11" x14ac:dyDescent="0.25">
      <c r="B20" s="9">
        <v>5</v>
      </c>
      <c r="C20" s="9">
        <v>1</v>
      </c>
      <c r="D20" s="9">
        <v>1</v>
      </c>
      <c r="I20">
        <v>2020</v>
      </c>
      <c r="J20">
        <v>2013</v>
      </c>
      <c r="K20">
        <v>2013</v>
      </c>
    </row>
    <row r="21" spans="2:11" x14ac:dyDescent="0.25">
      <c r="B21" s="9">
        <v>5</v>
      </c>
      <c r="C21" s="9">
        <v>1</v>
      </c>
      <c r="D21" s="9">
        <v>1</v>
      </c>
      <c r="I21">
        <v>2025</v>
      </c>
      <c r="J21">
        <v>2014</v>
      </c>
      <c r="K21">
        <v>2014</v>
      </c>
    </row>
    <row r="22" spans="2:11" x14ac:dyDescent="0.25">
      <c r="B22" s="9">
        <v>5</v>
      </c>
      <c r="C22" s="9">
        <v>1</v>
      </c>
      <c r="D22" s="9">
        <v>1</v>
      </c>
      <c r="I22">
        <v>2030</v>
      </c>
      <c r="J22">
        <v>2015</v>
      </c>
      <c r="K22">
        <v>2015</v>
      </c>
    </row>
    <row r="23" spans="2:11" x14ac:dyDescent="0.25">
      <c r="B23" s="9">
        <v>5</v>
      </c>
      <c r="C23" s="9">
        <v>1</v>
      </c>
      <c r="D23" s="9">
        <v>1</v>
      </c>
      <c r="I23">
        <v>2035</v>
      </c>
      <c r="J23">
        <v>2016</v>
      </c>
      <c r="K23">
        <v>2016</v>
      </c>
    </row>
    <row r="24" spans="2:11" x14ac:dyDescent="0.25">
      <c r="B24" s="9">
        <v>5</v>
      </c>
      <c r="C24" s="9">
        <v>1</v>
      </c>
      <c r="D24" s="9">
        <v>1</v>
      </c>
      <c r="I24">
        <v>2040</v>
      </c>
      <c r="J24">
        <v>2017</v>
      </c>
      <c r="K24">
        <v>2017</v>
      </c>
    </row>
    <row r="25" spans="2:11" x14ac:dyDescent="0.25">
      <c r="B25" s="9">
        <v>5</v>
      </c>
      <c r="C25" s="9">
        <v>1</v>
      </c>
      <c r="D25" s="9">
        <v>1</v>
      </c>
      <c r="I25">
        <v>2045</v>
      </c>
      <c r="J25">
        <v>2018</v>
      </c>
      <c r="K25">
        <v>2018</v>
      </c>
    </row>
    <row r="26" spans="2:11" x14ac:dyDescent="0.25">
      <c r="B26" s="9">
        <v>5</v>
      </c>
      <c r="C26" s="9">
        <v>1</v>
      </c>
      <c r="D26" s="9">
        <v>1</v>
      </c>
      <c r="I26">
        <v>2050</v>
      </c>
      <c r="J26">
        <v>2019</v>
      </c>
      <c r="K26">
        <v>2019</v>
      </c>
    </row>
    <row r="27" spans="2:11" x14ac:dyDescent="0.25">
      <c r="B27" s="9">
        <v>15</v>
      </c>
      <c r="C27" s="9">
        <v>1</v>
      </c>
      <c r="D27" s="9">
        <v>1</v>
      </c>
      <c r="I27">
        <v>2060</v>
      </c>
      <c r="J27">
        <v>2020</v>
      </c>
      <c r="K27">
        <v>2020</v>
      </c>
    </row>
    <row r="28" spans="2:11" x14ac:dyDescent="0.25">
      <c r="B28" s="9"/>
      <c r="C28" s="9">
        <v>1</v>
      </c>
      <c r="D28" s="9">
        <v>1</v>
      </c>
      <c r="J28">
        <v>2021</v>
      </c>
      <c r="K28">
        <v>2021</v>
      </c>
    </row>
    <row r="29" spans="2:11" x14ac:dyDescent="0.25">
      <c r="C29" s="9">
        <v>1</v>
      </c>
      <c r="D29" s="9">
        <v>1</v>
      </c>
      <c r="J29">
        <v>2022</v>
      </c>
      <c r="K29">
        <v>2022</v>
      </c>
    </row>
    <row r="30" spans="2:11" x14ac:dyDescent="0.25">
      <c r="C30" s="9">
        <v>1</v>
      </c>
      <c r="D30" s="9">
        <v>1</v>
      </c>
      <c r="J30">
        <v>2023</v>
      </c>
      <c r="K30">
        <v>2023</v>
      </c>
    </row>
    <row r="31" spans="2:11" x14ac:dyDescent="0.25">
      <c r="C31" s="9">
        <v>1</v>
      </c>
      <c r="D31" s="9">
        <v>1</v>
      </c>
      <c r="J31">
        <v>2024</v>
      </c>
      <c r="K31">
        <v>2024</v>
      </c>
    </row>
    <row r="32" spans="2:11" x14ac:dyDescent="0.25">
      <c r="C32" s="9">
        <v>1</v>
      </c>
      <c r="D32" s="9">
        <v>1</v>
      </c>
      <c r="J32">
        <v>2025</v>
      </c>
      <c r="K32">
        <v>2025</v>
      </c>
    </row>
    <row r="33" spans="3:11" x14ac:dyDescent="0.25">
      <c r="C33" s="9">
        <v>1</v>
      </c>
      <c r="D33" s="9">
        <v>1</v>
      </c>
      <c r="J33">
        <v>2026</v>
      </c>
      <c r="K33">
        <v>2026</v>
      </c>
    </row>
    <row r="34" spans="3:11" x14ac:dyDescent="0.25">
      <c r="C34" s="9">
        <v>1</v>
      </c>
      <c r="D34" s="9">
        <v>1</v>
      </c>
      <c r="J34">
        <v>2027</v>
      </c>
      <c r="K34">
        <v>2027</v>
      </c>
    </row>
    <row r="35" spans="3:11" x14ac:dyDescent="0.25">
      <c r="C35" s="9">
        <v>1</v>
      </c>
      <c r="D35" s="9">
        <v>1</v>
      </c>
      <c r="J35">
        <v>2028</v>
      </c>
      <c r="K35">
        <v>2028</v>
      </c>
    </row>
    <row r="36" spans="3:11" x14ac:dyDescent="0.25">
      <c r="C36" s="9">
        <v>1</v>
      </c>
      <c r="D36" s="9">
        <v>1</v>
      </c>
      <c r="J36">
        <v>2029</v>
      </c>
      <c r="K36">
        <v>2029</v>
      </c>
    </row>
    <row r="37" spans="3:11" x14ac:dyDescent="0.25">
      <c r="C37" s="9">
        <v>1</v>
      </c>
      <c r="D37" s="9">
        <v>1</v>
      </c>
      <c r="J37">
        <v>2030</v>
      </c>
      <c r="K37">
        <v>2030</v>
      </c>
    </row>
    <row r="38" spans="3:11" x14ac:dyDescent="0.25">
      <c r="C38" s="9">
        <v>1</v>
      </c>
      <c r="D38" s="9">
        <v>1</v>
      </c>
      <c r="J38">
        <v>2031</v>
      </c>
      <c r="K38">
        <v>2031</v>
      </c>
    </row>
    <row r="39" spans="3:11" x14ac:dyDescent="0.25">
      <c r="C39" s="9">
        <v>1</v>
      </c>
      <c r="D39" s="9">
        <v>1</v>
      </c>
      <c r="J39">
        <v>2032</v>
      </c>
      <c r="K39">
        <v>2032</v>
      </c>
    </row>
    <row r="40" spans="3:11" x14ac:dyDescent="0.25">
      <c r="C40" s="9">
        <v>1</v>
      </c>
      <c r="D40" s="9">
        <v>5</v>
      </c>
      <c r="J40">
        <v>2033</v>
      </c>
      <c r="K40">
        <v>2035</v>
      </c>
    </row>
    <row r="41" spans="3:11" x14ac:dyDescent="0.25">
      <c r="C41" s="9">
        <v>1</v>
      </c>
      <c r="D41" s="9">
        <v>5</v>
      </c>
      <c r="J41">
        <v>2034</v>
      </c>
      <c r="K41">
        <v>2040</v>
      </c>
    </row>
    <row r="42" spans="3:11" x14ac:dyDescent="0.25">
      <c r="C42" s="9">
        <v>1</v>
      </c>
      <c r="D42" s="9">
        <v>5</v>
      </c>
      <c r="J42">
        <v>2035</v>
      </c>
      <c r="K42">
        <v>2045</v>
      </c>
    </row>
    <row r="43" spans="3:11" x14ac:dyDescent="0.25">
      <c r="C43" s="9">
        <v>1</v>
      </c>
      <c r="D43" s="9">
        <v>5</v>
      </c>
      <c r="J43">
        <v>2036</v>
      </c>
      <c r="K43">
        <v>2050</v>
      </c>
    </row>
    <row r="44" spans="3:11" x14ac:dyDescent="0.25">
      <c r="C44" s="9">
        <v>1</v>
      </c>
      <c r="D44" s="150"/>
      <c r="J44">
        <v>2037</v>
      </c>
    </row>
    <row r="45" spans="3:11" x14ac:dyDescent="0.25">
      <c r="C45" s="9">
        <v>1</v>
      </c>
      <c r="D45" s="150"/>
      <c r="J45">
        <v>2038</v>
      </c>
    </row>
    <row r="46" spans="3:11" x14ac:dyDescent="0.25">
      <c r="C46" s="9">
        <v>1</v>
      </c>
      <c r="D46" s="150"/>
      <c r="J46">
        <v>2039</v>
      </c>
    </row>
    <row r="47" spans="3:11" x14ac:dyDescent="0.25">
      <c r="C47" s="9">
        <v>1</v>
      </c>
      <c r="D47" s="150"/>
      <c r="J47">
        <v>2040</v>
      </c>
    </row>
    <row r="48" spans="3:11" x14ac:dyDescent="0.25">
      <c r="C48" s="9">
        <v>1</v>
      </c>
      <c r="D48" s="150"/>
      <c r="J48">
        <v>2041</v>
      </c>
    </row>
    <row r="49" spans="3:10" x14ac:dyDescent="0.25">
      <c r="C49" s="9">
        <v>1</v>
      </c>
      <c r="D49" s="150"/>
      <c r="J49">
        <v>2042</v>
      </c>
    </row>
    <row r="50" spans="3:10" x14ac:dyDescent="0.25">
      <c r="C50" s="9">
        <v>1</v>
      </c>
      <c r="D50" s="150"/>
      <c r="J50">
        <v>2043</v>
      </c>
    </row>
    <row r="51" spans="3:10" x14ac:dyDescent="0.25">
      <c r="C51" s="9">
        <v>1</v>
      </c>
      <c r="D51" s="150"/>
      <c r="J51">
        <v>2044</v>
      </c>
    </row>
    <row r="52" spans="3:10" x14ac:dyDescent="0.25">
      <c r="C52" s="9">
        <v>1</v>
      </c>
      <c r="D52" s="150"/>
      <c r="J52">
        <v>2045</v>
      </c>
    </row>
    <row r="53" spans="3:10" x14ac:dyDescent="0.25">
      <c r="C53" s="9">
        <v>1</v>
      </c>
      <c r="D53" s="150"/>
      <c r="J53">
        <v>2046</v>
      </c>
    </row>
    <row r="54" spans="3:10" x14ac:dyDescent="0.25">
      <c r="C54" s="9">
        <v>1</v>
      </c>
      <c r="D54" s="150"/>
      <c r="J54">
        <v>2047</v>
      </c>
    </row>
    <row r="55" spans="3:10" x14ac:dyDescent="0.25">
      <c r="C55" s="9">
        <v>1</v>
      </c>
      <c r="D55" s="150"/>
      <c r="J55">
        <v>2048</v>
      </c>
    </row>
    <row r="56" spans="3:10" x14ac:dyDescent="0.25">
      <c r="C56" s="9">
        <v>1</v>
      </c>
      <c r="D56" s="150"/>
      <c r="J56">
        <v>2049</v>
      </c>
    </row>
    <row r="57" spans="3:10" x14ac:dyDescent="0.25">
      <c r="C57" s="9">
        <v>1</v>
      </c>
      <c r="D57" s="150"/>
      <c r="J57">
        <v>2050</v>
      </c>
    </row>
  </sheetData>
  <phoneticPr fontId="6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8"/>
  <sheetViews>
    <sheetView topLeftCell="A4" zoomScale="90" zoomScaleNormal="100" workbookViewId="0">
      <selection activeCell="K12" sqref="K12"/>
    </sheetView>
  </sheetViews>
  <sheetFormatPr defaultRowHeight="13.2" x14ac:dyDescent="0.25"/>
  <cols>
    <col min="1" max="1" width="2.88671875" customWidth="1"/>
    <col min="2" max="2" width="13.33203125" customWidth="1"/>
    <col min="3" max="3" width="12.44140625" customWidth="1"/>
    <col min="4" max="4" width="13.109375" bestFit="1" customWidth="1"/>
    <col min="5" max="5" width="11.33203125" customWidth="1"/>
    <col min="6" max="13" width="8" customWidth="1"/>
    <col min="17" max="17" width="21.44140625" customWidth="1"/>
    <col min="18" max="18" width="15.5546875" customWidth="1"/>
    <col min="20" max="20" width="7.5546875" customWidth="1"/>
    <col min="21" max="21" width="8.109375" customWidth="1"/>
    <col min="22" max="22" width="9" customWidth="1"/>
  </cols>
  <sheetData>
    <row r="3" spans="2:24" ht="17.25" customHeight="1" x14ac:dyDescent="0.3">
      <c r="B3" s="5" t="s">
        <v>1</v>
      </c>
      <c r="C3" s="5"/>
      <c r="D3" s="5"/>
    </row>
    <row r="4" spans="2:24" ht="17.25" customHeight="1" x14ac:dyDescent="0.3">
      <c r="B4" s="5"/>
      <c r="C4" s="5"/>
      <c r="D4" s="5"/>
    </row>
    <row r="5" spans="2:24" ht="20.25" customHeight="1" x14ac:dyDescent="0.25">
      <c r="B5" s="17" t="str">
        <f ca="1">IF(VEDA2,"~TFM_MIG","~TFM_UPD")</f>
        <v>~TFM_MIG</v>
      </c>
    </row>
    <row r="6" spans="2:24" ht="18" customHeight="1" x14ac:dyDescent="0.25">
      <c r="B6" s="8" t="s">
        <v>16</v>
      </c>
      <c r="C6" s="8" t="s">
        <v>17</v>
      </c>
      <c r="D6" s="8" t="s">
        <v>18</v>
      </c>
      <c r="E6" s="84" t="str">
        <f ca="1">IF(VEDA2,"Year2","Year")</f>
        <v>Year2</v>
      </c>
      <c r="F6" s="73" t="s">
        <v>1012</v>
      </c>
      <c r="G6" s="73" t="s">
        <v>1013</v>
      </c>
      <c r="H6" s="73" t="s">
        <v>1014</v>
      </c>
      <c r="I6" s="73" t="s">
        <v>1015</v>
      </c>
      <c r="J6" s="73" t="s">
        <v>1016</v>
      </c>
      <c r="K6" s="73"/>
      <c r="L6" s="73"/>
      <c r="M6" s="73"/>
      <c r="N6" s="73"/>
      <c r="O6" s="75"/>
      <c r="P6" s="76"/>
      <c r="Q6" s="8"/>
      <c r="R6" s="8"/>
      <c r="S6" s="8"/>
      <c r="T6" s="8"/>
      <c r="U6" s="8"/>
      <c r="V6" s="8"/>
      <c r="W6" s="8"/>
      <c r="X6" s="8"/>
    </row>
    <row r="7" spans="2:24" x14ac:dyDescent="0.25">
      <c r="B7" s="77" t="s">
        <v>23</v>
      </c>
      <c r="C7" s="77" t="s">
        <v>23</v>
      </c>
      <c r="D7" s="78" t="s">
        <v>60</v>
      </c>
      <c r="E7" s="85">
        <v>0</v>
      </c>
      <c r="F7" s="74">
        <v>5</v>
      </c>
      <c r="G7" s="74">
        <v>5</v>
      </c>
      <c r="H7" s="74">
        <v>5</v>
      </c>
      <c r="I7" s="74"/>
      <c r="J7" s="74"/>
      <c r="K7" s="74"/>
      <c r="L7" s="74"/>
      <c r="M7" s="74"/>
      <c r="N7" s="74"/>
      <c r="O7" s="79"/>
      <c r="P7" s="80"/>
      <c r="Q7" s="83"/>
      <c r="R7" s="83"/>
      <c r="S7" s="83"/>
      <c r="T7" s="83"/>
      <c r="U7" s="83"/>
      <c r="V7" s="67"/>
      <c r="W7" s="67"/>
      <c r="X7" s="67"/>
    </row>
    <row r="8" spans="2:24" x14ac:dyDescent="0.25">
      <c r="B8" s="69"/>
      <c r="C8" s="69" t="s">
        <v>67</v>
      </c>
      <c r="D8" s="69" t="s">
        <v>66</v>
      </c>
      <c r="E8" s="85">
        <v>0</v>
      </c>
      <c r="F8" s="74">
        <v>5</v>
      </c>
      <c r="G8" s="74">
        <v>5</v>
      </c>
      <c r="H8" s="74">
        <v>5</v>
      </c>
      <c r="I8" s="74"/>
      <c r="J8" s="74"/>
      <c r="K8" s="74"/>
      <c r="L8" s="74"/>
      <c r="M8" s="74"/>
      <c r="N8" s="74"/>
      <c r="O8" s="81"/>
      <c r="P8" s="82"/>
      <c r="Q8" s="67"/>
      <c r="R8" s="67"/>
      <c r="S8" s="67"/>
      <c r="T8" s="67"/>
      <c r="U8" s="67"/>
      <c r="V8" s="67"/>
      <c r="W8" s="67"/>
      <c r="X8" s="67"/>
    </row>
    <row r="11" spans="2:24" ht="15" x14ac:dyDescent="0.25">
      <c r="B11" s="4" t="s">
        <v>34</v>
      </c>
    </row>
    <row r="12" spans="2:24" ht="19.5" customHeight="1" x14ac:dyDescent="0.25"/>
    <row r="13" spans="2:24" ht="19.5" customHeight="1" x14ac:dyDescent="0.3">
      <c r="B13" s="5" t="s">
        <v>33</v>
      </c>
      <c r="C13" s="5"/>
      <c r="D13" s="5"/>
    </row>
    <row r="14" spans="2:24" ht="15.75" customHeight="1" x14ac:dyDescent="0.3">
      <c r="B14" s="5"/>
      <c r="C14" s="5"/>
      <c r="D14" s="5"/>
    </row>
    <row r="15" spans="2:24" x14ac:dyDescent="0.25">
      <c r="B15" s="17" t="s">
        <v>0</v>
      </c>
    </row>
    <row r="16" spans="2:24" ht="13.8" x14ac:dyDescent="0.25">
      <c r="B16" s="8" t="s">
        <v>18</v>
      </c>
      <c r="C16" s="8" t="s">
        <v>3</v>
      </c>
      <c r="D16" s="8" t="s">
        <v>20</v>
      </c>
      <c r="E16" s="8" t="s">
        <v>21</v>
      </c>
    </row>
    <row r="17" spans="2:13" x14ac:dyDescent="0.25">
      <c r="B17" s="69" t="s">
        <v>4</v>
      </c>
      <c r="C17" s="72">
        <v>3333</v>
      </c>
      <c r="D17" s="69" t="s">
        <v>14</v>
      </c>
      <c r="E17" s="69" t="s">
        <v>2</v>
      </c>
    </row>
    <row r="18" spans="2:13" x14ac:dyDescent="0.25">
      <c r="B18" s="69" t="s">
        <v>4</v>
      </c>
      <c r="C18" s="72">
        <f>9999</f>
        <v>9999</v>
      </c>
      <c r="D18" s="69" t="s">
        <v>14</v>
      </c>
      <c r="E18" s="69" t="s">
        <v>5</v>
      </c>
    </row>
    <row r="21" spans="2:13" ht="15" x14ac:dyDescent="0.25">
      <c r="B21" s="4" t="s">
        <v>950</v>
      </c>
    </row>
    <row r="23" spans="2:13" ht="17.399999999999999" x14ac:dyDescent="0.3">
      <c r="B23" s="5" t="s">
        <v>951</v>
      </c>
      <c r="C23" s="5"/>
      <c r="D23" s="5"/>
    </row>
    <row r="24" spans="2:13" ht="17.399999999999999" x14ac:dyDescent="0.3">
      <c r="B24" s="5"/>
      <c r="C24" s="5"/>
      <c r="D24" s="5"/>
      <c r="M24" t="s">
        <v>23</v>
      </c>
    </row>
    <row r="25" spans="2:13" x14ac:dyDescent="0.25">
      <c r="B25" s="17" t="s">
        <v>15</v>
      </c>
    </row>
    <row r="26" spans="2:13" ht="27.6" x14ac:dyDescent="0.25">
      <c r="B26" s="8" t="s">
        <v>17</v>
      </c>
      <c r="C26" s="8" t="s">
        <v>18</v>
      </c>
      <c r="D26" s="8" t="str">
        <f ca="1">IF(VEDA2,"UC_N","Other_Indexes")</f>
        <v>UC_N</v>
      </c>
      <c r="E26" s="8" t="s">
        <v>3</v>
      </c>
      <c r="F26" s="8" t="s">
        <v>959</v>
      </c>
    </row>
    <row r="27" spans="2:13" x14ac:dyDescent="0.25">
      <c r="B27" s="77" t="s">
        <v>947</v>
      </c>
      <c r="C27" s="69" t="s">
        <v>948</v>
      </c>
      <c r="D27" s="69" t="s">
        <v>949</v>
      </c>
      <c r="E27" s="72">
        <v>-1</v>
      </c>
      <c r="F27" s="69"/>
    </row>
    <row r="28" spans="2:13" x14ac:dyDescent="0.25">
      <c r="B28" s="77"/>
      <c r="C28" s="69" t="s">
        <v>960</v>
      </c>
      <c r="D28" s="69"/>
      <c r="E28" s="72">
        <v>1</v>
      </c>
      <c r="F28" s="69" t="s">
        <v>961</v>
      </c>
    </row>
  </sheetData>
  <dataConsolidate/>
  <phoneticPr fontId="0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opLeftCell="A29" zoomScaleNormal="100" workbookViewId="0">
      <selection activeCell="B45" sqref="B45"/>
    </sheetView>
  </sheetViews>
  <sheetFormatPr defaultRowHeight="13.2" x14ac:dyDescent="0.25"/>
  <cols>
    <col min="1" max="1" width="2.44140625" customWidth="1"/>
    <col min="2" max="2" width="52.6640625" bestFit="1" customWidth="1"/>
  </cols>
  <sheetData>
    <row r="1" spans="2:10" x14ac:dyDescent="0.25">
      <c r="B1" s="17" t="str">
        <f ca="1">"~Scenario:"&amp;REPLACE(REPLACE($F$1,FIND(".",$F$1),100,""),1,FIND("[",$F$1),"")</f>
        <v>~Scenario:</v>
      </c>
      <c r="C1" s="34" t="b">
        <f ca="1">NOT(ISERR(FIND(".xlsx",$F$1)))</f>
        <v>1</v>
      </c>
      <c r="E1" s="66" t="s">
        <v>952</v>
      </c>
      <c r="F1" s="17" t="str">
        <f ca="1">CELL("filename",$E$1)</f>
        <v>C:\Users\hjs.MEDICOUH\Documents\GitHub\Bachelor_Git\TIMES-DE\[SysSettings.xlsx]Import Settings</v>
      </c>
      <c r="I1" s="66"/>
      <c r="J1" s="17"/>
    </row>
    <row r="3" spans="2:10" x14ac:dyDescent="0.25">
      <c r="B3" s="17" t="s">
        <v>24</v>
      </c>
    </row>
    <row r="4" spans="2:10" ht="13.8" x14ac:dyDescent="0.25">
      <c r="B4" s="18" t="s">
        <v>25</v>
      </c>
      <c r="C4" s="19" t="s">
        <v>26</v>
      </c>
    </row>
    <row r="5" spans="2:10" x14ac:dyDescent="0.25">
      <c r="B5" s="15" t="s">
        <v>27</v>
      </c>
      <c r="C5" s="15">
        <v>1</v>
      </c>
    </row>
    <row r="6" spans="2:10" x14ac:dyDescent="0.25">
      <c r="B6" s="15" t="s">
        <v>28</v>
      </c>
      <c r="C6" s="15">
        <v>1</v>
      </c>
    </row>
    <row r="7" spans="2:10" x14ac:dyDescent="0.25">
      <c r="B7" s="16" t="s">
        <v>29</v>
      </c>
      <c r="C7" s="16">
        <v>1</v>
      </c>
    </row>
    <row r="8" spans="2:10" x14ac:dyDescent="0.25">
      <c r="B8" s="16" t="s">
        <v>30</v>
      </c>
      <c r="C8" s="16">
        <v>0</v>
      </c>
    </row>
    <row r="9" spans="2:10" x14ac:dyDescent="0.25">
      <c r="B9" s="9" t="s">
        <v>62</v>
      </c>
      <c r="C9" s="9">
        <v>0</v>
      </c>
    </row>
  </sheetData>
  <phoneticPr fontId="6" type="noConversion"/>
  <pageMargins left="0.75" right="0.75" top="1" bottom="1" header="0.5" footer="0.5"/>
  <pageSetup orientation="portrait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BH67"/>
  <sheetViews>
    <sheetView tabSelected="1" zoomScale="80" zoomScaleNormal="80" workbookViewId="0">
      <selection activeCell="I16" sqref="I16"/>
    </sheetView>
  </sheetViews>
  <sheetFormatPr defaultColWidth="9.109375" defaultRowHeight="13.2" x14ac:dyDescent="0.25"/>
  <cols>
    <col min="1" max="1" width="3.44140625" style="56" customWidth="1"/>
    <col min="2" max="2" width="13.6640625" style="56" customWidth="1"/>
    <col min="3" max="3" width="12.33203125" style="56" bestFit="1" customWidth="1"/>
    <col min="4" max="4" width="5.5546875" style="56" bestFit="1" customWidth="1"/>
    <col min="5" max="5" width="9.88671875" style="56" customWidth="1"/>
    <col min="6" max="10" width="8.33203125" style="56" customWidth="1"/>
    <col min="11" max="15" width="9.109375" style="56"/>
    <col min="16" max="16" width="18.6640625" style="56" customWidth="1"/>
    <col min="17" max="16384" width="9.109375" style="56"/>
  </cols>
  <sheetData>
    <row r="3" spans="2:57" ht="15" x14ac:dyDescent="0.25">
      <c r="B3" s="4" t="s">
        <v>36</v>
      </c>
    </row>
    <row r="5" spans="2:57" x14ac:dyDescent="0.25">
      <c r="B5" s="94" t="s">
        <v>15</v>
      </c>
    </row>
    <row r="6" spans="2:57" ht="27.6" x14ac:dyDescent="0.4">
      <c r="B6" s="8" t="s">
        <v>16</v>
      </c>
      <c r="C6" s="8" t="s">
        <v>18</v>
      </c>
      <c r="D6" s="8" t="s">
        <v>19</v>
      </c>
      <c r="E6" s="8" t="s">
        <v>3</v>
      </c>
      <c r="F6" s="8" t="s">
        <v>1012</v>
      </c>
      <c r="G6" s="8" t="s">
        <v>1013</v>
      </c>
      <c r="H6" s="8" t="s">
        <v>1014</v>
      </c>
      <c r="I6" s="8" t="s">
        <v>1015</v>
      </c>
      <c r="J6" s="8" t="s">
        <v>1016</v>
      </c>
      <c r="K6" s="8" t="s">
        <v>22</v>
      </c>
      <c r="L6" s="8" t="s">
        <v>76</v>
      </c>
      <c r="M6" s="8" t="s">
        <v>77</v>
      </c>
      <c r="P6" s="20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2:57" ht="18" customHeight="1" x14ac:dyDescent="0.4">
      <c r="B7" s="99"/>
      <c r="C7" s="99" t="s">
        <v>49</v>
      </c>
      <c r="D7" s="67"/>
      <c r="E7" s="99">
        <v>2020</v>
      </c>
      <c r="F7" s="99"/>
      <c r="G7" s="99"/>
      <c r="H7" s="99"/>
      <c r="I7" s="99"/>
      <c r="J7" s="99"/>
      <c r="K7" s="99"/>
      <c r="L7" s="99"/>
      <c r="M7" s="99"/>
      <c r="P7" s="20" t="s">
        <v>79</v>
      </c>
      <c r="Q7" s="62" t="s">
        <v>936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2:57" ht="18" customHeight="1" x14ac:dyDescent="0.3">
      <c r="B8" s="100"/>
      <c r="C8" s="100" t="s">
        <v>35</v>
      </c>
      <c r="D8" s="101">
        <v>2010</v>
      </c>
      <c r="E8" s="117">
        <f>Q40</f>
        <v>0.10850000000000001</v>
      </c>
      <c r="F8" s="100"/>
      <c r="G8" s="100"/>
      <c r="H8" s="100"/>
      <c r="I8" s="100"/>
      <c r="J8" s="100"/>
      <c r="K8" s="100"/>
      <c r="L8" s="100" t="str">
        <f>Defaults!B4</f>
        <v>MEUR20</v>
      </c>
      <c r="M8" s="100"/>
      <c r="P8" s="35" t="s">
        <v>84</v>
      </c>
      <c r="Q8" s="1">
        <v>2020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2:57" ht="18" customHeight="1" thickBot="1" x14ac:dyDescent="0.3">
      <c r="B9" s="104"/>
      <c r="C9" s="67" t="s">
        <v>78</v>
      </c>
      <c r="D9" s="105"/>
      <c r="E9" s="134" cm="1">
        <f t="array" ref="E9:E18">TRANSPOSE(Q12:Z12)</f>
        <v>0.57345472525413244</v>
      </c>
      <c r="F9" s="104"/>
      <c r="G9" s="104"/>
      <c r="H9" s="104"/>
      <c r="I9" s="104"/>
      <c r="J9" s="104"/>
      <c r="K9" s="104"/>
      <c r="L9" s="104" t="str">
        <f>Defaults!B5</f>
        <v>MEUR10</v>
      </c>
      <c r="M9" s="100" t="str">
        <f>$L$8</f>
        <v>MEUR20</v>
      </c>
      <c r="N9"/>
      <c r="P9" s="21" t="s">
        <v>85</v>
      </c>
      <c r="Q9" s="6"/>
      <c r="R9" s="6"/>
      <c r="S9" s="6"/>
      <c r="T9" s="6"/>
      <c r="U9" s="22"/>
      <c r="V9" s="22"/>
      <c r="W9" s="22"/>
      <c r="X9" s="22"/>
      <c r="Y9" s="22"/>
      <c r="Z9" s="22"/>
      <c r="AA9" s="22"/>
      <c r="AB9" s="22"/>
      <c r="AC9"/>
      <c r="AD9"/>
      <c r="AE9"/>
      <c r="AF9"/>
      <c r="AG9"/>
      <c r="AH9" t="s">
        <v>80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2:57" ht="18" customHeight="1" x14ac:dyDescent="0.3">
      <c r="B10" s="104"/>
      <c r="C10" s="67" t="s">
        <v>78</v>
      </c>
      <c r="D10" s="105"/>
      <c r="E10" s="134">
        <v>0.71456444294342614</v>
      </c>
      <c r="F10" s="104"/>
      <c r="G10" s="104"/>
      <c r="H10" s="104"/>
      <c r="I10" s="104"/>
      <c r="J10" s="104"/>
      <c r="K10" s="104"/>
      <c r="L10" s="104" t="str">
        <f>Defaults!B6</f>
        <v>MEUR11</v>
      </c>
      <c r="M10" s="104" t="str">
        <f t="shared" ref="M10:M41" si="0">$L$8</f>
        <v>MEUR20</v>
      </c>
      <c r="N10"/>
      <c r="P10" s="23"/>
      <c r="Q10" s="142">
        <v>2010</v>
      </c>
      <c r="R10" s="142">
        <v>2011</v>
      </c>
      <c r="S10" s="142">
        <v>2012</v>
      </c>
      <c r="T10" s="142">
        <v>2013</v>
      </c>
      <c r="U10" s="142">
        <v>2014</v>
      </c>
      <c r="V10" s="142">
        <v>2015</v>
      </c>
      <c r="W10" s="142">
        <v>2016</v>
      </c>
      <c r="X10" s="142">
        <v>2017</v>
      </c>
      <c r="Y10" s="142">
        <v>2018</v>
      </c>
      <c r="Z10" s="142">
        <v>2019</v>
      </c>
      <c r="AA10" s="142">
        <v>2020</v>
      </c>
      <c r="AB10" s="142">
        <v>2021</v>
      </c>
      <c r="AC10" s="142">
        <v>2022</v>
      </c>
      <c r="AD10" s="142">
        <v>2023</v>
      </c>
      <c r="AE10" s="142">
        <v>2024</v>
      </c>
      <c r="AF10" s="142">
        <v>2025</v>
      </c>
      <c r="AG10" s="142">
        <v>2026</v>
      </c>
      <c r="AH10" s="142">
        <v>2027</v>
      </c>
      <c r="AI10" s="142">
        <v>2028</v>
      </c>
      <c r="AJ10" s="142">
        <v>2029</v>
      </c>
      <c r="AK10" s="142">
        <v>2030</v>
      </c>
      <c r="AL10" s="142">
        <v>2031</v>
      </c>
      <c r="AM10" s="142">
        <v>2032</v>
      </c>
      <c r="AN10" s="142">
        <v>2033</v>
      </c>
      <c r="AO10" s="142">
        <v>2034</v>
      </c>
      <c r="AP10" s="142">
        <v>2035</v>
      </c>
      <c r="AQ10" s="142">
        <v>2036</v>
      </c>
      <c r="AR10" s="142">
        <v>2037</v>
      </c>
      <c r="AS10" s="142">
        <v>2038</v>
      </c>
      <c r="AT10" s="142">
        <v>2039</v>
      </c>
      <c r="AU10" s="142">
        <v>2040</v>
      </c>
      <c r="AV10" s="142">
        <v>2041</v>
      </c>
      <c r="AW10" s="142">
        <v>2042</v>
      </c>
      <c r="AX10" s="142">
        <v>2043</v>
      </c>
      <c r="AY10" s="142">
        <v>2044</v>
      </c>
      <c r="AZ10" s="142">
        <v>2045</v>
      </c>
      <c r="BA10" s="142">
        <v>2046</v>
      </c>
      <c r="BB10" s="142">
        <v>2047</v>
      </c>
      <c r="BC10" s="142">
        <v>2048</v>
      </c>
      <c r="BD10" s="142">
        <v>2049</v>
      </c>
      <c r="BE10" s="143">
        <v>2050</v>
      </c>
    </row>
    <row r="11" spans="2:57" ht="18" customHeight="1" x14ac:dyDescent="0.25">
      <c r="B11" s="104"/>
      <c r="C11" s="67" t="s">
        <v>78</v>
      </c>
      <c r="D11" s="105"/>
      <c r="E11" s="134">
        <v>0.7348936768478086</v>
      </c>
      <c r="F11" s="104"/>
      <c r="G11" s="104"/>
      <c r="H11" s="104"/>
      <c r="I11" s="104"/>
      <c r="J11" s="104"/>
      <c r="K11" s="104"/>
      <c r="L11" s="104" t="str">
        <f>Defaults!B7</f>
        <v>MEUR12</v>
      </c>
      <c r="M11" s="104" t="str">
        <f t="shared" si="0"/>
        <v>MEUR20</v>
      </c>
      <c r="N11"/>
      <c r="P11" s="136" t="s">
        <v>81</v>
      </c>
      <c r="Q11" s="137">
        <v>1</v>
      </c>
      <c r="R11" s="138">
        <f>Q11*(1+R13)</f>
        <v>1.246069500302329</v>
      </c>
      <c r="S11" s="138">
        <f t="shared" ref="S11:BE11" si="1">R11*(1+S13)</f>
        <v>1.2815199604853424</v>
      </c>
      <c r="T11" s="138">
        <f t="shared" si="1"/>
        <v>1.2868147403489156</v>
      </c>
      <c r="U11" s="138">
        <f t="shared" si="1"/>
        <v>1.2696974737553699</v>
      </c>
      <c r="V11" s="138">
        <f t="shared" si="1"/>
        <v>1.1578420079704261</v>
      </c>
      <c r="W11" s="138">
        <f t="shared" si="1"/>
        <v>1.3272150619974525</v>
      </c>
      <c r="X11" s="138">
        <f t="shared" si="1"/>
        <v>1.5425716929965085</v>
      </c>
      <c r="Y11" s="138">
        <f t="shared" si="1"/>
        <v>1.7305253068535371</v>
      </c>
      <c r="Z11" s="138">
        <f t="shared" si="1"/>
        <v>1.7265513148613738</v>
      </c>
      <c r="AA11" s="138">
        <f t="shared" si="1"/>
        <v>1.7438168280099875</v>
      </c>
      <c r="AB11" s="138">
        <f t="shared" si="1"/>
        <v>1.7786931645701873</v>
      </c>
      <c r="AC11" s="138">
        <f t="shared" si="1"/>
        <v>1.8142670278615911</v>
      </c>
      <c r="AD11" s="138">
        <f t="shared" si="1"/>
        <v>1.850552368418823</v>
      </c>
      <c r="AE11" s="138">
        <f t="shared" si="1"/>
        <v>1.8875634157871994</v>
      </c>
      <c r="AF11" s="138">
        <f t="shared" si="1"/>
        <v>1.9253146841029434</v>
      </c>
      <c r="AG11" s="138">
        <f t="shared" si="1"/>
        <v>1.9638209777850022</v>
      </c>
      <c r="AH11" s="138">
        <f t="shared" si="1"/>
        <v>2.0030973973407025</v>
      </c>
      <c r="AI11" s="138">
        <f t="shared" si="1"/>
        <v>2.0431593452875165</v>
      </c>
      <c r="AJ11" s="138">
        <f t="shared" si="1"/>
        <v>2.0840225321932668</v>
      </c>
      <c r="AK11" s="138">
        <f t="shared" si="1"/>
        <v>2.1257029828371321</v>
      </c>
      <c r="AL11" s="138">
        <f t="shared" si="1"/>
        <v>2.1682170424938749</v>
      </c>
      <c r="AM11" s="138">
        <f t="shared" si="1"/>
        <v>2.2115813833437525</v>
      </c>
      <c r="AN11" s="138">
        <f t="shared" si="1"/>
        <v>2.2558130110106278</v>
      </c>
      <c r="AO11" s="138">
        <f t="shared" si="1"/>
        <v>2.3009292712308405</v>
      </c>
      <c r="AP11" s="138">
        <f t="shared" si="1"/>
        <v>2.3469478566554574</v>
      </c>
      <c r="AQ11" s="138">
        <f t="shared" si="1"/>
        <v>2.3938868137885665</v>
      </c>
      <c r="AR11" s="138">
        <f t="shared" si="1"/>
        <v>2.4417645500643377</v>
      </c>
      <c r="AS11" s="138">
        <f t="shared" si="1"/>
        <v>2.4905998410656243</v>
      </c>
      <c r="AT11" s="138">
        <f t="shared" si="1"/>
        <v>2.5404118378869369</v>
      </c>
      <c r="AU11" s="138">
        <f t="shared" si="1"/>
        <v>2.5912200746446756</v>
      </c>
      <c r="AV11" s="138">
        <f t="shared" si="1"/>
        <v>2.6430444761375691</v>
      </c>
      <c r="AW11" s="138">
        <f t="shared" si="1"/>
        <v>2.6959053656603205</v>
      </c>
      <c r="AX11" s="138">
        <f t="shared" si="1"/>
        <v>2.7498234729735271</v>
      </c>
      <c r="AY11" s="138">
        <f t="shared" si="1"/>
        <v>2.8048199424329976</v>
      </c>
      <c r="AZ11" s="138">
        <f t="shared" si="1"/>
        <v>2.8609163412816576</v>
      </c>
      <c r="BA11" s="138">
        <f t="shared" si="1"/>
        <v>2.9181346681072906</v>
      </c>
      <c r="BB11" s="138">
        <f t="shared" si="1"/>
        <v>2.9764973614694363</v>
      </c>
      <c r="BC11" s="138">
        <f t="shared" si="1"/>
        <v>3.036027308698825</v>
      </c>
      <c r="BD11" s="138">
        <f t="shared" si="1"/>
        <v>3.0967478548728016</v>
      </c>
      <c r="BE11" s="144">
        <f t="shared" si="1"/>
        <v>3.1586828119702575</v>
      </c>
    </row>
    <row r="12" spans="2:57" ht="18" customHeight="1" x14ac:dyDescent="0.25">
      <c r="B12" s="104"/>
      <c r="C12" s="67" t="s">
        <v>78</v>
      </c>
      <c r="D12" s="105"/>
      <c r="E12" s="134">
        <v>0.73792999337975507</v>
      </c>
      <c r="F12" s="104"/>
      <c r="G12" s="104"/>
      <c r="H12" s="104"/>
      <c r="I12" s="104"/>
      <c r="J12" s="104"/>
      <c r="K12" s="104"/>
      <c r="L12" s="104" t="str">
        <f>Defaults!B8</f>
        <v>MEUR13</v>
      </c>
      <c r="M12" s="104" t="str">
        <f t="shared" si="0"/>
        <v>MEUR20</v>
      </c>
      <c r="N12"/>
      <c r="P12" s="136" t="s">
        <v>82</v>
      </c>
      <c r="Q12" s="139">
        <f>Q11/HLOOKUP($Q$8,$Q$10:$BE$11,2,FALSE)</f>
        <v>0.57345472525413244</v>
      </c>
      <c r="R12" s="24">
        <f>R11/HLOOKUP($Q$8,$Q$10:$BE$11,2,FALSE)</f>
        <v>0.71456444294342614</v>
      </c>
      <c r="S12" s="24">
        <f>S11/HLOOKUP($Q$8,$Q$10:$BE$11,2,FALSE)</f>
        <v>0.7348936768478086</v>
      </c>
      <c r="T12" s="24">
        <f>T11/HLOOKUP($Q$8,$Q$10:$BE$11,2,FALSE)</f>
        <v>0.73792999337975507</v>
      </c>
      <c r="U12" s="24">
        <f t="shared" ref="U12:AA12" si="2">T12*(1+U13)</f>
        <v>0.72811401596825154</v>
      </c>
      <c r="V12" s="24">
        <f t="shared" si="2"/>
        <v>0.6639699705683737</v>
      </c>
      <c r="W12" s="24">
        <f t="shared" si="2"/>
        <v>0.76109774873089542</v>
      </c>
      <c r="X12" s="24">
        <f t="shared" si="2"/>
        <v>0.88459502639211474</v>
      </c>
      <c r="Y12" s="24">
        <f t="shared" si="2"/>
        <v>0.99237791438701839</v>
      </c>
      <c r="Z12" s="24">
        <f t="shared" si="2"/>
        <v>0.99009900990099031</v>
      </c>
      <c r="AA12" s="24">
        <f t="shared" si="2"/>
        <v>1.0000000000000002</v>
      </c>
      <c r="AB12" s="24">
        <f t="shared" ref="AB12:BE12" si="3">AA12*(1+AB13)</f>
        <v>1.0200000000000002</v>
      </c>
      <c r="AC12" s="24">
        <f t="shared" si="3"/>
        <v>1.0404000000000002</v>
      </c>
      <c r="AD12" s="24">
        <f t="shared" si="3"/>
        <v>1.0612080000000002</v>
      </c>
      <c r="AE12" s="24">
        <f t="shared" si="3"/>
        <v>1.0824321600000002</v>
      </c>
      <c r="AF12" s="24">
        <f t="shared" si="3"/>
        <v>1.1040808032000002</v>
      </c>
      <c r="AG12" s="24">
        <f t="shared" si="3"/>
        <v>1.1261624192640003</v>
      </c>
      <c r="AH12" s="24">
        <f t="shared" si="3"/>
        <v>1.1486856676492803</v>
      </c>
      <c r="AI12" s="24">
        <f t="shared" si="3"/>
        <v>1.171659381002266</v>
      </c>
      <c r="AJ12" s="24">
        <f t="shared" si="3"/>
        <v>1.1950925686223113</v>
      </c>
      <c r="AK12" s="24">
        <f t="shared" si="3"/>
        <v>1.2189944199947575</v>
      </c>
      <c r="AL12" s="24">
        <f t="shared" si="3"/>
        <v>1.2433743083946527</v>
      </c>
      <c r="AM12" s="24">
        <f t="shared" si="3"/>
        <v>1.2682417945625457</v>
      </c>
      <c r="AN12" s="24">
        <f t="shared" si="3"/>
        <v>1.2936066304537968</v>
      </c>
      <c r="AO12" s="24">
        <f t="shared" si="3"/>
        <v>1.3194787630628728</v>
      </c>
      <c r="AP12" s="24">
        <f t="shared" si="3"/>
        <v>1.3458683383241303</v>
      </c>
      <c r="AQ12" s="24">
        <f t="shared" si="3"/>
        <v>1.3727857050906129</v>
      </c>
      <c r="AR12" s="24">
        <f t="shared" si="3"/>
        <v>1.4002414191924253</v>
      </c>
      <c r="AS12" s="24">
        <f t="shared" si="3"/>
        <v>1.4282462475762738</v>
      </c>
      <c r="AT12" s="24">
        <f t="shared" si="3"/>
        <v>1.4568111725277992</v>
      </c>
      <c r="AU12" s="24">
        <f t="shared" si="3"/>
        <v>1.4859473959783553</v>
      </c>
      <c r="AV12" s="24">
        <f t="shared" si="3"/>
        <v>1.5156663438979225</v>
      </c>
      <c r="AW12" s="24">
        <f t="shared" si="3"/>
        <v>1.5459796707758811</v>
      </c>
      <c r="AX12" s="24">
        <f t="shared" si="3"/>
        <v>1.5768992641913988</v>
      </c>
      <c r="AY12" s="24">
        <f t="shared" si="3"/>
        <v>1.6084372494752268</v>
      </c>
      <c r="AZ12" s="24">
        <f t="shared" si="3"/>
        <v>1.6406059944647313</v>
      </c>
      <c r="BA12" s="24">
        <f t="shared" si="3"/>
        <v>1.6734181143540259</v>
      </c>
      <c r="BB12" s="24">
        <f t="shared" si="3"/>
        <v>1.7068864766411065</v>
      </c>
      <c r="BC12" s="24">
        <f t="shared" si="3"/>
        <v>1.7410242061739287</v>
      </c>
      <c r="BD12" s="24">
        <f t="shared" si="3"/>
        <v>1.7758446902974074</v>
      </c>
      <c r="BE12" s="145">
        <f t="shared" si="3"/>
        <v>1.8113615841033557</v>
      </c>
    </row>
    <row r="13" spans="2:57" ht="18" customHeight="1" x14ac:dyDescent="0.25">
      <c r="B13" s="104"/>
      <c r="C13" s="67" t="s">
        <v>78</v>
      </c>
      <c r="D13" s="105"/>
      <c r="E13" s="134">
        <v>0.72811401596825154</v>
      </c>
      <c r="F13" s="104"/>
      <c r="G13" s="104"/>
      <c r="H13" s="104"/>
      <c r="I13" s="104"/>
      <c r="J13" s="104"/>
      <c r="K13" s="104"/>
      <c r="L13" s="104" t="str">
        <f>Defaults!B9</f>
        <v>MEUR14</v>
      </c>
      <c r="M13" s="104" t="str">
        <f t="shared" si="0"/>
        <v>MEUR20</v>
      </c>
      <c r="N13"/>
      <c r="P13" s="135" t="s">
        <v>993</v>
      </c>
      <c r="Q13" s="140">
        <v>0.13827220141517502</v>
      </c>
      <c r="R13" s="122">
        <v>0.24606950030232899</v>
      </c>
      <c r="S13" s="122">
        <v>2.84498257716864E-2</v>
      </c>
      <c r="T13" s="122">
        <v>4.1316405727836502E-3</v>
      </c>
      <c r="U13" s="122">
        <v>-1.3302044231250001E-2</v>
      </c>
      <c r="V13" s="122">
        <v>-8.8096155262962009E-2</v>
      </c>
      <c r="W13" s="122">
        <v>0.146283390014428</v>
      </c>
      <c r="X13" s="122">
        <v>0.16226204566646898</v>
      </c>
      <c r="Y13" s="122">
        <v>0.12184432964144501</v>
      </c>
      <c r="Z13" s="122">
        <v>-2.2964079036722801E-3</v>
      </c>
      <c r="AA13" s="129">
        <f>AB13/2</f>
        <v>0.01</v>
      </c>
      <c r="AB13" s="129">
        <v>0.02</v>
      </c>
      <c r="AC13" s="129">
        <v>0.02</v>
      </c>
      <c r="AD13" s="129">
        <v>0.02</v>
      </c>
      <c r="AE13" s="129">
        <v>0.02</v>
      </c>
      <c r="AF13" s="129">
        <v>0.02</v>
      </c>
      <c r="AG13" s="129">
        <v>0.02</v>
      </c>
      <c r="AH13" s="129">
        <v>0.02</v>
      </c>
      <c r="AI13" s="129">
        <v>0.02</v>
      </c>
      <c r="AJ13" s="129">
        <v>0.02</v>
      </c>
      <c r="AK13" s="129">
        <v>0.02</v>
      </c>
      <c r="AL13" s="129">
        <v>0.02</v>
      </c>
      <c r="AM13" s="129">
        <v>0.02</v>
      </c>
      <c r="AN13" s="129">
        <v>0.02</v>
      </c>
      <c r="AO13" s="129">
        <v>0.02</v>
      </c>
      <c r="AP13" s="129">
        <v>0.02</v>
      </c>
      <c r="AQ13" s="129">
        <v>0.02</v>
      </c>
      <c r="AR13" s="129">
        <v>0.02</v>
      </c>
      <c r="AS13" s="129">
        <v>0.02</v>
      </c>
      <c r="AT13" s="129">
        <v>0.02</v>
      </c>
      <c r="AU13" s="129">
        <v>0.02</v>
      </c>
      <c r="AV13" s="129">
        <v>0.02</v>
      </c>
      <c r="AW13" s="129">
        <v>0.02</v>
      </c>
      <c r="AX13" s="129">
        <v>0.02</v>
      </c>
      <c r="AY13" s="129">
        <v>0.02</v>
      </c>
      <c r="AZ13" s="129">
        <v>0.02</v>
      </c>
      <c r="BA13" s="129">
        <v>0.02</v>
      </c>
      <c r="BB13" s="129">
        <v>0.02</v>
      </c>
      <c r="BC13" s="129">
        <v>0.02</v>
      </c>
      <c r="BD13" s="129">
        <v>0.02</v>
      </c>
      <c r="BE13" s="146">
        <v>0.02</v>
      </c>
    </row>
    <row r="14" spans="2:57" ht="18" customHeight="1" x14ac:dyDescent="0.25">
      <c r="B14" s="104"/>
      <c r="C14" s="67" t="s">
        <v>78</v>
      </c>
      <c r="D14" s="105"/>
      <c r="E14" s="134">
        <v>0.6639699705683737</v>
      </c>
      <c r="F14" s="104"/>
      <c r="G14" s="104"/>
      <c r="H14" s="104"/>
      <c r="I14" s="104"/>
      <c r="J14" s="104"/>
      <c r="K14" s="104"/>
      <c r="L14" s="104" t="str">
        <f>Defaults!B10</f>
        <v>MEUR15</v>
      </c>
      <c r="M14" s="104" t="str">
        <f t="shared" si="0"/>
        <v>MEUR20</v>
      </c>
      <c r="N14"/>
      <c r="O14" s="61"/>
      <c r="P14" s="135" t="s">
        <v>997</v>
      </c>
      <c r="Q14" s="141">
        <f>Q12*Rates!$C$8</f>
        <v>0.60848803017778275</v>
      </c>
      <c r="R14" s="25">
        <f>R12*Rates!$C$9</f>
        <v>0.78867073038035063</v>
      </c>
      <c r="S14" s="25">
        <f>S12*Rates!$C$10</f>
        <v>0.74354092577871789</v>
      </c>
      <c r="T14" s="25">
        <f>T12*Rates!$C$11</f>
        <v>0.76840035268972751</v>
      </c>
      <c r="U14" s="25">
        <f>U12*Rates!$C$12</f>
        <v>0.75336136947195065</v>
      </c>
      <c r="V14" s="25">
        <f>V12*Rates!$C$13</f>
        <v>0.7788810401414068</v>
      </c>
      <c r="W14" s="25">
        <f>W12*Rates!$C$14</f>
        <v>1.3442762137334652</v>
      </c>
      <c r="X14" s="25">
        <f>X12*Rates!$C$15</f>
        <v>1.7485789886692933</v>
      </c>
      <c r="Y14" s="25">
        <f>Y12*Rates!$C$16</f>
        <v>1.9815223307363259</v>
      </c>
      <c r="Z14" s="25">
        <f>Z12*Rates!$C$17</f>
        <v>1.8749174917491753</v>
      </c>
      <c r="AA14" s="25">
        <f>AA12*Rates!$C$18</f>
        <v>1.9416250000000006</v>
      </c>
      <c r="AB14" s="25">
        <f>AB12*Rates!$C$18</f>
        <v>1.9804575000000006</v>
      </c>
      <c r="AC14" s="25">
        <f>AC12*Rates!$C$18</f>
        <v>2.0200666500000004</v>
      </c>
      <c r="AD14" s="25">
        <f>AD12*Rates!$C$18</f>
        <v>2.0604679830000006</v>
      </c>
      <c r="AE14" s="25">
        <f>AE12*Rates!$C$18</f>
        <v>2.1016773426600004</v>
      </c>
      <c r="AF14" s="25">
        <f>AF12*Rates!$C$18</f>
        <v>2.1437108895132004</v>
      </c>
      <c r="AG14" s="25">
        <f>AG12*Rates!$C$18</f>
        <v>2.1865851073034648</v>
      </c>
      <c r="AH14" s="25">
        <f>AH12*Rates!$C$18</f>
        <v>2.2303168094495338</v>
      </c>
      <c r="AI14" s="25">
        <f>AI12*Rates!$C$18</f>
        <v>2.274923145638525</v>
      </c>
      <c r="AJ14" s="25">
        <f>AJ12*Rates!$C$18</f>
        <v>2.3204216085512952</v>
      </c>
      <c r="AK14" s="25">
        <f>AK12*Rates!$C$18</f>
        <v>2.3668300407223213</v>
      </c>
      <c r="AL14" s="25">
        <f>AL12*Rates!$C$18</f>
        <v>2.4141666415367675</v>
      </c>
      <c r="AM14" s="25">
        <f>AM12*Rates!$C$18</f>
        <v>2.462449974367503</v>
      </c>
      <c r="AN14" s="25">
        <f>AN12*Rates!$C$18</f>
        <v>2.5116989738548532</v>
      </c>
      <c r="AO14" s="25">
        <f>AO12*Rates!$C$18</f>
        <v>2.5619329533319508</v>
      </c>
      <c r="AP14" s="25">
        <f>AP12*Rates!$C$18</f>
        <v>2.61317161239859</v>
      </c>
      <c r="AQ14" s="25">
        <f>AQ12*Rates!$C$18</f>
        <v>2.6654350446465616</v>
      </c>
      <c r="AR14" s="25">
        <f>AR12*Rates!$C$18</f>
        <v>2.7187437455394932</v>
      </c>
      <c r="AS14" s="25">
        <f>AS12*Rates!$C$18</f>
        <v>2.7731186204502829</v>
      </c>
      <c r="AT14" s="25">
        <f>AT12*Rates!$C$18</f>
        <v>2.8285809928592882</v>
      </c>
      <c r="AU14" s="25">
        <f>AU12*Rates!$C$18</f>
        <v>2.8851526127164746</v>
      </c>
      <c r="AV14" s="25">
        <f>AV12*Rates!$C$18</f>
        <v>2.942855664970804</v>
      </c>
      <c r="AW14" s="25">
        <f>AW12*Rates!$C$18</f>
        <v>3.0017127782702202</v>
      </c>
      <c r="AX14" s="25">
        <f>AX12*Rates!$C$18</f>
        <v>3.061747033835625</v>
      </c>
      <c r="AY14" s="25">
        <f>AY12*Rates!$C$18</f>
        <v>3.1229819745123377</v>
      </c>
      <c r="AZ14" s="25">
        <f>AZ12*Rates!$C$18</f>
        <v>3.1854416140025843</v>
      </c>
      <c r="BA14" s="25">
        <f>BA12*Rates!$C$18</f>
        <v>3.2491504462826359</v>
      </c>
      <c r="BB14" s="25">
        <f>BB12*Rates!$C$18</f>
        <v>3.3141334552082888</v>
      </c>
      <c r="BC14" s="25">
        <f>BC12*Rates!$C$18</f>
        <v>3.3804161243124544</v>
      </c>
      <c r="BD14" s="25">
        <f>BD12*Rates!$C$18</f>
        <v>3.448024446798704</v>
      </c>
      <c r="BE14" s="26">
        <f>BE12*Rates!$C$18</f>
        <v>3.5169849357346781</v>
      </c>
    </row>
    <row r="15" spans="2:57" ht="18" customHeight="1" x14ac:dyDescent="0.25">
      <c r="B15" s="104"/>
      <c r="C15" s="67" t="s">
        <v>78</v>
      </c>
      <c r="D15" s="105"/>
      <c r="E15" s="134">
        <v>0.76109774873089542</v>
      </c>
      <c r="F15" s="104"/>
      <c r="G15" s="104"/>
      <c r="H15" s="104"/>
      <c r="I15" s="104"/>
      <c r="J15" s="104"/>
      <c r="K15" s="104"/>
      <c r="L15" s="104" t="str">
        <f>Defaults!B11</f>
        <v>MEUR16</v>
      </c>
      <c r="M15" s="104" t="str">
        <f t="shared" si="0"/>
        <v>MEUR20</v>
      </c>
      <c r="N15"/>
      <c r="O15" s="61"/>
      <c r="P15" s="135" t="s">
        <v>996</v>
      </c>
      <c r="Q15" s="141">
        <f>HLOOKUP($Q$8,$Q$10:$BE$12,3,FALSE)/7.45*Q12</f>
        <v>7.697378862471578E-2</v>
      </c>
      <c r="R15" s="25">
        <f t="shared" ref="R15:BE15" si="4">HLOOKUP($Q$8,$Q$10:$BE$12,3,FALSE)/7.45*R12</f>
        <v>9.5914690327976684E-2</v>
      </c>
      <c r="S15" s="25">
        <f t="shared" si="4"/>
        <v>9.8643446556752848E-2</v>
      </c>
      <c r="T15" s="25">
        <f t="shared" si="4"/>
        <v>9.9051005822785934E-2</v>
      </c>
      <c r="U15" s="25">
        <f t="shared" si="4"/>
        <v>9.7733424962181431E-2</v>
      </c>
      <c r="V15" s="25">
        <f t="shared" si="4"/>
        <v>8.9123485982332065E-2</v>
      </c>
      <c r="W15" s="25">
        <f t="shared" si="4"/>
        <v>0.10216077164173094</v>
      </c>
      <c r="X15" s="25">
        <f t="shared" si="4"/>
        <v>0.11873758743518321</v>
      </c>
      <c r="Y15" s="25">
        <f t="shared" si="4"/>
        <v>0.13320508917946558</v>
      </c>
      <c r="Z15" s="25">
        <f t="shared" si="4"/>
        <v>0.13289919595986449</v>
      </c>
      <c r="AA15" s="25">
        <f t="shared" si="4"/>
        <v>0.13422818791946314</v>
      </c>
      <c r="AB15" s="25">
        <f t="shared" si="4"/>
        <v>0.13691275167785241</v>
      </c>
      <c r="AC15" s="25">
        <f t="shared" si="4"/>
        <v>0.13965100671140945</v>
      </c>
      <c r="AD15" s="25">
        <f t="shared" si="4"/>
        <v>0.14244402684563764</v>
      </c>
      <c r="AE15" s="25">
        <f t="shared" si="4"/>
        <v>0.14529290738255038</v>
      </c>
      <c r="AF15" s="25">
        <f t="shared" si="4"/>
        <v>0.14819876553020139</v>
      </c>
      <c r="AG15" s="25">
        <f t="shared" si="4"/>
        <v>0.15116274084080544</v>
      </c>
      <c r="AH15" s="25">
        <f t="shared" si="4"/>
        <v>0.15418599565762153</v>
      </c>
      <c r="AI15" s="25">
        <f t="shared" si="4"/>
        <v>0.15726971557077399</v>
      </c>
      <c r="AJ15" s="25">
        <f t="shared" si="4"/>
        <v>0.16041510988218946</v>
      </c>
      <c r="AK15" s="25">
        <f t="shared" si="4"/>
        <v>0.16362341207983327</v>
      </c>
      <c r="AL15" s="25">
        <f t="shared" si="4"/>
        <v>0.16689588032142993</v>
      </c>
      <c r="AM15" s="25">
        <f t="shared" si="4"/>
        <v>0.17023379792785853</v>
      </c>
      <c r="AN15" s="25">
        <f t="shared" si="4"/>
        <v>0.17363847388641571</v>
      </c>
      <c r="AO15" s="25">
        <f t="shared" si="4"/>
        <v>0.17711124336414405</v>
      </c>
      <c r="AP15" s="25">
        <f t="shared" si="4"/>
        <v>0.18065346823142692</v>
      </c>
      <c r="AQ15" s="25">
        <f t="shared" si="4"/>
        <v>0.18426653759605546</v>
      </c>
      <c r="AR15" s="25">
        <f t="shared" si="4"/>
        <v>0.18795186834797659</v>
      </c>
      <c r="AS15" s="25">
        <f t="shared" si="4"/>
        <v>0.19171090571493613</v>
      </c>
      <c r="AT15" s="25">
        <f t="shared" si="4"/>
        <v>0.19554512382923483</v>
      </c>
      <c r="AU15" s="25">
        <f t="shared" si="4"/>
        <v>0.19945602630581954</v>
      </c>
      <c r="AV15" s="25">
        <f t="shared" si="4"/>
        <v>0.20344514683193596</v>
      </c>
      <c r="AW15" s="25">
        <f t="shared" si="4"/>
        <v>0.20751404976857468</v>
      </c>
      <c r="AX15" s="25">
        <f t="shared" si="4"/>
        <v>0.2116643307639462</v>
      </c>
      <c r="AY15" s="25">
        <f t="shared" si="4"/>
        <v>0.21589761737922511</v>
      </c>
      <c r="AZ15" s="25">
        <f t="shared" si="4"/>
        <v>0.22021556972680961</v>
      </c>
      <c r="BA15" s="25">
        <f t="shared" si="4"/>
        <v>0.22461988112134582</v>
      </c>
      <c r="BB15" s="25">
        <f t="shared" si="4"/>
        <v>0.22911227874377274</v>
      </c>
      <c r="BC15" s="25">
        <f t="shared" si="4"/>
        <v>0.23369452431864821</v>
      </c>
      <c r="BD15" s="25">
        <f t="shared" si="4"/>
        <v>0.23836841480502119</v>
      </c>
      <c r="BE15" s="26">
        <f t="shared" si="4"/>
        <v>0.24313578310112163</v>
      </c>
    </row>
    <row r="16" spans="2:57" ht="18" customHeight="1" x14ac:dyDescent="0.25">
      <c r="B16" s="104"/>
      <c r="C16" s="67" t="s">
        <v>78</v>
      </c>
      <c r="D16" s="105"/>
      <c r="E16" s="134">
        <v>0.88459502639211474</v>
      </c>
      <c r="F16" s="104"/>
      <c r="G16" s="104"/>
      <c r="H16" s="104"/>
      <c r="I16" s="104"/>
      <c r="J16" s="104"/>
      <c r="K16" s="104"/>
      <c r="L16" s="104" t="str">
        <f>Defaults!B12</f>
        <v>MEUR17</v>
      </c>
      <c r="M16" s="104" t="str">
        <f t="shared" si="0"/>
        <v>MEUR20</v>
      </c>
      <c r="N16"/>
      <c r="P16" s="135" t="s">
        <v>998</v>
      </c>
      <c r="Q16" s="141">
        <f>XCHG_rates!C10*Q12</f>
        <v>7.1616599536136943E-2</v>
      </c>
      <c r="R16" s="25">
        <f>XCHG_rates!D10*R12</f>
        <v>9.1651640423700817E-2</v>
      </c>
      <c r="S16" s="25">
        <f>XCHG_rates!E10*S12</f>
        <v>9.8269499928457155E-2</v>
      </c>
      <c r="T16" s="25">
        <f>XCHG_rates!F10*T12</f>
        <v>9.465449029818214E-2</v>
      </c>
      <c r="U16" s="25">
        <f>XCHG_rates!G10*U12</f>
        <v>8.71979926336897E-2</v>
      </c>
      <c r="V16" s="25">
        <f>XCHG_rates!H10*V12</f>
        <v>7.4266036857875625E-2</v>
      </c>
      <c r="W16" s="25">
        <f>XCHG_rates!$I$10*W12</f>
        <v>8.1967729764408137E-2</v>
      </c>
      <c r="X16" s="25">
        <f>XCHG_rates!$I$10*X12</f>
        <v>9.526798127461733E-2</v>
      </c>
      <c r="Y16" s="25">
        <f>XCHG_rates!$I$10*Y12</f>
        <v>0.10687584458931682</v>
      </c>
      <c r="Z16" s="25">
        <f>XCHG_rates!$I$10*Z12</f>
        <v>0.10663041405509027</v>
      </c>
      <c r="AA16" s="25">
        <f>XCHG_rates!$I$10*AA12</f>
        <v>0.10769671819564118</v>
      </c>
      <c r="AB16" s="25">
        <f>XCHG_rates!$I$10*AB12</f>
        <v>0.10985065255955401</v>
      </c>
      <c r="AC16" s="25">
        <f>XCHG_rates!$I$10*AC12</f>
        <v>0.11204766561074508</v>
      </c>
      <c r="AD16" s="25">
        <f>XCHG_rates!$I$10*AD12</f>
        <v>0.11428861892295997</v>
      </c>
      <c r="AE16" s="25">
        <f>XCHG_rates!$I$10*AE12</f>
        <v>0.11657439130141918</v>
      </c>
      <c r="AF16" s="25">
        <f>XCHG_rates!$I$10*AF12</f>
        <v>0.11890587912744756</v>
      </c>
      <c r="AG16" s="25">
        <f>XCHG_rates!$I$10*AG12</f>
        <v>0.12128399670999652</v>
      </c>
      <c r="AH16" s="25">
        <f>XCHG_rates!$I$10*AH12</f>
        <v>0.12370967664419645</v>
      </c>
      <c r="AI16" s="25">
        <f>XCHG_rates!$I$10*AI12</f>
        <v>0.12618387017708038</v>
      </c>
      <c r="AJ16" s="25">
        <f>XCHG_rates!$I$10*AJ12</f>
        <v>0.128707547580622</v>
      </c>
      <c r="AK16" s="25">
        <f>XCHG_rates!$I$10*AK12</f>
        <v>0.13128169853223443</v>
      </c>
      <c r="AL16" s="25">
        <f>XCHG_rates!$I$10*AL12</f>
        <v>0.13390733250287912</v>
      </c>
      <c r="AM16" s="25">
        <f>XCHG_rates!$I$10*AM12</f>
        <v>0.1365854791529367</v>
      </c>
      <c r="AN16" s="25">
        <f>XCHG_rates!$I$10*AN12</f>
        <v>0.13931718873599547</v>
      </c>
      <c r="AO16" s="25">
        <f>XCHG_rates!$I$10*AO12</f>
        <v>0.14210353251071536</v>
      </c>
      <c r="AP16" s="25">
        <f>XCHG_rates!$I$10*AP12</f>
        <v>0.14494560316092969</v>
      </c>
      <c r="AQ16" s="25">
        <f>XCHG_rates!$I$10*AQ12</f>
        <v>0.14784451522414829</v>
      </c>
      <c r="AR16" s="25">
        <f>XCHG_rates!$I$10*AR12</f>
        <v>0.15080140552863125</v>
      </c>
      <c r="AS16" s="25">
        <f>XCHG_rates!$I$10*AS12</f>
        <v>0.15381743363920389</v>
      </c>
      <c r="AT16" s="25">
        <f>XCHG_rates!$I$10*AT12</f>
        <v>0.15689378231198797</v>
      </c>
      <c r="AU16" s="25">
        <f>XCHG_rates!$I$10*AU12</f>
        <v>0.16003165795822774</v>
      </c>
      <c r="AV16" s="25">
        <f>XCHG_rates!$I$10*AV12</f>
        <v>0.16323229111739229</v>
      </c>
      <c r="AW16" s="25">
        <f>XCHG_rates!$I$10*AW12</f>
        <v>0.16649693693974016</v>
      </c>
      <c r="AX16" s="25">
        <f>XCHG_rates!$I$10*AX12</f>
        <v>0.16982687567853497</v>
      </c>
      <c r="AY16" s="25">
        <f>XCHG_rates!$I$10*AY12</f>
        <v>0.17322341319210566</v>
      </c>
      <c r="AZ16" s="25">
        <f>XCHG_rates!$I$10*AZ12</f>
        <v>0.17668788145594777</v>
      </c>
      <c r="BA16" s="25">
        <f>XCHG_rates!$I$10*BA12</f>
        <v>0.18022163908506672</v>
      </c>
      <c r="BB16" s="25">
        <f>XCHG_rates!$I$10*BB12</f>
        <v>0.18382607186676808</v>
      </c>
      <c r="BC16" s="25">
        <f>XCHG_rates!$I$10*BC12</f>
        <v>0.18750259330410343</v>
      </c>
      <c r="BD16" s="25">
        <f>XCHG_rates!$I$10*BD12</f>
        <v>0.19125264517018553</v>
      </c>
      <c r="BE16" s="26">
        <f>XCHG_rates!$I$10*BE12</f>
        <v>0.19507769807358924</v>
      </c>
    </row>
    <row r="17" spans="1:60" ht="18" customHeight="1" thickBot="1" x14ac:dyDescent="0.3">
      <c r="B17" s="104"/>
      <c r="C17" s="67" t="s">
        <v>78</v>
      </c>
      <c r="D17" s="105"/>
      <c r="E17" s="134">
        <v>0.99237791438701839</v>
      </c>
      <c r="F17" s="104"/>
      <c r="G17" s="104"/>
      <c r="H17" s="104"/>
      <c r="I17" s="104"/>
      <c r="J17" s="104"/>
      <c r="K17" s="104"/>
      <c r="L17" s="104" t="str">
        <f>Defaults!B13</f>
        <v>MEUR18</v>
      </c>
      <c r="M17" s="104" t="str">
        <f t="shared" si="0"/>
        <v>MEUR20</v>
      </c>
      <c r="N17"/>
      <c r="P17" s="147" t="s">
        <v>999</v>
      </c>
      <c r="Q17" s="148">
        <f>XCHG_rates!C9*Q12</f>
        <v>6.0102368152571709E-2</v>
      </c>
      <c r="R17" s="27">
        <f>XCHG_rates!D9*R12</f>
        <v>7.9101615425186927E-2</v>
      </c>
      <c r="S17" s="27">
        <f>XCHG_rates!E9*S12</f>
        <v>8.4419109835135911E-2</v>
      </c>
      <c r="T17" s="27">
        <f>XCHG_rates!F9*T12</f>
        <v>8.5315743679302045E-2</v>
      </c>
      <c r="U17" s="27">
        <f>XCHG_rates!G9*U12</f>
        <v>8.0040675398849209E-2</v>
      </c>
      <c r="V17" s="27">
        <f>XCHG_rates!H9*V12</f>
        <v>7.0965773558535908E-2</v>
      </c>
      <c r="W17" s="27">
        <f>XCHG_rates!$I$9*W12</f>
        <v>8.0365955897416741E-2</v>
      </c>
      <c r="X17" s="27">
        <f>XCHG_rates!$I$9*X12</f>
        <v>9.3406300303272807E-2</v>
      </c>
      <c r="Y17" s="27">
        <f>XCHG_rates!$I$9*Y12</f>
        <v>0.10478732834801259</v>
      </c>
      <c r="Z17" s="27">
        <f>XCHG_rates!$I$9*Z12</f>
        <v>0.10454669389898953</v>
      </c>
      <c r="AA17" s="27">
        <f>XCHG_rates!$I$9*AA12</f>
        <v>0.10559216083797943</v>
      </c>
      <c r="AB17" s="27">
        <f>XCHG_rates!$I$9*AB12</f>
        <v>0.10770400405473901</v>
      </c>
      <c r="AC17" s="27">
        <f>XCHG_rates!$I$9*AC12</f>
        <v>0.10985808413583378</v>
      </c>
      <c r="AD17" s="27">
        <f>XCHG_rates!$I$9*AD12</f>
        <v>0.11205524581855046</v>
      </c>
      <c r="AE17" s="27">
        <f>XCHG_rates!$I$9*AE12</f>
        <v>0.11429635073492148</v>
      </c>
      <c r="AF17" s="27">
        <f>XCHG_rates!$I$9*AF12</f>
        <v>0.11658227774961991</v>
      </c>
      <c r="AG17" s="27">
        <f>XCHG_rates!$I$9*AG12</f>
        <v>0.11891392330461231</v>
      </c>
      <c r="AH17" s="27">
        <f>XCHG_rates!$I$9*AH12</f>
        <v>0.12129220177070454</v>
      </c>
      <c r="AI17" s="27">
        <f>XCHG_rates!$I$9*AI12</f>
        <v>0.12371804580611866</v>
      </c>
      <c r="AJ17" s="27">
        <f>XCHG_rates!$I$9*AJ12</f>
        <v>0.12619240672224102</v>
      </c>
      <c r="AK17" s="27">
        <f>XCHG_rates!$I$9*AK12</f>
        <v>0.12871625485668584</v>
      </c>
      <c r="AL17" s="27">
        <f>XCHG_rates!$I$9*AL12</f>
        <v>0.13129057995381957</v>
      </c>
      <c r="AM17" s="27">
        <f>XCHG_rates!$I$9*AM12</f>
        <v>0.13391639155289595</v>
      </c>
      <c r="AN17" s="27">
        <f>XCHG_rates!$I$9*AN12</f>
        <v>0.1365947193839539</v>
      </c>
      <c r="AO17" s="27">
        <f>XCHG_rates!$I$9*AO12</f>
        <v>0.13932661377163297</v>
      </c>
      <c r="AP17" s="27">
        <f>XCHG_rates!$I$9*AP12</f>
        <v>0.14211314604706565</v>
      </c>
      <c r="AQ17" s="27">
        <f>XCHG_rates!$I$9*AQ12</f>
        <v>0.14495540896800696</v>
      </c>
      <c r="AR17" s="27">
        <f>XCHG_rates!$I$9*AR12</f>
        <v>0.14785451714736711</v>
      </c>
      <c r="AS17" s="27">
        <f>XCHG_rates!$I$9*AS12</f>
        <v>0.15081160749031444</v>
      </c>
      <c r="AT17" s="27">
        <f>XCHG_rates!$I$9*AT12</f>
        <v>0.15382783964012073</v>
      </c>
      <c r="AU17" s="27">
        <f>XCHG_rates!$I$9*AU12</f>
        <v>0.15690439643292317</v>
      </c>
      <c r="AV17" s="27">
        <f>XCHG_rates!$I$9*AV12</f>
        <v>0.16004248436158164</v>
      </c>
      <c r="AW17" s="27">
        <f>XCHG_rates!$I$9*AW12</f>
        <v>0.16324333404881328</v>
      </c>
      <c r="AX17" s="27">
        <f>XCHG_rates!$I$9*AX12</f>
        <v>0.16650820072978956</v>
      </c>
      <c r="AY17" s="27">
        <f>XCHG_rates!$I$9*AY12</f>
        <v>0.16983836474438535</v>
      </c>
      <c r="AZ17" s="27">
        <f>XCHG_rates!$I$9*AZ12</f>
        <v>0.17323513203927304</v>
      </c>
      <c r="BA17" s="27">
        <f>XCHG_rates!$I$9*BA12</f>
        <v>0.17669983468005851</v>
      </c>
      <c r="BB17" s="27">
        <f>XCHG_rates!$I$9*BB12</f>
        <v>0.18023383137365967</v>
      </c>
      <c r="BC17" s="27">
        <f>XCHG_rates!$I$9*BC12</f>
        <v>0.18383850800113288</v>
      </c>
      <c r="BD17" s="27">
        <f>XCHG_rates!$I$9*BD12</f>
        <v>0.18751527816115557</v>
      </c>
      <c r="BE17" s="28">
        <f>XCHG_rates!$I$9*BE12</f>
        <v>0.19126558372437868</v>
      </c>
    </row>
    <row r="18" spans="1:60" ht="18" customHeight="1" x14ac:dyDescent="0.3">
      <c r="B18" s="104"/>
      <c r="C18" s="67" t="s">
        <v>78</v>
      </c>
      <c r="D18" s="105"/>
      <c r="E18" s="134">
        <v>0.99009900990099031</v>
      </c>
      <c r="F18" s="104"/>
      <c r="G18" s="104"/>
      <c r="H18" s="104"/>
      <c r="I18" s="104"/>
      <c r="J18" s="104"/>
      <c r="K18" s="104"/>
      <c r="L18" s="104" t="str">
        <f>Defaults!B14</f>
        <v>MEUR19</v>
      </c>
      <c r="M18" s="104" t="str">
        <f t="shared" si="0"/>
        <v>MEUR20</v>
      </c>
      <c r="N18"/>
      <c r="P18" s="2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60" ht="18" customHeight="1" x14ac:dyDescent="0.3">
      <c r="B19" s="99"/>
      <c r="C19" s="67" t="s">
        <v>78</v>
      </c>
      <c r="D19" s="67"/>
      <c r="E19" s="102" cm="1">
        <f t="array" ref="E19:E29">TRANSPOSE(Q15:AA15)</f>
        <v>7.697378862471578E-2</v>
      </c>
      <c r="F19" s="102"/>
      <c r="G19" s="102"/>
      <c r="H19" s="102"/>
      <c r="I19" s="102"/>
      <c r="J19" s="102"/>
      <c r="K19" s="99"/>
      <c r="L19" s="99" t="s">
        <v>71</v>
      </c>
      <c r="M19" s="103" t="str">
        <f t="shared" si="0"/>
        <v>MEUR20</v>
      </c>
      <c r="N19"/>
      <c r="P19" s="36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60" ht="18" customHeight="1" x14ac:dyDescent="0.3">
      <c r="B20" s="99"/>
      <c r="C20" s="67" t="s">
        <v>78</v>
      </c>
      <c r="D20" s="67"/>
      <c r="E20" s="102">
        <v>9.5914690327976684E-2</v>
      </c>
      <c r="F20" s="102"/>
      <c r="G20" s="102"/>
      <c r="H20" s="102"/>
      <c r="I20" s="102"/>
      <c r="J20" s="102"/>
      <c r="K20" s="99"/>
      <c r="L20" s="99" t="s">
        <v>72</v>
      </c>
      <c r="M20" s="104" t="str">
        <f t="shared" si="0"/>
        <v>MEUR20</v>
      </c>
      <c r="N20"/>
      <c r="P20" s="37" t="s">
        <v>83</v>
      </c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60" ht="18" customHeight="1" x14ac:dyDescent="0.3">
      <c r="B21" s="99"/>
      <c r="C21" s="67" t="s">
        <v>78</v>
      </c>
      <c r="D21" s="67"/>
      <c r="E21" s="102">
        <v>9.8643446556752848E-2</v>
      </c>
      <c r="F21" s="102"/>
      <c r="G21" s="102"/>
      <c r="H21" s="102"/>
      <c r="I21" s="102"/>
      <c r="J21" s="102"/>
      <c r="K21" s="99"/>
      <c r="L21" s="99" t="s">
        <v>73</v>
      </c>
      <c r="M21" s="104" t="str">
        <f t="shared" si="0"/>
        <v>MEUR20</v>
      </c>
      <c r="N21"/>
      <c r="P21" s="119">
        <v>44351</v>
      </c>
      <c r="Q21" s="128" t="s">
        <v>23</v>
      </c>
      <c r="R21" s="127" t="s">
        <v>982</v>
      </c>
      <c r="S21" s="54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60" ht="18" customHeight="1" x14ac:dyDescent="0.3">
      <c r="B22" s="99"/>
      <c r="C22" s="67" t="s">
        <v>78</v>
      </c>
      <c r="D22" s="67"/>
      <c r="E22" s="102">
        <v>9.9051005822785934E-2</v>
      </c>
      <c r="F22" s="102"/>
      <c r="G22" s="102"/>
      <c r="H22" s="102"/>
      <c r="I22" s="102"/>
      <c r="J22" s="102"/>
      <c r="K22" s="99"/>
      <c r="L22" s="99" t="s">
        <v>74</v>
      </c>
      <c r="M22" s="104" t="str">
        <f t="shared" si="0"/>
        <v>MEUR20</v>
      </c>
      <c r="N22"/>
      <c r="P22" s="38"/>
      <c r="Q22" s="39"/>
      <c r="R22" s="39"/>
      <c r="S22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/>
    </row>
    <row r="23" spans="1:60" ht="18" customHeight="1" x14ac:dyDescent="0.3">
      <c r="B23" s="104"/>
      <c r="C23" s="105" t="s">
        <v>78</v>
      </c>
      <c r="D23" s="105"/>
      <c r="E23" s="106">
        <v>9.7733424962181431E-2</v>
      </c>
      <c r="F23" s="106"/>
      <c r="G23" s="106"/>
      <c r="H23" s="106"/>
      <c r="I23" s="106"/>
      <c r="J23" s="106"/>
      <c r="K23" s="104"/>
      <c r="L23" s="104" t="s">
        <v>75</v>
      </c>
      <c r="M23" s="104" t="str">
        <f t="shared" si="0"/>
        <v>MEUR20</v>
      </c>
      <c r="N23"/>
      <c r="P23" s="38"/>
      <c r="Q23" s="39"/>
      <c r="R23" s="39"/>
    </row>
    <row r="24" spans="1:60" ht="18" customHeight="1" x14ac:dyDescent="0.25">
      <c r="A24" s="61"/>
      <c r="B24" s="104"/>
      <c r="C24" s="105" t="s">
        <v>78</v>
      </c>
      <c r="D24" s="105"/>
      <c r="E24" s="106">
        <v>8.9123485982332065E-2</v>
      </c>
      <c r="F24" s="106"/>
      <c r="G24" s="106"/>
      <c r="H24" s="106"/>
      <c r="I24" s="106"/>
      <c r="J24" s="106"/>
      <c r="K24" s="104"/>
      <c r="L24" s="104" t="s">
        <v>946</v>
      </c>
      <c r="M24" s="104" t="str">
        <f t="shared" si="0"/>
        <v>MEUR20</v>
      </c>
      <c r="N24"/>
      <c r="P24" s="113"/>
    </row>
    <row r="25" spans="1:60" ht="18" customHeight="1" x14ac:dyDescent="0.25">
      <c r="A25" s="59"/>
      <c r="B25" s="104"/>
      <c r="C25" s="105" t="s">
        <v>78</v>
      </c>
      <c r="D25" s="105"/>
      <c r="E25" s="106">
        <v>0.10216077164173094</v>
      </c>
      <c r="F25" s="106"/>
      <c r="G25" s="106"/>
      <c r="H25" s="106"/>
      <c r="I25" s="106"/>
      <c r="J25" s="106"/>
      <c r="K25" s="104"/>
      <c r="L25" s="107" t="s">
        <v>944</v>
      </c>
      <c r="M25" s="104" t="str">
        <f t="shared" si="0"/>
        <v>MEUR20</v>
      </c>
      <c r="N25"/>
      <c r="T25" s="121" t="s">
        <v>981</v>
      </c>
      <c r="U25" s="54"/>
    </row>
    <row r="26" spans="1:60" ht="18" customHeight="1" x14ac:dyDescent="0.3">
      <c r="B26" s="104"/>
      <c r="C26" s="105" t="s">
        <v>78</v>
      </c>
      <c r="D26" s="105"/>
      <c r="E26" s="106">
        <v>0.11873758743518321</v>
      </c>
      <c r="F26" s="106"/>
      <c r="G26" s="106"/>
      <c r="H26" s="106"/>
      <c r="I26" s="106"/>
      <c r="J26" s="106"/>
      <c r="K26" s="104"/>
      <c r="L26" s="107" t="s">
        <v>945</v>
      </c>
      <c r="M26" s="104" t="str">
        <f t="shared" si="0"/>
        <v>MEUR20</v>
      </c>
      <c r="N26"/>
      <c r="P26" s="119"/>
      <c r="Q26" s="120"/>
      <c r="R26" s="120"/>
      <c r="S26" s="54"/>
      <c r="T26" s="121"/>
      <c r="U26" s="54"/>
    </row>
    <row r="27" spans="1:60" ht="18" customHeight="1" x14ac:dyDescent="0.4">
      <c r="B27" s="104"/>
      <c r="C27" s="105" t="s">
        <v>78</v>
      </c>
      <c r="D27" s="105"/>
      <c r="E27" s="106">
        <v>0.13320508917946558</v>
      </c>
      <c r="F27" s="106"/>
      <c r="G27" s="106"/>
      <c r="H27" s="106"/>
      <c r="I27" s="106"/>
      <c r="J27" s="106"/>
      <c r="K27" s="104"/>
      <c r="L27" s="107" t="s">
        <v>962</v>
      </c>
      <c r="M27" s="104" t="str">
        <f t="shared" si="0"/>
        <v>MEUR20</v>
      </c>
      <c r="N27"/>
      <c r="P27" s="20" t="s">
        <v>79</v>
      </c>
      <c r="Q27" s="62" t="s">
        <v>823</v>
      </c>
    </row>
    <row r="28" spans="1:60" x14ac:dyDescent="0.25">
      <c r="B28" s="104"/>
      <c r="C28" s="105" t="s">
        <v>78</v>
      </c>
      <c r="D28" s="105"/>
      <c r="E28" s="106">
        <v>0.13289919595986449</v>
      </c>
      <c r="F28" s="106"/>
      <c r="G28" s="106"/>
      <c r="H28" s="106"/>
      <c r="I28" s="106"/>
      <c r="J28" s="106"/>
      <c r="K28" s="104"/>
      <c r="L28" s="107" t="s">
        <v>963</v>
      </c>
      <c r="M28" s="104" t="str">
        <f t="shared" si="0"/>
        <v>MEUR20</v>
      </c>
      <c r="N28"/>
      <c r="P28" s="56">
        <f t="shared" ref="P28:BE28" si="5">P10</f>
        <v>0</v>
      </c>
      <c r="Q28" s="56">
        <f t="shared" si="5"/>
        <v>2010</v>
      </c>
      <c r="R28" s="56">
        <f t="shared" si="5"/>
        <v>2011</v>
      </c>
      <c r="S28" s="56">
        <f t="shared" si="5"/>
        <v>2012</v>
      </c>
      <c r="T28" s="56">
        <f t="shared" si="5"/>
        <v>2013</v>
      </c>
      <c r="U28" s="56">
        <f t="shared" si="5"/>
        <v>2014</v>
      </c>
      <c r="V28" s="56">
        <f t="shared" si="5"/>
        <v>2015</v>
      </c>
      <c r="W28" s="56">
        <f t="shared" si="5"/>
        <v>2016</v>
      </c>
      <c r="X28" s="56">
        <f t="shared" si="5"/>
        <v>2017</v>
      </c>
      <c r="Y28" s="56">
        <f t="shared" si="5"/>
        <v>2018</v>
      </c>
      <c r="Z28" s="56">
        <f t="shared" si="5"/>
        <v>2019</v>
      </c>
      <c r="AA28" s="56">
        <f t="shared" si="5"/>
        <v>2020</v>
      </c>
      <c r="AB28" s="56">
        <f t="shared" si="5"/>
        <v>2021</v>
      </c>
      <c r="AC28" s="56">
        <f t="shared" si="5"/>
        <v>2022</v>
      </c>
      <c r="AD28" s="56">
        <f t="shared" si="5"/>
        <v>2023</v>
      </c>
      <c r="AE28" s="56">
        <f t="shared" si="5"/>
        <v>2024</v>
      </c>
      <c r="AF28" s="56">
        <f t="shared" si="5"/>
        <v>2025</v>
      </c>
      <c r="AG28" s="56">
        <f t="shared" si="5"/>
        <v>2026</v>
      </c>
      <c r="AH28" s="56">
        <f t="shared" si="5"/>
        <v>2027</v>
      </c>
      <c r="AI28" s="56">
        <f t="shared" si="5"/>
        <v>2028</v>
      </c>
      <c r="AJ28" s="56">
        <f t="shared" si="5"/>
        <v>2029</v>
      </c>
      <c r="AK28" s="56">
        <f t="shared" si="5"/>
        <v>2030</v>
      </c>
      <c r="AL28" s="56">
        <f t="shared" si="5"/>
        <v>2031</v>
      </c>
      <c r="AM28" s="56">
        <f t="shared" si="5"/>
        <v>2032</v>
      </c>
      <c r="AN28" s="56">
        <f t="shared" si="5"/>
        <v>2033</v>
      </c>
      <c r="AO28" s="56">
        <f t="shared" si="5"/>
        <v>2034</v>
      </c>
      <c r="AP28" s="56">
        <f t="shared" si="5"/>
        <v>2035</v>
      </c>
      <c r="AQ28" s="56">
        <f t="shared" si="5"/>
        <v>2036</v>
      </c>
      <c r="AR28" s="56">
        <f t="shared" si="5"/>
        <v>2037</v>
      </c>
      <c r="AS28" s="56">
        <f t="shared" si="5"/>
        <v>2038</v>
      </c>
      <c r="AT28" s="56">
        <f t="shared" si="5"/>
        <v>2039</v>
      </c>
      <c r="AU28" s="56">
        <f t="shared" si="5"/>
        <v>2040</v>
      </c>
      <c r="AV28" s="56">
        <f t="shared" si="5"/>
        <v>2041</v>
      </c>
      <c r="AW28" s="56">
        <f t="shared" si="5"/>
        <v>2042</v>
      </c>
      <c r="AX28" s="56">
        <f t="shared" si="5"/>
        <v>2043</v>
      </c>
      <c r="AY28" s="56">
        <f t="shared" si="5"/>
        <v>2044</v>
      </c>
      <c r="AZ28" s="56">
        <f t="shared" si="5"/>
        <v>2045</v>
      </c>
      <c r="BA28" s="56">
        <f t="shared" si="5"/>
        <v>2046</v>
      </c>
      <c r="BB28" s="56">
        <f t="shared" si="5"/>
        <v>2047</v>
      </c>
      <c r="BC28" s="56">
        <f t="shared" si="5"/>
        <v>2048</v>
      </c>
      <c r="BD28" s="56">
        <f t="shared" si="5"/>
        <v>2049</v>
      </c>
      <c r="BE28" s="56">
        <f t="shared" si="5"/>
        <v>2050</v>
      </c>
    </row>
    <row r="29" spans="1:60" s="61" customFormat="1" ht="15.75" customHeight="1" x14ac:dyDescent="0.25">
      <c r="A29" s="56"/>
      <c r="B29" s="100"/>
      <c r="C29" s="101" t="s">
        <v>78</v>
      </c>
      <c r="D29" s="101"/>
      <c r="E29" s="108">
        <v>0.13422818791946314</v>
      </c>
      <c r="F29" s="108"/>
      <c r="G29" s="108"/>
      <c r="H29" s="108"/>
      <c r="I29" s="108"/>
      <c r="J29" s="108"/>
      <c r="K29" s="100"/>
      <c r="L29" s="109" t="s">
        <v>964</v>
      </c>
      <c r="M29" s="100" t="str">
        <f t="shared" si="0"/>
        <v>MEUR20</v>
      </c>
      <c r="N29" s="41"/>
      <c r="P29" s="56" t="str">
        <f t="shared" ref="P29:BE29" si="6">P11</f>
        <v>PYF (BVT-Deflator)</v>
      </c>
      <c r="Q29" s="60">
        <f t="shared" si="6"/>
        <v>1</v>
      </c>
      <c r="R29" s="60">
        <f t="shared" si="6"/>
        <v>1.246069500302329</v>
      </c>
      <c r="S29" s="60">
        <f t="shared" si="6"/>
        <v>1.2815199604853424</v>
      </c>
      <c r="T29" s="60">
        <f t="shared" si="6"/>
        <v>1.2868147403489156</v>
      </c>
      <c r="U29" s="60">
        <f t="shared" si="6"/>
        <v>1.2696974737553699</v>
      </c>
      <c r="V29" s="60">
        <f t="shared" si="6"/>
        <v>1.1578420079704261</v>
      </c>
      <c r="W29" s="60">
        <f t="shared" si="6"/>
        <v>1.3272150619974525</v>
      </c>
      <c r="X29" s="60">
        <f t="shared" si="6"/>
        <v>1.5425716929965085</v>
      </c>
      <c r="Y29" s="60">
        <f t="shared" si="6"/>
        <v>1.7305253068535371</v>
      </c>
      <c r="Z29" s="60">
        <f t="shared" si="6"/>
        <v>1.7265513148613738</v>
      </c>
      <c r="AA29" s="60">
        <f t="shared" si="6"/>
        <v>1.7438168280099875</v>
      </c>
      <c r="AB29" s="60">
        <f t="shared" si="6"/>
        <v>1.7786931645701873</v>
      </c>
      <c r="AC29" s="60">
        <f t="shared" si="6"/>
        <v>1.8142670278615911</v>
      </c>
      <c r="AD29" s="60">
        <f t="shared" si="6"/>
        <v>1.850552368418823</v>
      </c>
      <c r="AE29" s="60">
        <f t="shared" si="6"/>
        <v>1.8875634157871994</v>
      </c>
      <c r="AF29" s="60">
        <f t="shared" si="6"/>
        <v>1.9253146841029434</v>
      </c>
      <c r="AG29" s="60">
        <f t="shared" si="6"/>
        <v>1.9638209777850022</v>
      </c>
      <c r="AH29" s="60">
        <f t="shared" si="6"/>
        <v>2.0030973973407025</v>
      </c>
      <c r="AI29" s="60">
        <f t="shared" si="6"/>
        <v>2.0431593452875165</v>
      </c>
      <c r="AJ29" s="60">
        <f t="shared" si="6"/>
        <v>2.0840225321932668</v>
      </c>
      <c r="AK29" s="60">
        <f t="shared" si="6"/>
        <v>2.1257029828371321</v>
      </c>
      <c r="AL29" s="60">
        <f t="shared" si="6"/>
        <v>2.1682170424938749</v>
      </c>
      <c r="AM29" s="60">
        <f t="shared" si="6"/>
        <v>2.2115813833437525</v>
      </c>
      <c r="AN29" s="60">
        <f t="shared" si="6"/>
        <v>2.2558130110106278</v>
      </c>
      <c r="AO29" s="60">
        <f t="shared" si="6"/>
        <v>2.3009292712308405</v>
      </c>
      <c r="AP29" s="60">
        <f t="shared" si="6"/>
        <v>2.3469478566554574</v>
      </c>
      <c r="AQ29" s="60">
        <f t="shared" si="6"/>
        <v>2.3938868137885665</v>
      </c>
      <c r="AR29" s="60">
        <f t="shared" si="6"/>
        <v>2.4417645500643377</v>
      </c>
      <c r="AS29" s="60">
        <f t="shared" si="6"/>
        <v>2.4905998410656243</v>
      </c>
      <c r="AT29" s="60">
        <f t="shared" si="6"/>
        <v>2.5404118378869369</v>
      </c>
      <c r="AU29" s="60">
        <f t="shared" si="6"/>
        <v>2.5912200746446756</v>
      </c>
      <c r="AV29" s="60">
        <f t="shared" si="6"/>
        <v>2.6430444761375691</v>
      </c>
      <c r="AW29" s="60">
        <f t="shared" si="6"/>
        <v>2.6959053656603205</v>
      </c>
      <c r="AX29" s="60">
        <f t="shared" si="6"/>
        <v>2.7498234729735271</v>
      </c>
      <c r="AY29" s="60">
        <f t="shared" si="6"/>
        <v>2.8048199424329976</v>
      </c>
      <c r="AZ29" s="60">
        <f t="shared" si="6"/>
        <v>2.8609163412816576</v>
      </c>
      <c r="BA29" s="60">
        <f t="shared" si="6"/>
        <v>2.9181346681072906</v>
      </c>
      <c r="BB29" s="60">
        <f t="shared" si="6"/>
        <v>2.9764973614694363</v>
      </c>
      <c r="BC29" s="60">
        <f t="shared" si="6"/>
        <v>3.036027308698825</v>
      </c>
      <c r="BD29" s="60">
        <f t="shared" si="6"/>
        <v>3.0967478548728016</v>
      </c>
      <c r="BE29" s="60">
        <f t="shared" si="6"/>
        <v>3.1586828119702575</v>
      </c>
      <c r="BF29" s="56"/>
      <c r="BG29" s="56"/>
      <c r="BH29" s="56"/>
    </row>
    <row r="30" spans="1:60" s="61" customFormat="1" ht="16.5" customHeight="1" x14ac:dyDescent="0.25">
      <c r="A30" s="56"/>
      <c r="B30" s="99"/>
      <c r="C30" s="67" t="s">
        <v>78</v>
      </c>
      <c r="D30" s="99"/>
      <c r="E30" s="102" cm="1">
        <f t="array" ref="E30:E35">TRANSPOSE(Q17:V17)</f>
        <v>6.0102368152571709E-2</v>
      </c>
      <c r="F30" s="102"/>
      <c r="G30" s="102"/>
      <c r="H30" s="102"/>
      <c r="I30" s="102"/>
      <c r="J30" s="102"/>
      <c r="K30" s="99"/>
      <c r="L30" s="99" t="s">
        <v>938</v>
      </c>
      <c r="M30" s="103" t="str">
        <f t="shared" si="0"/>
        <v>MEUR20</v>
      </c>
      <c r="N30" s="41"/>
      <c r="P30" s="56" t="str">
        <f t="shared" ref="P30:BE30" si="7">P12</f>
        <v>BVT for price year</v>
      </c>
      <c r="Q30" s="60">
        <f t="shared" si="7"/>
        <v>0.57345472525413244</v>
      </c>
      <c r="R30" s="60">
        <f t="shared" si="7"/>
        <v>0.71456444294342614</v>
      </c>
      <c r="S30" s="60">
        <f t="shared" si="7"/>
        <v>0.7348936768478086</v>
      </c>
      <c r="T30" s="60">
        <f t="shared" si="7"/>
        <v>0.73792999337975507</v>
      </c>
      <c r="U30" s="60">
        <f t="shared" si="7"/>
        <v>0.72811401596825154</v>
      </c>
      <c r="V30" s="60">
        <f t="shared" si="7"/>
        <v>0.6639699705683737</v>
      </c>
      <c r="W30" s="60">
        <f t="shared" si="7"/>
        <v>0.76109774873089542</v>
      </c>
      <c r="X30" s="60">
        <f t="shared" si="7"/>
        <v>0.88459502639211474</v>
      </c>
      <c r="Y30" s="60">
        <f t="shared" si="7"/>
        <v>0.99237791438701839</v>
      </c>
      <c r="Z30" s="60">
        <f t="shared" si="7"/>
        <v>0.99009900990099031</v>
      </c>
      <c r="AA30" s="60">
        <f t="shared" si="7"/>
        <v>1.0000000000000002</v>
      </c>
      <c r="AB30" s="60">
        <f t="shared" si="7"/>
        <v>1.0200000000000002</v>
      </c>
      <c r="AC30" s="60">
        <f t="shared" si="7"/>
        <v>1.0404000000000002</v>
      </c>
      <c r="AD30" s="60">
        <f t="shared" si="7"/>
        <v>1.0612080000000002</v>
      </c>
      <c r="AE30" s="60">
        <f t="shared" si="7"/>
        <v>1.0824321600000002</v>
      </c>
      <c r="AF30" s="60">
        <f t="shared" si="7"/>
        <v>1.1040808032000002</v>
      </c>
      <c r="AG30" s="60">
        <f t="shared" si="7"/>
        <v>1.1261624192640003</v>
      </c>
      <c r="AH30" s="60">
        <f t="shared" si="7"/>
        <v>1.1486856676492803</v>
      </c>
      <c r="AI30" s="60">
        <f t="shared" si="7"/>
        <v>1.171659381002266</v>
      </c>
      <c r="AJ30" s="60">
        <f t="shared" si="7"/>
        <v>1.1950925686223113</v>
      </c>
      <c r="AK30" s="60">
        <f t="shared" si="7"/>
        <v>1.2189944199947575</v>
      </c>
      <c r="AL30" s="60">
        <f t="shared" si="7"/>
        <v>1.2433743083946527</v>
      </c>
      <c r="AM30" s="60">
        <f t="shared" si="7"/>
        <v>1.2682417945625457</v>
      </c>
      <c r="AN30" s="60">
        <f t="shared" si="7"/>
        <v>1.2936066304537968</v>
      </c>
      <c r="AO30" s="60">
        <f t="shared" si="7"/>
        <v>1.3194787630628728</v>
      </c>
      <c r="AP30" s="60">
        <f t="shared" si="7"/>
        <v>1.3458683383241303</v>
      </c>
      <c r="AQ30" s="60">
        <f t="shared" si="7"/>
        <v>1.3727857050906129</v>
      </c>
      <c r="AR30" s="60">
        <f t="shared" si="7"/>
        <v>1.4002414191924253</v>
      </c>
      <c r="AS30" s="60">
        <f t="shared" si="7"/>
        <v>1.4282462475762738</v>
      </c>
      <c r="AT30" s="60">
        <f t="shared" si="7"/>
        <v>1.4568111725277992</v>
      </c>
      <c r="AU30" s="60">
        <f t="shared" si="7"/>
        <v>1.4859473959783553</v>
      </c>
      <c r="AV30" s="60">
        <f t="shared" si="7"/>
        <v>1.5156663438979225</v>
      </c>
      <c r="AW30" s="60">
        <f t="shared" si="7"/>
        <v>1.5459796707758811</v>
      </c>
      <c r="AX30" s="60">
        <f t="shared" si="7"/>
        <v>1.5768992641913988</v>
      </c>
      <c r="AY30" s="60">
        <f t="shared" si="7"/>
        <v>1.6084372494752268</v>
      </c>
      <c r="AZ30" s="60">
        <f t="shared" si="7"/>
        <v>1.6406059944647313</v>
      </c>
      <c r="BA30" s="60">
        <f t="shared" si="7"/>
        <v>1.6734181143540259</v>
      </c>
      <c r="BB30" s="60">
        <f t="shared" si="7"/>
        <v>1.7068864766411065</v>
      </c>
      <c r="BC30" s="60">
        <f t="shared" si="7"/>
        <v>1.7410242061739287</v>
      </c>
      <c r="BD30" s="60">
        <f t="shared" si="7"/>
        <v>1.7758446902974074</v>
      </c>
      <c r="BE30" s="60">
        <f t="shared" si="7"/>
        <v>1.8113615841033557</v>
      </c>
      <c r="BF30" s="56"/>
      <c r="BG30" s="56"/>
      <c r="BH30" s="56"/>
    </row>
    <row r="31" spans="1:60" s="61" customFormat="1" ht="16.5" customHeight="1" x14ac:dyDescent="0.25">
      <c r="A31" s="56"/>
      <c r="B31" s="104"/>
      <c r="C31" s="67" t="s">
        <v>78</v>
      </c>
      <c r="D31" s="105"/>
      <c r="E31" s="106">
        <v>7.9101615425186927E-2</v>
      </c>
      <c r="F31" s="106"/>
      <c r="G31" s="106"/>
      <c r="H31" s="106"/>
      <c r="I31" s="106"/>
      <c r="J31" s="106"/>
      <c r="K31" s="104"/>
      <c r="L31" s="99" t="s">
        <v>939</v>
      </c>
      <c r="M31" s="104" t="str">
        <f t="shared" si="0"/>
        <v>MEUR20</v>
      </c>
      <c r="N31" s="41"/>
      <c r="P31" s="56" t="str">
        <f t="shared" ref="P31:BE31" si="8">P13</f>
        <v>Deflator rates</v>
      </c>
      <c r="Q31" s="60">
        <f t="shared" si="8"/>
        <v>0.13827220141517502</v>
      </c>
      <c r="R31" s="60">
        <f t="shared" si="8"/>
        <v>0.24606950030232899</v>
      </c>
      <c r="S31" s="60">
        <f t="shared" si="8"/>
        <v>2.84498257716864E-2</v>
      </c>
      <c r="T31" s="60">
        <f t="shared" si="8"/>
        <v>4.1316405727836502E-3</v>
      </c>
      <c r="U31" s="60">
        <f t="shared" si="8"/>
        <v>-1.3302044231250001E-2</v>
      </c>
      <c r="V31" s="60">
        <f t="shared" si="8"/>
        <v>-8.8096155262962009E-2</v>
      </c>
      <c r="W31" s="60">
        <f t="shared" si="8"/>
        <v>0.146283390014428</v>
      </c>
      <c r="X31" s="60">
        <f t="shared" si="8"/>
        <v>0.16226204566646898</v>
      </c>
      <c r="Y31" s="60">
        <f t="shared" si="8"/>
        <v>0.12184432964144501</v>
      </c>
      <c r="Z31" s="60">
        <f t="shared" si="8"/>
        <v>-2.2964079036722801E-3</v>
      </c>
      <c r="AA31" s="60">
        <f t="shared" si="8"/>
        <v>0.01</v>
      </c>
      <c r="AB31" s="60">
        <f t="shared" si="8"/>
        <v>0.02</v>
      </c>
      <c r="AC31" s="60">
        <f t="shared" si="8"/>
        <v>0.02</v>
      </c>
      <c r="AD31" s="60">
        <f t="shared" si="8"/>
        <v>0.02</v>
      </c>
      <c r="AE31" s="60">
        <f t="shared" si="8"/>
        <v>0.02</v>
      </c>
      <c r="AF31" s="60">
        <f t="shared" si="8"/>
        <v>0.02</v>
      </c>
      <c r="AG31" s="60">
        <f t="shared" si="8"/>
        <v>0.02</v>
      </c>
      <c r="AH31" s="60">
        <f t="shared" si="8"/>
        <v>0.02</v>
      </c>
      <c r="AI31" s="60">
        <f t="shared" si="8"/>
        <v>0.02</v>
      </c>
      <c r="AJ31" s="60">
        <f t="shared" si="8"/>
        <v>0.02</v>
      </c>
      <c r="AK31" s="60">
        <f t="shared" si="8"/>
        <v>0.02</v>
      </c>
      <c r="AL31" s="60">
        <f t="shared" si="8"/>
        <v>0.02</v>
      </c>
      <c r="AM31" s="60">
        <f t="shared" si="8"/>
        <v>0.02</v>
      </c>
      <c r="AN31" s="60">
        <f t="shared" si="8"/>
        <v>0.02</v>
      </c>
      <c r="AO31" s="60">
        <f t="shared" si="8"/>
        <v>0.02</v>
      </c>
      <c r="AP31" s="60">
        <f t="shared" si="8"/>
        <v>0.02</v>
      </c>
      <c r="AQ31" s="60">
        <f t="shared" si="8"/>
        <v>0.02</v>
      </c>
      <c r="AR31" s="60">
        <f t="shared" si="8"/>
        <v>0.02</v>
      </c>
      <c r="AS31" s="60">
        <f t="shared" si="8"/>
        <v>0.02</v>
      </c>
      <c r="AT31" s="60">
        <f t="shared" si="8"/>
        <v>0.02</v>
      </c>
      <c r="AU31" s="60">
        <f t="shared" si="8"/>
        <v>0.02</v>
      </c>
      <c r="AV31" s="60">
        <f t="shared" si="8"/>
        <v>0.02</v>
      </c>
      <c r="AW31" s="60">
        <f t="shared" si="8"/>
        <v>0.02</v>
      </c>
      <c r="AX31" s="60">
        <f t="shared" si="8"/>
        <v>0.02</v>
      </c>
      <c r="AY31" s="60">
        <f t="shared" si="8"/>
        <v>0.02</v>
      </c>
      <c r="AZ31" s="60">
        <f t="shared" si="8"/>
        <v>0.02</v>
      </c>
      <c r="BA31" s="60">
        <f t="shared" si="8"/>
        <v>0.02</v>
      </c>
      <c r="BB31" s="60">
        <f t="shared" si="8"/>
        <v>0.02</v>
      </c>
      <c r="BC31" s="60">
        <f t="shared" si="8"/>
        <v>0.02</v>
      </c>
      <c r="BD31" s="60">
        <f t="shared" si="8"/>
        <v>0.02</v>
      </c>
      <c r="BE31" s="60">
        <f t="shared" si="8"/>
        <v>0.02</v>
      </c>
      <c r="BF31" s="56"/>
      <c r="BG31" s="56"/>
      <c r="BH31" s="56"/>
    </row>
    <row r="32" spans="1:60" s="61" customFormat="1" ht="16.5" customHeight="1" x14ac:dyDescent="0.25">
      <c r="A32" s="56"/>
      <c r="B32" s="104"/>
      <c r="C32" s="67" t="s">
        <v>78</v>
      </c>
      <c r="D32" s="105"/>
      <c r="E32" s="106">
        <v>8.4419109835135911E-2</v>
      </c>
      <c r="F32" s="106"/>
      <c r="G32" s="106"/>
      <c r="H32" s="106"/>
      <c r="I32" s="106"/>
      <c r="J32" s="106"/>
      <c r="K32" s="104"/>
      <c r="L32" s="99" t="s">
        <v>940</v>
      </c>
      <c r="M32" s="104" t="str">
        <f t="shared" si="0"/>
        <v>MEUR20</v>
      </c>
      <c r="N32" s="41"/>
      <c r="P32" s="56" t="str">
        <f t="shared" ref="P32:BE32" si="9">P14</f>
        <v>AZN relative to BVT</v>
      </c>
      <c r="Q32" s="60">
        <f t="shared" si="9"/>
        <v>0.60848803017778275</v>
      </c>
      <c r="R32" s="60">
        <f t="shared" si="9"/>
        <v>0.78867073038035063</v>
      </c>
      <c r="S32" s="60">
        <f t="shared" si="9"/>
        <v>0.74354092577871789</v>
      </c>
      <c r="T32" s="60">
        <f t="shared" si="9"/>
        <v>0.76840035268972751</v>
      </c>
      <c r="U32" s="60">
        <f t="shared" si="9"/>
        <v>0.75336136947195065</v>
      </c>
      <c r="V32" s="60">
        <f t="shared" si="9"/>
        <v>0.7788810401414068</v>
      </c>
      <c r="W32" s="60">
        <f t="shared" si="9"/>
        <v>1.3442762137334652</v>
      </c>
      <c r="X32" s="60">
        <f t="shared" si="9"/>
        <v>1.7485789886692933</v>
      </c>
      <c r="Y32" s="60">
        <f t="shared" si="9"/>
        <v>1.9815223307363259</v>
      </c>
      <c r="Z32" s="60">
        <f t="shared" si="9"/>
        <v>1.8749174917491753</v>
      </c>
      <c r="AA32" s="60">
        <f t="shared" si="9"/>
        <v>1.9416250000000006</v>
      </c>
      <c r="AB32" s="60">
        <f t="shared" si="9"/>
        <v>1.9804575000000006</v>
      </c>
      <c r="AC32" s="60">
        <f t="shared" si="9"/>
        <v>2.0200666500000004</v>
      </c>
      <c r="AD32" s="60">
        <f t="shared" si="9"/>
        <v>2.0604679830000006</v>
      </c>
      <c r="AE32" s="60">
        <f t="shared" si="9"/>
        <v>2.1016773426600004</v>
      </c>
      <c r="AF32" s="60">
        <f t="shared" si="9"/>
        <v>2.1437108895132004</v>
      </c>
      <c r="AG32" s="60">
        <f t="shared" si="9"/>
        <v>2.1865851073034648</v>
      </c>
      <c r="AH32" s="60">
        <f t="shared" si="9"/>
        <v>2.2303168094495338</v>
      </c>
      <c r="AI32" s="60">
        <f t="shared" si="9"/>
        <v>2.274923145638525</v>
      </c>
      <c r="AJ32" s="60">
        <f t="shared" si="9"/>
        <v>2.3204216085512952</v>
      </c>
      <c r="AK32" s="60">
        <f t="shared" si="9"/>
        <v>2.3668300407223213</v>
      </c>
      <c r="AL32" s="60">
        <f t="shared" si="9"/>
        <v>2.4141666415367675</v>
      </c>
      <c r="AM32" s="60">
        <f t="shared" si="9"/>
        <v>2.462449974367503</v>
      </c>
      <c r="AN32" s="60">
        <f t="shared" si="9"/>
        <v>2.5116989738548532</v>
      </c>
      <c r="AO32" s="60">
        <f t="shared" si="9"/>
        <v>2.5619329533319508</v>
      </c>
      <c r="AP32" s="60">
        <f t="shared" si="9"/>
        <v>2.61317161239859</v>
      </c>
      <c r="AQ32" s="60">
        <f t="shared" si="9"/>
        <v>2.6654350446465616</v>
      </c>
      <c r="AR32" s="60">
        <f t="shared" si="9"/>
        <v>2.7187437455394932</v>
      </c>
      <c r="AS32" s="60">
        <f t="shared" si="9"/>
        <v>2.7731186204502829</v>
      </c>
      <c r="AT32" s="60">
        <f t="shared" si="9"/>
        <v>2.8285809928592882</v>
      </c>
      <c r="AU32" s="60">
        <f t="shared" si="9"/>
        <v>2.8851526127164746</v>
      </c>
      <c r="AV32" s="60">
        <f t="shared" si="9"/>
        <v>2.942855664970804</v>
      </c>
      <c r="AW32" s="60">
        <f t="shared" si="9"/>
        <v>3.0017127782702202</v>
      </c>
      <c r="AX32" s="60">
        <f t="shared" si="9"/>
        <v>3.061747033835625</v>
      </c>
      <c r="AY32" s="60">
        <f t="shared" si="9"/>
        <v>3.1229819745123377</v>
      </c>
      <c r="AZ32" s="60">
        <f t="shared" si="9"/>
        <v>3.1854416140025843</v>
      </c>
      <c r="BA32" s="60">
        <f t="shared" si="9"/>
        <v>3.2491504462826359</v>
      </c>
      <c r="BB32" s="60">
        <f t="shared" si="9"/>
        <v>3.3141334552082888</v>
      </c>
      <c r="BC32" s="60">
        <f t="shared" si="9"/>
        <v>3.3804161243124544</v>
      </c>
      <c r="BD32" s="60">
        <f t="shared" si="9"/>
        <v>3.448024446798704</v>
      </c>
      <c r="BE32" s="60">
        <f t="shared" si="9"/>
        <v>3.5169849357346781</v>
      </c>
    </row>
    <row r="33" spans="1:57" s="61" customFormat="1" ht="16.5" customHeight="1" x14ac:dyDescent="0.25">
      <c r="A33" s="56"/>
      <c r="B33" s="104"/>
      <c r="C33" s="67" t="s">
        <v>78</v>
      </c>
      <c r="D33" s="105"/>
      <c r="E33" s="106">
        <v>8.5315743679302045E-2</v>
      </c>
      <c r="F33" s="106"/>
      <c r="G33" s="106"/>
      <c r="H33" s="106"/>
      <c r="I33" s="106"/>
      <c r="J33" s="106"/>
      <c r="K33" s="104"/>
      <c r="L33" s="99" t="s">
        <v>942</v>
      </c>
      <c r="M33" s="104" t="str">
        <f t="shared" si="0"/>
        <v>MEUR20</v>
      </c>
      <c r="N33" s="4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</row>
    <row r="34" spans="1:57" x14ac:dyDescent="0.25">
      <c r="B34" s="104"/>
      <c r="C34" s="67" t="s">
        <v>78</v>
      </c>
      <c r="D34" s="105"/>
      <c r="E34" s="106">
        <v>8.0040675398849209E-2</v>
      </c>
      <c r="F34" s="106"/>
      <c r="G34" s="106"/>
      <c r="H34" s="106"/>
      <c r="I34" s="106"/>
      <c r="J34" s="106"/>
      <c r="K34" s="104"/>
      <c r="L34" s="99" t="s">
        <v>943</v>
      </c>
      <c r="M34" s="104" t="str">
        <f t="shared" si="0"/>
        <v>MEUR20</v>
      </c>
    </row>
    <row r="35" spans="1:57" ht="19.8" x14ac:dyDescent="0.4">
      <c r="B35" s="100"/>
      <c r="C35" s="101" t="s">
        <v>78</v>
      </c>
      <c r="D35" s="101"/>
      <c r="E35" s="108">
        <v>7.0965773558535908E-2</v>
      </c>
      <c r="F35" s="108"/>
      <c r="G35" s="108"/>
      <c r="H35" s="108"/>
      <c r="I35" s="108"/>
      <c r="J35" s="108"/>
      <c r="K35" s="100"/>
      <c r="L35" s="100" t="s">
        <v>941</v>
      </c>
      <c r="M35" s="100" t="str">
        <f t="shared" si="0"/>
        <v>MEUR20</v>
      </c>
      <c r="P35" s="86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</row>
    <row r="36" spans="1:57" ht="19.8" x14ac:dyDescent="0.4">
      <c r="B36" s="104"/>
      <c r="C36" s="67" t="s">
        <v>78</v>
      </c>
      <c r="D36" s="105"/>
      <c r="E36" s="106" cm="1">
        <f t="array" ref="E36:E41">TRANSPOSE(Q16:V16)</f>
        <v>7.1616599536136943E-2</v>
      </c>
      <c r="F36" s="106"/>
      <c r="G36" s="106"/>
      <c r="H36" s="106"/>
      <c r="I36" s="106"/>
      <c r="J36" s="106"/>
      <c r="K36" s="104"/>
      <c r="L36" s="99" t="s">
        <v>818</v>
      </c>
      <c r="M36" s="103" t="str">
        <f t="shared" si="0"/>
        <v>MEUR20</v>
      </c>
      <c r="P36" s="86" t="s">
        <v>965</v>
      </c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</row>
    <row r="37" spans="1:57" ht="19.8" x14ac:dyDescent="0.4">
      <c r="B37" s="104"/>
      <c r="C37" s="67" t="s">
        <v>78</v>
      </c>
      <c r="D37" s="105"/>
      <c r="E37" s="106">
        <v>9.1651640423700817E-2</v>
      </c>
      <c r="F37" s="106"/>
      <c r="G37" s="106"/>
      <c r="H37" s="106"/>
      <c r="I37" s="106"/>
      <c r="J37" s="106"/>
      <c r="K37" s="104"/>
      <c r="L37" s="99" t="s">
        <v>819</v>
      </c>
      <c r="M37" s="104" t="str">
        <f t="shared" si="0"/>
        <v>MEUR20</v>
      </c>
      <c r="P37" s="20"/>
      <c r="Q37" s="116">
        <v>6.25E-2</v>
      </c>
      <c r="R37" t="s">
        <v>966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7" ht="19.8" x14ac:dyDescent="0.4">
      <c r="B38" s="104"/>
      <c r="C38" s="67" t="s">
        <v>78</v>
      </c>
      <c r="D38" s="105"/>
      <c r="E38" s="106">
        <v>9.8269499928457155E-2</v>
      </c>
      <c r="F38" s="106"/>
      <c r="G38" s="106"/>
      <c r="H38" s="106"/>
      <c r="I38" s="106"/>
      <c r="J38" s="106"/>
      <c r="K38" s="104"/>
      <c r="L38" s="99" t="s">
        <v>820</v>
      </c>
      <c r="M38" s="104" t="str">
        <f t="shared" si="0"/>
        <v>MEUR20</v>
      </c>
      <c r="P38" s="20"/>
      <c r="Q38" s="116">
        <v>-6.0000000000000001E-3</v>
      </c>
      <c r="R38" t="s">
        <v>967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57" x14ac:dyDescent="0.25">
      <c r="A39" s="61"/>
      <c r="B39" s="104"/>
      <c r="C39" s="67" t="s">
        <v>78</v>
      </c>
      <c r="D39" s="105"/>
      <c r="E39" s="106">
        <v>9.465449029818214E-2</v>
      </c>
      <c r="F39" s="106"/>
      <c r="G39" s="106"/>
      <c r="H39" s="106"/>
      <c r="I39" s="106"/>
      <c r="J39" s="106"/>
      <c r="K39" s="104"/>
      <c r="L39" s="99" t="s">
        <v>821</v>
      </c>
      <c r="M39" s="104" t="str">
        <f t="shared" si="0"/>
        <v>MEUR20</v>
      </c>
      <c r="Q39" s="118">
        <f>Q37-Q38</f>
        <v>6.8500000000000005E-2</v>
      </c>
      <c r="R39" s="56" t="s">
        <v>968</v>
      </c>
    </row>
    <row r="40" spans="1:57" x14ac:dyDescent="0.25">
      <c r="A40" s="61"/>
      <c r="B40" s="104"/>
      <c r="C40" s="67" t="s">
        <v>78</v>
      </c>
      <c r="D40" s="105"/>
      <c r="E40" s="106">
        <v>8.71979926336897E-2</v>
      </c>
      <c r="F40" s="106"/>
      <c r="G40" s="106"/>
      <c r="H40" s="106"/>
      <c r="I40" s="106"/>
      <c r="J40" s="106"/>
      <c r="K40" s="104"/>
      <c r="L40" s="99" t="s">
        <v>822</v>
      </c>
      <c r="M40" s="104" t="str">
        <f t="shared" si="0"/>
        <v>MEUR20</v>
      </c>
      <c r="Q40" s="118">
        <f>Q39+4%</f>
        <v>0.10850000000000001</v>
      </c>
      <c r="R40" s="56" t="s">
        <v>969</v>
      </c>
    </row>
    <row r="41" spans="1:57" x14ac:dyDescent="0.25">
      <c r="A41" s="61"/>
      <c r="B41" s="104"/>
      <c r="C41" s="105" t="s">
        <v>78</v>
      </c>
      <c r="D41" s="105"/>
      <c r="E41" s="106">
        <v>7.4266036857875625E-2</v>
      </c>
      <c r="F41" s="106"/>
      <c r="G41" s="106"/>
      <c r="H41" s="106"/>
      <c r="I41" s="106"/>
      <c r="J41" s="106"/>
      <c r="K41" s="104"/>
      <c r="L41" s="104" t="s">
        <v>817</v>
      </c>
      <c r="M41" s="104" t="str">
        <f t="shared" si="0"/>
        <v>MEUR20</v>
      </c>
    </row>
    <row r="42" spans="1:57" x14ac:dyDescent="0.25">
      <c r="A42" s="61"/>
      <c r="B42" s="110"/>
      <c r="C42" s="111"/>
      <c r="D42" s="111"/>
      <c r="E42" s="111"/>
      <c r="F42" s="112"/>
      <c r="G42" s="112"/>
      <c r="H42" s="112"/>
      <c r="I42" s="112"/>
      <c r="J42" s="112"/>
      <c r="K42" s="111"/>
      <c r="L42" s="110"/>
      <c r="M42" s="110"/>
    </row>
    <row r="43" spans="1:57" x14ac:dyDescent="0.25">
      <c r="A43" s="61"/>
    </row>
    <row r="45" spans="1:57" x14ac:dyDescent="0.25">
      <c r="C45" s="58"/>
      <c r="E45" s="63"/>
    </row>
    <row r="46" spans="1:57" x14ac:dyDescent="0.25">
      <c r="B46"/>
      <c r="C46" s="58"/>
      <c r="E46" s="63"/>
    </row>
    <row r="49" spans="2:10" x14ac:dyDescent="0.25">
      <c r="E49" s="60"/>
    </row>
    <row r="50" spans="2:10" x14ac:dyDescent="0.25">
      <c r="E50" s="60"/>
    </row>
    <row r="51" spans="2:10" x14ac:dyDescent="0.25">
      <c r="B51"/>
      <c r="E51" s="60"/>
    </row>
    <row r="61" spans="2:10" x14ac:dyDescent="0.25">
      <c r="B61"/>
      <c r="C61"/>
      <c r="D61"/>
      <c r="E61"/>
      <c r="F61"/>
      <c r="G61"/>
      <c r="H61"/>
      <c r="I61"/>
      <c r="J61"/>
    </row>
    <row r="62" spans="2:10" x14ac:dyDescent="0.25">
      <c r="B62"/>
      <c r="C62"/>
      <c r="D62"/>
      <c r="E62"/>
      <c r="F62"/>
      <c r="G62"/>
      <c r="H62"/>
      <c r="I62"/>
      <c r="J62"/>
    </row>
    <row r="63" spans="2:10" x14ac:dyDescent="0.25">
      <c r="B63"/>
      <c r="C63"/>
      <c r="D63"/>
      <c r="E63"/>
      <c r="F63"/>
      <c r="G63"/>
      <c r="H63"/>
      <c r="I63"/>
      <c r="J63"/>
    </row>
    <row r="64" spans="2:10" x14ac:dyDescent="0.25">
      <c r="B64"/>
      <c r="C64"/>
      <c r="D64"/>
      <c r="E64"/>
      <c r="F64"/>
      <c r="G64"/>
      <c r="H64"/>
      <c r="I64"/>
      <c r="J64"/>
    </row>
    <row r="65" spans="2:10" x14ac:dyDescent="0.25">
      <c r="B65"/>
      <c r="C65"/>
      <c r="D65"/>
      <c r="E65"/>
      <c r="F65"/>
      <c r="G65"/>
      <c r="H65"/>
      <c r="I65"/>
      <c r="J65"/>
    </row>
    <row r="66" spans="2:10" x14ac:dyDescent="0.25">
      <c r="B66"/>
      <c r="C66"/>
      <c r="D66"/>
      <c r="E66"/>
      <c r="F66"/>
      <c r="G66"/>
      <c r="H66"/>
      <c r="I66"/>
      <c r="J66"/>
    </row>
    <row r="67" spans="2:10" x14ac:dyDescent="0.25">
      <c r="B67"/>
      <c r="C67"/>
      <c r="D67"/>
      <c r="E67"/>
      <c r="F67"/>
      <c r="G67"/>
      <c r="H67"/>
      <c r="I67"/>
      <c r="J67"/>
    </row>
  </sheetData>
  <phoneticPr fontId="24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46"/>
  <sheetViews>
    <sheetView topLeftCell="A2" workbookViewId="0">
      <selection activeCell="B45" sqref="B45"/>
    </sheetView>
  </sheetViews>
  <sheetFormatPr defaultRowHeight="13.2" x14ac:dyDescent="0.25"/>
  <cols>
    <col min="2" max="2" width="11.109375" bestFit="1" customWidth="1"/>
    <col min="4" max="5" width="10.6640625" bestFit="1" customWidth="1"/>
    <col min="6" max="6" width="14.33203125" bestFit="1" customWidth="1"/>
    <col min="11" max="11" width="15.5546875" bestFit="1" customWidth="1"/>
  </cols>
  <sheetData>
    <row r="2" spans="2:15" x14ac:dyDescent="0.25">
      <c r="B2" s="94" t="s">
        <v>37</v>
      </c>
      <c r="C2" s="56"/>
      <c r="D2" s="56"/>
      <c r="E2" s="56"/>
      <c r="K2" s="94" t="s">
        <v>39</v>
      </c>
    </row>
    <row r="3" spans="2:15" ht="13.8" x14ac:dyDescent="0.25">
      <c r="B3" s="57" t="s">
        <v>38</v>
      </c>
      <c r="C3" s="56"/>
      <c r="D3" s="56"/>
      <c r="E3" s="56"/>
      <c r="K3" s="8" t="s">
        <v>25</v>
      </c>
      <c r="L3" s="8" t="s">
        <v>45</v>
      </c>
      <c r="M3" s="8" t="s">
        <v>46</v>
      </c>
      <c r="N3" s="8" t="s">
        <v>47</v>
      </c>
      <c r="O3" s="8" t="s">
        <v>86</v>
      </c>
    </row>
    <row r="4" spans="2:15" x14ac:dyDescent="0.25">
      <c r="B4" s="87" t="s">
        <v>983</v>
      </c>
      <c r="C4" s="56"/>
      <c r="D4" s="95" t="s">
        <v>958</v>
      </c>
      <c r="E4" s="96"/>
      <c r="F4" s="97"/>
      <c r="G4" s="2" t="s">
        <v>23</v>
      </c>
      <c r="K4" s="69" t="s">
        <v>40</v>
      </c>
      <c r="L4" s="69" t="s">
        <v>43</v>
      </c>
      <c r="M4" s="78" t="s">
        <v>43</v>
      </c>
      <c r="N4" s="78" t="s">
        <v>43</v>
      </c>
      <c r="O4" s="78" t="s">
        <v>63</v>
      </c>
    </row>
    <row r="5" spans="2:15" x14ac:dyDescent="0.25">
      <c r="B5" s="130" t="s">
        <v>984</v>
      </c>
      <c r="C5" s="56"/>
      <c r="D5" s="131"/>
      <c r="E5" s="132"/>
      <c r="F5" s="133"/>
      <c r="G5" s="2"/>
      <c r="K5" s="69" t="s">
        <v>41</v>
      </c>
      <c r="L5" s="78" t="s">
        <v>48</v>
      </c>
      <c r="M5" s="88" t="s">
        <v>87</v>
      </c>
      <c r="N5" s="88" t="s">
        <v>87</v>
      </c>
      <c r="O5" s="78" t="s">
        <v>63</v>
      </c>
    </row>
    <row r="6" spans="2:15" x14ac:dyDescent="0.25">
      <c r="B6" s="130" t="s">
        <v>985</v>
      </c>
      <c r="C6" s="56"/>
      <c r="D6" s="131"/>
      <c r="E6" s="132"/>
      <c r="F6" s="133"/>
      <c r="G6" s="2"/>
      <c r="K6" s="69" t="s">
        <v>42</v>
      </c>
      <c r="L6" s="69" t="s">
        <v>43</v>
      </c>
      <c r="M6" s="78" t="s">
        <v>43</v>
      </c>
      <c r="N6" s="78" t="s">
        <v>43</v>
      </c>
      <c r="O6" s="78" t="s">
        <v>63</v>
      </c>
    </row>
    <row r="7" spans="2:15" x14ac:dyDescent="0.25">
      <c r="B7" s="130" t="s">
        <v>986</v>
      </c>
      <c r="C7" s="56"/>
      <c r="D7" s="131"/>
      <c r="E7" s="132"/>
      <c r="F7" s="133"/>
      <c r="G7" s="2"/>
    </row>
    <row r="8" spans="2:15" x14ac:dyDescent="0.25">
      <c r="B8" s="130" t="s">
        <v>987</v>
      </c>
      <c r="C8" s="56"/>
      <c r="D8" s="131"/>
      <c r="E8" s="132"/>
      <c r="F8" s="133"/>
      <c r="G8" s="2"/>
    </row>
    <row r="9" spans="2:15" x14ac:dyDescent="0.25">
      <c r="B9" s="130" t="s">
        <v>988</v>
      </c>
      <c r="C9" s="56"/>
      <c r="D9" s="131"/>
      <c r="E9" s="132"/>
      <c r="F9" s="133"/>
      <c r="G9" s="2"/>
    </row>
    <row r="10" spans="2:15" x14ac:dyDescent="0.25">
      <c r="B10" s="130" t="s">
        <v>937</v>
      </c>
      <c r="C10" s="56"/>
      <c r="D10" s="131"/>
      <c r="E10" s="132"/>
      <c r="F10" s="133"/>
      <c r="G10" s="2"/>
    </row>
    <row r="11" spans="2:15" x14ac:dyDescent="0.25">
      <c r="B11" s="130" t="s">
        <v>989</v>
      </c>
      <c r="C11" s="56"/>
      <c r="D11" s="131"/>
      <c r="E11" s="132"/>
      <c r="F11" s="133"/>
      <c r="G11" s="2"/>
    </row>
    <row r="12" spans="2:15" x14ac:dyDescent="0.25">
      <c r="B12" s="130" t="s">
        <v>990</v>
      </c>
      <c r="C12" s="56"/>
      <c r="D12" s="131"/>
      <c r="E12" s="132"/>
      <c r="F12" s="133"/>
      <c r="G12" s="2"/>
    </row>
    <row r="13" spans="2:15" x14ac:dyDescent="0.25">
      <c r="B13" s="130" t="s">
        <v>991</v>
      </c>
      <c r="C13" s="56"/>
      <c r="D13" s="131"/>
      <c r="E13" s="132"/>
      <c r="F13" s="133"/>
      <c r="G13" s="2"/>
    </row>
    <row r="14" spans="2:15" x14ac:dyDescent="0.25">
      <c r="B14" s="130" t="s">
        <v>992</v>
      </c>
      <c r="C14" s="56"/>
      <c r="D14" s="131"/>
      <c r="E14" s="132"/>
      <c r="F14" s="133"/>
      <c r="G14" s="2"/>
    </row>
    <row r="15" spans="2:15" x14ac:dyDescent="0.25">
      <c r="B15" s="88" t="s">
        <v>71</v>
      </c>
      <c r="C15" s="56"/>
      <c r="D15" s="56"/>
      <c r="E15" s="56"/>
    </row>
    <row r="16" spans="2:15" x14ac:dyDescent="0.25">
      <c r="B16" s="89" t="s">
        <v>72</v>
      </c>
      <c r="C16" s="56"/>
      <c r="D16" s="56"/>
      <c r="E16" s="56"/>
    </row>
    <row r="17" spans="2:5" x14ac:dyDescent="0.25">
      <c r="B17" s="88" t="s">
        <v>73</v>
      </c>
      <c r="C17" s="56"/>
      <c r="D17" s="56"/>
      <c r="E17" s="56"/>
    </row>
    <row r="18" spans="2:5" x14ac:dyDescent="0.25">
      <c r="B18" s="88" t="s">
        <v>74</v>
      </c>
      <c r="C18" s="56"/>
      <c r="D18" s="56"/>
      <c r="E18" s="56"/>
    </row>
    <row r="19" spans="2:5" x14ac:dyDescent="0.25">
      <c r="B19" s="89" t="s">
        <v>75</v>
      </c>
      <c r="C19" s="56"/>
      <c r="D19" s="56"/>
      <c r="E19" s="56"/>
    </row>
    <row r="20" spans="2:5" x14ac:dyDescent="0.25">
      <c r="B20" s="90" t="s">
        <v>946</v>
      </c>
      <c r="C20" s="56"/>
      <c r="D20" s="56"/>
      <c r="E20" s="56"/>
    </row>
    <row r="21" spans="2:5" x14ac:dyDescent="0.25">
      <c r="B21" s="90" t="s">
        <v>944</v>
      </c>
      <c r="C21" s="56"/>
      <c r="D21" s="56"/>
      <c r="E21" s="56"/>
    </row>
    <row r="22" spans="2:5" x14ac:dyDescent="0.25">
      <c r="B22" s="90" t="s">
        <v>945</v>
      </c>
      <c r="C22" s="56"/>
      <c r="D22" s="56"/>
      <c r="E22" s="56"/>
    </row>
    <row r="23" spans="2:5" x14ac:dyDescent="0.25">
      <c r="B23" s="90" t="s">
        <v>962</v>
      </c>
      <c r="C23" s="56"/>
      <c r="D23" s="56"/>
      <c r="E23" s="56"/>
    </row>
    <row r="24" spans="2:5" x14ac:dyDescent="0.25">
      <c r="B24" s="90" t="s">
        <v>963</v>
      </c>
      <c r="C24" s="56"/>
      <c r="D24" s="56"/>
      <c r="E24" s="56"/>
    </row>
    <row r="25" spans="2:5" x14ac:dyDescent="0.25">
      <c r="B25" s="91" t="s">
        <v>964</v>
      </c>
      <c r="C25" s="56"/>
      <c r="D25" s="56"/>
      <c r="E25" s="56"/>
    </row>
    <row r="26" spans="2:5" x14ac:dyDescent="0.25">
      <c r="B26" s="92" t="s">
        <v>938</v>
      </c>
      <c r="C26" s="56"/>
      <c r="D26" s="56"/>
      <c r="E26" s="56"/>
    </row>
    <row r="27" spans="2:5" x14ac:dyDescent="0.25">
      <c r="B27" s="90" t="s">
        <v>939</v>
      </c>
    </row>
    <row r="28" spans="2:5" x14ac:dyDescent="0.25">
      <c r="B28" s="92" t="s">
        <v>940</v>
      </c>
    </row>
    <row r="29" spans="2:5" x14ac:dyDescent="0.25">
      <c r="B29" s="92" t="s">
        <v>942</v>
      </c>
    </row>
    <row r="30" spans="2:5" x14ac:dyDescent="0.25">
      <c r="B30" s="92" t="s">
        <v>943</v>
      </c>
    </row>
    <row r="31" spans="2:5" x14ac:dyDescent="0.25">
      <c r="B31" s="91" t="s">
        <v>941</v>
      </c>
    </row>
    <row r="32" spans="2:5" x14ac:dyDescent="0.25">
      <c r="B32" s="92" t="s">
        <v>818</v>
      </c>
    </row>
    <row r="33" spans="2:3" x14ac:dyDescent="0.25">
      <c r="B33" s="90" t="s">
        <v>819</v>
      </c>
    </row>
    <row r="34" spans="2:3" x14ac:dyDescent="0.25">
      <c r="B34" s="90" t="s">
        <v>820</v>
      </c>
    </row>
    <row r="35" spans="2:3" x14ac:dyDescent="0.25">
      <c r="B35" s="90" t="s">
        <v>821</v>
      </c>
    </row>
    <row r="36" spans="2:3" x14ac:dyDescent="0.25">
      <c r="B36" s="90" t="s">
        <v>822</v>
      </c>
    </row>
    <row r="37" spans="2:3" x14ac:dyDescent="0.25">
      <c r="B37" s="91" t="s">
        <v>817</v>
      </c>
    </row>
    <row r="38" spans="2:3" x14ac:dyDescent="0.25">
      <c r="B38" s="93" t="s">
        <v>954</v>
      </c>
    </row>
    <row r="39" spans="2:3" x14ac:dyDescent="0.25">
      <c r="B39" s="93" t="s">
        <v>955</v>
      </c>
      <c r="C39" s="41"/>
    </row>
    <row r="40" spans="2:3" x14ac:dyDescent="0.25">
      <c r="B40" s="93" t="s">
        <v>956</v>
      </c>
      <c r="C40" s="41"/>
    </row>
    <row r="41" spans="2:3" x14ac:dyDescent="0.25">
      <c r="B41" s="93"/>
      <c r="C41" s="41"/>
    </row>
    <row r="42" spans="2:3" x14ac:dyDescent="0.25">
      <c r="B42" s="93" t="s">
        <v>957</v>
      </c>
      <c r="C42" s="41"/>
    </row>
    <row r="43" spans="2:3" x14ac:dyDescent="0.25">
      <c r="B43" s="93" t="s">
        <v>994</v>
      </c>
    </row>
    <row r="44" spans="2:3" x14ac:dyDescent="0.25">
      <c r="B44" s="93" t="s">
        <v>995</v>
      </c>
    </row>
    <row r="45" spans="2:3" x14ac:dyDescent="0.25">
      <c r="B45" s="93"/>
    </row>
    <row r="46" spans="2:3" x14ac:dyDescent="0.25">
      <c r="B46" s="93"/>
    </row>
  </sheetData>
  <phoneticPr fontId="0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57"/>
  <sheetViews>
    <sheetView workbookViewId="0">
      <selection activeCell="B45" sqref="B45"/>
    </sheetView>
  </sheetViews>
  <sheetFormatPr defaultRowHeight="13.2" x14ac:dyDescent="0.25"/>
  <sheetData>
    <row r="2" spans="2:26" x14ac:dyDescent="0.25">
      <c r="B2" t="s">
        <v>978</v>
      </c>
    </row>
    <row r="3" spans="2:26" x14ac:dyDescent="0.25">
      <c r="B3" t="s">
        <v>979</v>
      </c>
    </row>
    <row r="5" spans="2:26" x14ac:dyDescent="0.25">
      <c r="S5" s="41"/>
      <c r="T5" s="41"/>
      <c r="U5" s="41"/>
      <c r="V5" s="41"/>
      <c r="W5" s="41"/>
      <c r="X5" s="41"/>
      <c r="Y5" s="41"/>
      <c r="Z5" s="41"/>
    </row>
    <row r="6" spans="2:26" x14ac:dyDescent="0.25">
      <c r="B6" t="s">
        <v>977</v>
      </c>
      <c r="K6" t="s">
        <v>976</v>
      </c>
      <c r="S6" s="42"/>
      <c r="T6" s="43"/>
      <c r="U6" s="43"/>
      <c r="V6" s="43"/>
      <c r="W6" s="43"/>
      <c r="X6" s="43"/>
      <c r="Y6" s="43"/>
      <c r="Z6" s="41"/>
    </row>
    <row r="7" spans="2:26" x14ac:dyDescent="0.25">
      <c r="S7" s="41"/>
      <c r="T7" s="42"/>
      <c r="U7" s="42"/>
      <c r="V7" s="42"/>
      <c r="W7" s="42"/>
      <c r="X7" s="42"/>
      <c r="Y7" s="42"/>
      <c r="Z7" s="42"/>
    </row>
    <row r="8" spans="2:26" x14ac:dyDescent="0.25">
      <c r="B8">
        <v>2010</v>
      </c>
      <c r="C8">
        <f>AVERAGEIFS(C$25:C$157,$A$25:$A$157,B8)</f>
        <v>1.0610916666666665</v>
      </c>
      <c r="K8">
        <v>2010</v>
      </c>
      <c r="L8">
        <f>AVERAGEIFS(L$25:L$157,$A$25:$A$157,K8)</f>
        <v>0.80304166666666654</v>
      </c>
      <c r="R8" s="45"/>
      <c r="S8" s="124"/>
      <c r="T8" s="125"/>
      <c r="U8" s="125"/>
      <c r="V8" s="125"/>
      <c r="W8" s="125"/>
      <c r="X8" s="125"/>
      <c r="Y8" s="125"/>
      <c r="Z8" s="125"/>
    </row>
    <row r="9" spans="2:26" x14ac:dyDescent="0.25">
      <c r="B9">
        <v>2011</v>
      </c>
      <c r="C9">
        <f t="shared" ref="C9:C18" si="0">AVERAGEIFS(C$25:C$157,$A$25:$A$157,B9)</f>
        <v>1.1037083333333333</v>
      </c>
      <c r="K9">
        <v>2011</v>
      </c>
      <c r="L9">
        <f t="shared" ref="L9:L18" si="1">AVERAGEIFS(L$25:L$157,$A$25:$A$157,K9)</f>
        <v>0.78967500000000002</v>
      </c>
      <c r="R9" s="45"/>
      <c r="S9" s="48"/>
      <c r="T9" s="125"/>
      <c r="U9" s="125"/>
      <c r="V9" s="125"/>
      <c r="W9" s="125"/>
      <c r="X9" s="125"/>
      <c r="Y9" s="125"/>
      <c r="Z9" s="125"/>
    </row>
    <row r="10" spans="2:26" x14ac:dyDescent="0.25">
      <c r="B10">
        <v>2012</v>
      </c>
      <c r="C10">
        <f t="shared" si="0"/>
        <v>1.0117666666666667</v>
      </c>
      <c r="K10">
        <v>2012</v>
      </c>
      <c r="L10">
        <f t="shared" si="1"/>
        <v>0.78470833333333345</v>
      </c>
      <c r="R10" s="45"/>
      <c r="S10" s="124"/>
      <c r="T10" s="126"/>
      <c r="U10" s="126"/>
      <c r="V10" s="126"/>
      <c r="W10" s="126"/>
      <c r="X10" s="126"/>
      <c r="Y10" s="126"/>
      <c r="Z10" s="126"/>
    </row>
    <row r="11" spans="2:26" x14ac:dyDescent="0.25">
      <c r="B11">
        <v>2013</v>
      </c>
      <c r="C11">
        <f t="shared" si="0"/>
        <v>1.0412916666666667</v>
      </c>
      <c r="K11">
        <v>2013</v>
      </c>
      <c r="L11">
        <f t="shared" si="1"/>
        <v>0.78366666666666662</v>
      </c>
      <c r="S11" s="124"/>
      <c r="T11" s="125"/>
      <c r="U11" s="125"/>
      <c r="V11" s="125"/>
      <c r="W11" s="125"/>
      <c r="X11" s="125"/>
      <c r="Y11" s="125"/>
      <c r="Z11" s="125"/>
    </row>
    <row r="12" spans="2:26" x14ac:dyDescent="0.25">
      <c r="B12">
        <v>2014</v>
      </c>
      <c r="C12">
        <f t="shared" si="0"/>
        <v>1.034675</v>
      </c>
      <c r="K12">
        <v>2014</v>
      </c>
      <c r="L12">
        <f t="shared" si="1"/>
        <v>0.78466666666666651</v>
      </c>
      <c r="R12" s="45"/>
      <c r="S12" s="46"/>
      <c r="T12" s="47"/>
      <c r="U12" s="47"/>
      <c r="V12" s="47"/>
      <c r="W12" s="47"/>
      <c r="X12" s="47"/>
      <c r="Y12" s="47"/>
      <c r="Z12" s="47"/>
    </row>
    <row r="13" spans="2:26" x14ac:dyDescent="0.25">
      <c r="B13">
        <v>2015</v>
      </c>
      <c r="C13">
        <f t="shared" si="0"/>
        <v>1.1730666666666665</v>
      </c>
      <c r="K13">
        <v>2015</v>
      </c>
      <c r="L13">
        <f t="shared" si="1"/>
        <v>1.0675083333333333</v>
      </c>
    </row>
    <row r="14" spans="2:26" x14ac:dyDescent="0.25">
      <c r="B14">
        <v>2016</v>
      </c>
      <c r="C14">
        <f t="shared" si="0"/>
        <v>1.7662333333333333</v>
      </c>
      <c r="K14">
        <v>2016</v>
      </c>
      <c r="L14">
        <f t="shared" si="1"/>
        <v>1.6065250000000002</v>
      </c>
    </row>
    <row r="15" spans="2:26" x14ac:dyDescent="0.25">
      <c r="B15">
        <v>2017</v>
      </c>
      <c r="C15">
        <f t="shared" si="0"/>
        <v>1.9767000000000001</v>
      </c>
      <c r="K15">
        <v>2017</v>
      </c>
      <c r="L15">
        <f t="shared" si="1"/>
        <v>1.7234916666666666</v>
      </c>
    </row>
    <row r="16" spans="2:26" x14ac:dyDescent="0.25">
      <c r="B16">
        <v>2018</v>
      </c>
      <c r="C16">
        <f t="shared" si="0"/>
        <v>1.9967416666666669</v>
      </c>
      <c r="K16">
        <v>2018</v>
      </c>
      <c r="L16">
        <f t="shared" si="1"/>
        <v>1.701225</v>
      </c>
    </row>
    <row r="17" spans="1:16" x14ac:dyDescent="0.25">
      <c r="B17">
        <v>2019</v>
      </c>
      <c r="C17">
        <f t="shared" si="0"/>
        <v>1.8936666666666666</v>
      </c>
      <c r="K17">
        <v>2019</v>
      </c>
      <c r="L17">
        <f t="shared" si="1"/>
        <v>1.7024999999999999</v>
      </c>
    </row>
    <row r="18" spans="1:16" x14ac:dyDescent="0.25">
      <c r="B18">
        <v>2020</v>
      </c>
      <c r="C18">
        <f t="shared" si="0"/>
        <v>1.9416250000000002</v>
      </c>
      <c r="K18">
        <v>2020</v>
      </c>
      <c r="L18">
        <f t="shared" si="1"/>
        <v>1.7035416666666665</v>
      </c>
    </row>
    <row r="24" spans="1:16" x14ac:dyDescent="0.25">
      <c r="B24" t="s">
        <v>970</v>
      </c>
      <c r="C24" t="s">
        <v>971</v>
      </c>
      <c r="D24" t="s">
        <v>972</v>
      </c>
      <c r="E24" t="s">
        <v>973</v>
      </c>
      <c r="F24" t="s">
        <v>974</v>
      </c>
      <c r="G24" t="s">
        <v>975</v>
      </c>
      <c r="K24" t="s">
        <v>970</v>
      </c>
      <c r="L24" t="s">
        <v>971</v>
      </c>
      <c r="M24" t="s">
        <v>972</v>
      </c>
      <c r="N24" t="s">
        <v>973</v>
      </c>
      <c r="O24" t="s">
        <v>974</v>
      </c>
      <c r="P24" t="s">
        <v>975</v>
      </c>
    </row>
    <row r="25" spans="1:16" x14ac:dyDescent="0.25">
      <c r="A25">
        <f>YEAR(B25)</f>
        <v>2021</v>
      </c>
      <c r="B25" s="123">
        <v>44197</v>
      </c>
      <c r="C25">
        <v>2.0546000000000002</v>
      </c>
      <c r="D25">
        <v>2.0754999999999999</v>
      </c>
      <c r="E25">
        <v>2.1105</v>
      </c>
      <c r="F25">
        <v>2.0478999999999998</v>
      </c>
      <c r="G25" s="116">
        <v>-6.3E-3</v>
      </c>
      <c r="K25" s="123">
        <v>44197</v>
      </c>
      <c r="L25">
        <v>1.7107000000000001</v>
      </c>
      <c r="M25">
        <v>1.6990000000000001</v>
      </c>
      <c r="N25">
        <v>1.7107000000000001</v>
      </c>
      <c r="O25">
        <v>1.6975</v>
      </c>
      <c r="P25" s="116">
        <v>6.8999999999999999E-3</v>
      </c>
    </row>
    <row r="26" spans="1:16" x14ac:dyDescent="0.25">
      <c r="A26">
        <f t="shared" ref="A26:A89" si="2">YEAR(B26)</f>
        <v>2020</v>
      </c>
      <c r="B26" s="123">
        <v>44166</v>
      </c>
      <c r="C26">
        <v>2.0676999999999999</v>
      </c>
      <c r="D26">
        <v>2.0266000000000002</v>
      </c>
      <c r="E26">
        <v>2.1044999999999998</v>
      </c>
      <c r="F26">
        <v>2.0261999999999998</v>
      </c>
      <c r="G26" s="116">
        <v>2.3900000000000001E-2</v>
      </c>
      <c r="K26" s="123">
        <v>44166</v>
      </c>
      <c r="L26">
        <v>1.6990000000000001</v>
      </c>
      <c r="M26">
        <v>1.6990000000000001</v>
      </c>
      <c r="N26">
        <v>1.7107000000000001</v>
      </c>
      <c r="O26">
        <v>1.6975</v>
      </c>
      <c r="P26" s="116">
        <v>0</v>
      </c>
    </row>
    <row r="27" spans="1:16" x14ac:dyDescent="0.25">
      <c r="A27">
        <f t="shared" si="2"/>
        <v>2020</v>
      </c>
      <c r="B27" s="123">
        <v>44136</v>
      </c>
      <c r="C27">
        <v>2.0194000000000001</v>
      </c>
      <c r="D27">
        <v>1.9944</v>
      </c>
      <c r="E27">
        <v>2.0524</v>
      </c>
      <c r="F27">
        <v>1.9714</v>
      </c>
      <c r="G27" s="116">
        <v>2.41E-2</v>
      </c>
      <c r="K27" s="123">
        <v>44136</v>
      </c>
      <c r="L27">
        <v>1.6990000000000001</v>
      </c>
      <c r="M27">
        <v>1.7107000000000001</v>
      </c>
      <c r="N27">
        <v>1.7107000000000001</v>
      </c>
      <c r="O27">
        <v>1.6975</v>
      </c>
      <c r="P27" s="116">
        <v>-6.8999999999999999E-3</v>
      </c>
    </row>
    <row r="28" spans="1:16" x14ac:dyDescent="0.25">
      <c r="A28">
        <f t="shared" si="2"/>
        <v>2020</v>
      </c>
      <c r="B28" s="123">
        <v>44105</v>
      </c>
      <c r="C28">
        <v>1.9718</v>
      </c>
      <c r="D28">
        <v>1.9913000000000001</v>
      </c>
      <c r="E28">
        <v>2.0316000000000001</v>
      </c>
      <c r="F28">
        <v>1.9776</v>
      </c>
      <c r="G28" s="116">
        <v>-6.1000000000000004E-3</v>
      </c>
      <c r="K28" s="123">
        <v>44105</v>
      </c>
      <c r="L28">
        <v>1.7107000000000001</v>
      </c>
      <c r="M28">
        <v>1.6990000000000001</v>
      </c>
      <c r="N28">
        <v>1.7107000000000001</v>
      </c>
      <c r="O28">
        <v>1.6975</v>
      </c>
      <c r="P28" s="116">
        <v>1E-4</v>
      </c>
    </row>
    <row r="29" spans="1:16" x14ac:dyDescent="0.25">
      <c r="A29">
        <f t="shared" si="2"/>
        <v>2020</v>
      </c>
      <c r="B29" s="123">
        <v>44075</v>
      </c>
      <c r="C29">
        <v>1.9839</v>
      </c>
      <c r="D29">
        <v>2.0278999999999998</v>
      </c>
      <c r="E29">
        <v>2.0526</v>
      </c>
      <c r="F29">
        <v>1.9713000000000001</v>
      </c>
      <c r="G29" s="116">
        <v>-1.83E-2</v>
      </c>
      <c r="K29" s="123">
        <v>44075</v>
      </c>
      <c r="L29">
        <v>1.7104999999999999</v>
      </c>
      <c r="M29">
        <v>1.6990000000000001</v>
      </c>
      <c r="N29">
        <v>1.7115</v>
      </c>
      <c r="O29">
        <v>1.6972</v>
      </c>
      <c r="P29" s="116">
        <v>6.7999999999999996E-3</v>
      </c>
    </row>
    <row r="30" spans="1:16" x14ac:dyDescent="0.25">
      <c r="A30">
        <f t="shared" si="2"/>
        <v>2020</v>
      </c>
      <c r="B30" s="123">
        <v>44044</v>
      </c>
      <c r="C30">
        <v>2.0207999999999999</v>
      </c>
      <c r="D30">
        <v>2.0158</v>
      </c>
      <c r="E30">
        <v>2.0468999999999999</v>
      </c>
      <c r="F30">
        <v>1.9871000000000001</v>
      </c>
      <c r="G30" s="116">
        <v>1.35E-2</v>
      </c>
      <c r="K30" s="123">
        <v>44044</v>
      </c>
      <c r="L30">
        <v>1.6990000000000001</v>
      </c>
      <c r="M30">
        <v>1.7107000000000001</v>
      </c>
      <c r="N30">
        <v>1.7107000000000001</v>
      </c>
      <c r="O30">
        <v>1.6964999999999999</v>
      </c>
      <c r="P30" s="116">
        <v>-6.8999999999999999E-3</v>
      </c>
    </row>
    <row r="31" spans="1:16" x14ac:dyDescent="0.25">
      <c r="A31">
        <f t="shared" si="2"/>
        <v>2020</v>
      </c>
      <c r="B31" s="123">
        <v>44013</v>
      </c>
      <c r="C31">
        <v>1.9938</v>
      </c>
      <c r="D31">
        <v>1.9084000000000001</v>
      </c>
      <c r="E31">
        <v>2.0348000000000002</v>
      </c>
      <c r="F31">
        <v>1.9001999999999999</v>
      </c>
      <c r="G31" s="116">
        <v>4.8599999999999997E-2</v>
      </c>
      <c r="K31" s="123">
        <v>44013</v>
      </c>
      <c r="L31">
        <v>1.7107000000000001</v>
      </c>
      <c r="M31">
        <v>1.6990000000000001</v>
      </c>
      <c r="N31">
        <v>1.7107000000000001</v>
      </c>
      <c r="O31">
        <v>1.6990000000000001</v>
      </c>
      <c r="P31" s="116">
        <v>6.8999999999999999E-3</v>
      </c>
    </row>
    <row r="32" spans="1:16" x14ac:dyDescent="0.25">
      <c r="A32">
        <f t="shared" si="2"/>
        <v>2020</v>
      </c>
      <c r="B32" s="123">
        <v>43983</v>
      </c>
      <c r="C32">
        <v>1.9014</v>
      </c>
      <c r="D32">
        <v>1.8984000000000001</v>
      </c>
      <c r="E32">
        <v>1.9533</v>
      </c>
      <c r="F32">
        <v>1.8831</v>
      </c>
      <c r="G32" s="116">
        <v>1.2E-2</v>
      </c>
      <c r="K32" s="123">
        <v>43983</v>
      </c>
      <c r="L32">
        <v>1.6990000000000001</v>
      </c>
      <c r="M32">
        <v>1.6964999999999999</v>
      </c>
      <c r="N32">
        <v>1.7109000000000001</v>
      </c>
      <c r="O32">
        <v>1.6964999999999999</v>
      </c>
      <c r="P32" s="116">
        <v>1.5E-3</v>
      </c>
    </row>
    <row r="33" spans="1:16" x14ac:dyDescent="0.25">
      <c r="A33">
        <f t="shared" si="2"/>
        <v>2020</v>
      </c>
      <c r="B33" s="123">
        <v>43952</v>
      </c>
      <c r="C33">
        <v>1.8789</v>
      </c>
      <c r="D33">
        <v>1.8587</v>
      </c>
      <c r="E33">
        <v>1.9037999999999999</v>
      </c>
      <c r="F33">
        <v>1.8264</v>
      </c>
      <c r="G33" s="116">
        <v>1.2999999999999999E-2</v>
      </c>
      <c r="K33" s="123">
        <v>43952</v>
      </c>
      <c r="L33">
        <v>1.6964999999999999</v>
      </c>
      <c r="M33">
        <v>1.6964999999999999</v>
      </c>
      <c r="N33">
        <v>1.7107000000000001</v>
      </c>
      <c r="O33">
        <v>1.6944999999999999</v>
      </c>
      <c r="P33" s="116">
        <v>-8.3000000000000001E-3</v>
      </c>
    </row>
    <row r="34" spans="1:16" x14ac:dyDescent="0.25">
      <c r="A34">
        <f t="shared" si="2"/>
        <v>2020</v>
      </c>
      <c r="B34" s="123">
        <v>43922</v>
      </c>
      <c r="C34">
        <v>1.8547</v>
      </c>
      <c r="D34">
        <v>1.8714</v>
      </c>
      <c r="E34">
        <v>1.8876999999999999</v>
      </c>
      <c r="F34">
        <v>1.8197000000000001</v>
      </c>
      <c r="G34" s="116">
        <v>-6.7000000000000002E-3</v>
      </c>
      <c r="K34" s="123">
        <v>43922</v>
      </c>
      <c r="L34">
        <v>1.7107000000000001</v>
      </c>
      <c r="M34">
        <v>1.6964999999999999</v>
      </c>
      <c r="N34">
        <v>1.7115</v>
      </c>
      <c r="O34">
        <v>1.6933</v>
      </c>
      <c r="P34" s="116">
        <v>2.9999999999999997E-4</v>
      </c>
    </row>
    <row r="35" spans="1:16" x14ac:dyDescent="0.25">
      <c r="A35">
        <f t="shared" si="2"/>
        <v>2020</v>
      </c>
      <c r="B35" s="123">
        <v>43891</v>
      </c>
      <c r="C35">
        <v>1.8672</v>
      </c>
      <c r="D35">
        <v>1.8813</v>
      </c>
      <c r="E35">
        <v>1.9634</v>
      </c>
      <c r="F35">
        <v>1.8001</v>
      </c>
      <c r="G35" s="116">
        <v>-8.0000000000000004E-4</v>
      </c>
      <c r="K35" s="123">
        <v>43891</v>
      </c>
      <c r="L35">
        <v>1.7102999999999999</v>
      </c>
      <c r="M35">
        <v>1.7098</v>
      </c>
      <c r="N35">
        <v>1.7107000000000001</v>
      </c>
      <c r="O35">
        <v>1.6911</v>
      </c>
      <c r="P35" s="116">
        <v>6.0000000000000001E-3</v>
      </c>
    </row>
    <row r="36" spans="1:16" x14ac:dyDescent="0.25">
      <c r="A36">
        <f t="shared" si="2"/>
        <v>2020</v>
      </c>
      <c r="B36" s="123">
        <v>43862</v>
      </c>
      <c r="C36">
        <v>1.8687</v>
      </c>
      <c r="D36">
        <v>1.8856999999999999</v>
      </c>
      <c r="E36">
        <v>1.8978999999999999</v>
      </c>
      <c r="F36">
        <v>1.8257000000000001</v>
      </c>
      <c r="G36" s="116">
        <v>-1.2999999999999999E-3</v>
      </c>
      <c r="K36" s="123">
        <v>43862</v>
      </c>
      <c r="L36">
        <v>1.7</v>
      </c>
      <c r="M36">
        <v>1.6964999999999999</v>
      </c>
      <c r="N36">
        <v>1.7153</v>
      </c>
      <c r="O36">
        <v>1.6955</v>
      </c>
      <c r="P36" s="116">
        <v>1.6999999999999999E-3</v>
      </c>
    </row>
    <row r="37" spans="1:16" x14ac:dyDescent="0.25">
      <c r="A37">
        <f t="shared" si="2"/>
        <v>2020</v>
      </c>
      <c r="B37" s="123">
        <v>43831</v>
      </c>
      <c r="C37">
        <v>1.8712</v>
      </c>
      <c r="D37">
        <v>1.9021999999999999</v>
      </c>
      <c r="E37">
        <v>1.9245000000000001</v>
      </c>
      <c r="F37">
        <v>1.8627</v>
      </c>
      <c r="G37" s="116">
        <v>-1.41E-2</v>
      </c>
      <c r="K37" s="123">
        <v>43831</v>
      </c>
      <c r="L37">
        <v>1.6971000000000001</v>
      </c>
      <c r="M37">
        <v>1.6964999999999999</v>
      </c>
      <c r="N37">
        <v>1.7153</v>
      </c>
      <c r="O37">
        <v>1.6955</v>
      </c>
      <c r="P37" s="116">
        <v>4.0000000000000002E-4</v>
      </c>
    </row>
    <row r="38" spans="1:16" x14ac:dyDescent="0.25">
      <c r="A38">
        <f t="shared" si="2"/>
        <v>2019</v>
      </c>
      <c r="B38" s="123">
        <v>43800</v>
      </c>
      <c r="C38">
        <v>1.8978999999999999</v>
      </c>
      <c r="D38">
        <v>1.8685</v>
      </c>
      <c r="E38">
        <v>1.9273</v>
      </c>
      <c r="F38">
        <v>1.8647</v>
      </c>
      <c r="G38" s="116">
        <v>1.77E-2</v>
      </c>
      <c r="K38" s="123">
        <v>43800</v>
      </c>
      <c r="L38">
        <v>1.6964999999999999</v>
      </c>
      <c r="M38">
        <v>1.7145999999999999</v>
      </c>
      <c r="N38">
        <v>1.7153</v>
      </c>
      <c r="O38">
        <v>1.6934</v>
      </c>
      <c r="P38" s="116">
        <v>-1.0500000000000001E-2</v>
      </c>
    </row>
    <row r="39" spans="1:16" x14ac:dyDescent="0.25">
      <c r="A39">
        <f t="shared" si="2"/>
        <v>2019</v>
      </c>
      <c r="B39" s="123">
        <v>43770</v>
      </c>
      <c r="C39">
        <v>1.8648</v>
      </c>
      <c r="D39">
        <v>1.9034</v>
      </c>
      <c r="E39">
        <v>1.9074</v>
      </c>
      <c r="F39">
        <v>1.8609</v>
      </c>
      <c r="G39" s="116">
        <v>-2.0299999999999999E-2</v>
      </c>
      <c r="K39" s="123">
        <v>43770</v>
      </c>
      <c r="L39">
        <v>1.7145999999999999</v>
      </c>
      <c r="M39">
        <v>1.7068000000000001</v>
      </c>
      <c r="N39">
        <v>1.7157</v>
      </c>
      <c r="O39">
        <v>1.6912</v>
      </c>
      <c r="P39" s="116">
        <v>4.5999999999999999E-3</v>
      </c>
    </row>
    <row r="40" spans="1:16" x14ac:dyDescent="0.25">
      <c r="A40">
        <f t="shared" si="2"/>
        <v>2019</v>
      </c>
      <c r="B40" s="123">
        <v>43739</v>
      </c>
      <c r="C40">
        <v>1.9034</v>
      </c>
      <c r="D40">
        <v>1.8492</v>
      </c>
      <c r="E40">
        <v>1.909</v>
      </c>
      <c r="F40">
        <v>1.8447</v>
      </c>
      <c r="G40" s="116">
        <v>3.1699999999999999E-2</v>
      </c>
      <c r="K40" s="123">
        <v>43739</v>
      </c>
      <c r="L40">
        <v>1.7068000000000001</v>
      </c>
      <c r="M40">
        <v>1.7068000000000001</v>
      </c>
      <c r="N40">
        <v>1.7083999999999999</v>
      </c>
      <c r="O40">
        <v>1.6940999999999999</v>
      </c>
      <c r="P40" s="116">
        <v>0</v>
      </c>
    </row>
    <row r="41" spans="1:16" x14ac:dyDescent="0.25">
      <c r="A41">
        <f t="shared" si="2"/>
        <v>2019</v>
      </c>
      <c r="B41" s="123">
        <v>43709</v>
      </c>
      <c r="C41">
        <v>1.845</v>
      </c>
      <c r="D41">
        <v>1.8759999999999999</v>
      </c>
      <c r="E41">
        <v>1.8962000000000001</v>
      </c>
      <c r="F41">
        <v>1.8456999999999999</v>
      </c>
      <c r="G41" s="116">
        <v>-8.3000000000000001E-3</v>
      </c>
      <c r="K41" s="123">
        <v>43709</v>
      </c>
      <c r="L41">
        <v>1.7068000000000001</v>
      </c>
      <c r="M41">
        <v>1.7072000000000001</v>
      </c>
      <c r="N41">
        <v>1.7082999999999999</v>
      </c>
      <c r="O41">
        <v>1.6953</v>
      </c>
      <c r="P41" s="116">
        <v>6.0000000000000001E-3</v>
      </c>
    </row>
    <row r="42" spans="1:16" x14ac:dyDescent="0.25">
      <c r="A42">
        <f t="shared" si="2"/>
        <v>2019</v>
      </c>
      <c r="B42" s="123">
        <v>43678</v>
      </c>
      <c r="C42">
        <v>1.8604000000000001</v>
      </c>
      <c r="D42">
        <v>1.8789</v>
      </c>
      <c r="E42">
        <v>1.9206000000000001</v>
      </c>
      <c r="F42">
        <v>1.8597999999999999</v>
      </c>
      <c r="G42" s="116">
        <v>-7.7000000000000002E-3</v>
      </c>
      <c r="K42" s="123">
        <v>43678</v>
      </c>
      <c r="L42">
        <v>1.6964999999999999</v>
      </c>
      <c r="M42">
        <v>1.6964999999999999</v>
      </c>
      <c r="N42">
        <v>1.7076</v>
      </c>
      <c r="O42">
        <v>1.6940999999999999</v>
      </c>
      <c r="P42" s="116">
        <v>-5.7000000000000002E-3</v>
      </c>
    </row>
    <row r="43" spans="1:16" x14ac:dyDescent="0.25">
      <c r="A43">
        <f t="shared" si="2"/>
        <v>2019</v>
      </c>
      <c r="B43" s="123">
        <v>43647</v>
      </c>
      <c r="C43">
        <v>1.8748</v>
      </c>
      <c r="D43">
        <v>1.9407000000000001</v>
      </c>
      <c r="E43">
        <v>1.9419</v>
      </c>
      <c r="F43">
        <v>1.8737999999999999</v>
      </c>
      <c r="G43" s="116">
        <v>-2.5899999999999999E-2</v>
      </c>
      <c r="K43" s="123">
        <v>43647</v>
      </c>
      <c r="L43">
        <v>1.7061999999999999</v>
      </c>
      <c r="M43">
        <v>1.6964999999999999</v>
      </c>
      <c r="N43">
        <v>1.7081</v>
      </c>
      <c r="O43">
        <v>1.6944999999999999</v>
      </c>
      <c r="P43" s="116">
        <v>-2.9999999999999997E-4</v>
      </c>
    </row>
    <row r="44" spans="1:16" x14ac:dyDescent="0.25">
      <c r="A44">
        <f t="shared" si="2"/>
        <v>2019</v>
      </c>
      <c r="B44" s="123">
        <v>43617</v>
      </c>
      <c r="C44">
        <v>1.9246000000000001</v>
      </c>
      <c r="D44">
        <v>1.9060999999999999</v>
      </c>
      <c r="E44">
        <v>1.9490000000000001</v>
      </c>
      <c r="F44">
        <v>1.8915999999999999</v>
      </c>
      <c r="G44" s="116">
        <v>1.67E-2</v>
      </c>
      <c r="K44" s="123">
        <v>43617</v>
      </c>
      <c r="L44">
        <v>1.7068000000000001</v>
      </c>
      <c r="M44">
        <v>1.7068000000000001</v>
      </c>
      <c r="N44">
        <v>1.7107000000000001</v>
      </c>
      <c r="O44">
        <v>1.6957</v>
      </c>
      <c r="P44" s="116">
        <v>6.0000000000000001E-3</v>
      </c>
    </row>
    <row r="45" spans="1:16" x14ac:dyDescent="0.25">
      <c r="A45">
        <f t="shared" si="2"/>
        <v>2019</v>
      </c>
      <c r="B45" s="123">
        <v>43586</v>
      </c>
      <c r="C45">
        <v>1.8929</v>
      </c>
      <c r="D45">
        <v>1.9029</v>
      </c>
      <c r="E45">
        <v>1.9253</v>
      </c>
      <c r="F45">
        <v>1.8835</v>
      </c>
      <c r="G45" s="116">
        <v>-2.8999999999999998E-3</v>
      </c>
      <c r="K45" s="123">
        <v>43586</v>
      </c>
      <c r="L45">
        <v>1.6964999999999999</v>
      </c>
      <c r="M45">
        <v>1.6964999999999999</v>
      </c>
      <c r="N45">
        <v>1.7107000000000001</v>
      </c>
      <c r="O45">
        <v>1.6964999999999999</v>
      </c>
      <c r="P45" s="116">
        <v>-7.7000000000000002E-3</v>
      </c>
    </row>
    <row r="46" spans="1:16" x14ac:dyDescent="0.25">
      <c r="A46">
        <f t="shared" si="2"/>
        <v>2019</v>
      </c>
      <c r="B46" s="123">
        <v>43556</v>
      </c>
      <c r="C46">
        <v>1.8985000000000001</v>
      </c>
      <c r="D46">
        <v>1.9179999999999999</v>
      </c>
      <c r="E46">
        <v>1.9373</v>
      </c>
      <c r="F46">
        <v>1.885</v>
      </c>
      <c r="G46" s="116">
        <v>-2.9999999999999997E-4</v>
      </c>
      <c r="K46" s="123">
        <v>43556</v>
      </c>
      <c r="L46">
        <v>1.7098</v>
      </c>
      <c r="M46">
        <v>1.6964999999999999</v>
      </c>
      <c r="N46">
        <v>1.7111000000000001</v>
      </c>
      <c r="O46">
        <v>1.6964999999999999</v>
      </c>
      <c r="P46" s="116">
        <v>7.7999999999999996E-3</v>
      </c>
    </row>
    <row r="47" spans="1:16" x14ac:dyDescent="0.25">
      <c r="A47">
        <f t="shared" si="2"/>
        <v>2019</v>
      </c>
      <c r="B47" s="123">
        <v>43525</v>
      </c>
      <c r="C47">
        <v>1.899</v>
      </c>
      <c r="D47">
        <v>1.931</v>
      </c>
      <c r="E47">
        <v>1.9568000000000001</v>
      </c>
      <c r="F47">
        <v>1.8952</v>
      </c>
      <c r="G47" s="116">
        <v>-1.35E-2</v>
      </c>
      <c r="K47" s="123">
        <v>43525</v>
      </c>
      <c r="L47">
        <v>1.6964999999999999</v>
      </c>
      <c r="M47">
        <v>1.6964999999999999</v>
      </c>
      <c r="N47">
        <v>1.7107000000000001</v>
      </c>
      <c r="O47">
        <v>1.6721999999999999</v>
      </c>
      <c r="P47" s="116">
        <v>0</v>
      </c>
    </row>
    <row r="48" spans="1:16" x14ac:dyDescent="0.25">
      <c r="A48">
        <f t="shared" si="2"/>
        <v>2019</v>
      </c>
      <c r="B48" s="123">
        <v>43497</v>
      </c>
      <c r="C48">
        <v>1.9249000000000001</v>
      </c>
      <c r="D48">
        <v>1.9418</v>
      </c>
      <c r="E48">
        <v>1.9641999999999999</v>
      </c>
      <c r="F48">
        <v>1.9056999999999999</v>
      </c>
      <c r="G48" s="116">
        <v>-6.7000000000000002E-3</v>
      </c>
      <c r="K48" s="123">
        <v>43497</v>
      </c>
      <c r="L48">
        <v>1.6964999999999999</v>
      </c>
      <c r="M48">
        <v>1.6964999999999999</v>
      </c>
      <c r="N48">
        <v>1.7118</v>
      </c>
      <c r="O48">
        <v>1.6964999999999999</v>
      </c>
      <c r="P48" s="116">
        <v>0</v>
      </c>
    </row>
    <row r="49" spans="1:16" x14ac:dyDescent="0.25">
      <c r="A49">
        <f t="shared" si="2"/>
        <v>2019</v>
      </c>
      <c r="B49" s="123">
        <v>43466</v>
      </c>
      <c r="C49">
        <v>1.9378</v>
      </c>
      <c r="D49">
        <v>1.9453</v>
      </c>
      <c r="E49">
        <v>1.9787999999999999</v>
      </c>
      <c r="F49">
        <v>1.915</v>
      </c>
      <c r="G49" s="116">
        <v>-2E-3</v>
      </c>
      <c r="K49" s="123">
        <v>43466</v>
      </c>
      <c r="L49">
        <v>1.6964999999999999</v>
      </c>
      <c r="M49">
        <v>1.7024999999999999</v>
      </c>
      <c r="N49">
        <v>1.7112000000000001</v>
      </c>
      <c r="O49">
        <v>1.6964999999999999</v>
      </c>
      <c r="P49" s="116">
        <v>-3.5000000000000001E-3</v>
      </c>
    </row>
    <row r="50" spans="1:16" x14ac:dyDescent="0.25">
      <c r="A50">
        <f t="shared" si="2"/>
        <v>2018</v>
      </c>
      <c r="B50" s="123">
        <v>43435</v>
      </c>
      <c r="C50">
        <v>1.9417</v>
      </c>
      <c r="D50">
        <v>1.9195</v>
      </c>
      <c r="E50">
        <v>1.9621999999999999</v>
      </c>
      <c r="F50">
        <v>1.9116</v>
      </c>
      <c r="G50" s="116">
        <v>1.3599999999999999E-2</v>
      </c>
      <c r="K50" s="123">
        <v>43435</v>
      </c>
      <c r="L50">
        <v>1.7024999999999999</v>
      </c>
      <c r="M50">
        <v>1.7024999999999999</v>
      </c>
      <c r="N50">
        <v>1.7050000000000001</v>
      </c>
      <c r="O50">
        <v>1.7024999999999999</v>
      </c>
      <c r="P50" s="116">
        <v>0</v>
      </c>
    </row>
    <row r="51" spans="1:16" x14ac:dyDescent="0.25">
      <c r="A51">
        <f t="shared" si="2"/>
        <v>2018</v>
      </c>
      <c r="B51" s="123">
        <v>43405</v>
      </c>
      <c r="C51">
        <v>1.9156</v>
      </c>
      <c r="D51">
        <v>1.919</v>
      </c>
      <c r="E51">
        <v>1.9656</v>
      </c>
      <c r="F51">
        <v>1.9025000000000001</v>
      </c>
      <c r="G51" s="116">
        <v>4.0000000000000002E-4</v>
      </c>
      <c r="K51" s="123">
        <v>43405</v>
      </c>
      <c r="L51">
        <v>1.7024999999999999</v>
      </c>
      <c r="M51">
        <v>1.7024999999999999</v>
      </c>
      <c r="N51">
        <v>1.7061999999999999</v>
      </c>
      <c r="O51">
        <v>1.7024999999999999</v>
      </c>
      <c r="P51" s="116">
        <v>-1.5E-3</v>
      </c>
    </row>
    <row r="52" spans="1:16" x14ac:dyDescent="0.25">
      <c r="A52">
        <f t="shared" si="2"/>
        <v>2018</v>
      </c>
      <c r="B52" s="123">
        <v>43374</v>
      </c>
      <c r="C52">
        <v>1.9148000000000001</v>
      </c>
      <c r="D52">
        <v>1.9692000000000001</v>
      </c>
      <c r="E52">
        <v>1.9892000000000001</v>
      </c>
      <c r="F52">
        <v>1.9172</v>
      </c>
      <c r="G52" s="116">
        <v>-2.5600000000000001E-2</v>
      </c>
      <c r="K52" s="123">
        <v>43374</v>
      </c>
      <c r="L52">
        <v>1.7050000000000001</v>
      </c>
      <c r="M52">
        <v>1.7024999999999999</v>
      </c>
      <c r="N52">
        <v>1.7050000000000001</v>
      </c>
      <c r="O52">
        <v>1.7024999999999999</v>
      </c>
      <c r="P52" s="116">
        <v>0</v>
      </c>
    </row>
    <row r="53" spans="1:16" x14ac:dyDescent="0.25">
      <c r="A53">
        <f t="shared" si="2"/>
        <v>2018</v>
      </c>
      <c r="B53" s="123">
        <v>43344</v>
      </c>
      <c r="C53">
        <v>1.9652000000000001</v>
      </c>
      <c r="D53">
        <v>1.9672000000000001</v>
      </c>
      <c r="E53">
        <v>2.0209000000000001</v>
      </c>
      <c r="F53">
        <v>1.9553</v>
      </c>
      <c r="G53" s="116">
        <v>5.9999999999999995E-4</v>
      </c>
      <c r="K53" s="123">
        <v>43344</v>
      </c>
      <c r="L53">
        <v>1.7050000000000001</v>
      </c>
      <c r="M53">
        <v>1.7024999999999999</v>
      </c>
      <c r="N53">
        <v>1.7050000000000001</v>
      </c>
      <c r="O53">
        <v>1.7024999999999999</v>
      </c>
      <c r="P53" s="116">
        <v>1.5E-3</v>
      </c>
    </row>
    <row r="54" spans="1:16" x14ac:dyDescent="0.25">
      <c r="A54">
        <f t="shared" si="2"/>
        <v>2018</v>
      </c>
      <c r="B54" s="123">
        <v>43313</v>
      </c>
      <c r="C54">
        <v>1.964</v>
      </c>
      <c r="D54">
        <v>1.9892000000000001</v>
      </c>
      <c r="E54">
        <v>2.0055999999999998</v>
      </c>
      <c r="F54">
        <v>1.9165000000000001</v>
      </c>
      <c r="G54" s="116">
        <v>-7.7000000000000002E-3</v>
      </c>
      <c r="K54" s="123">
        <v>43313</v>
      </c>
      <c r="L54">
        <v>1.7024999999999999</v>
      </c>
      <c r="M54">
        <v>1.7024999999999999</v>
      </c>
      <c r="N54">
        <v>1.7061999999999999</v>
      </c>
      <c r="O54">
        <v>1.7024999999999999</v>
      </c>
      <c r="P54" s="116">
        <v>-1.5E-3</v>
      </c>
    </row>
    <row r="55" spans="1:16" x14ac:dyDescent="0.25">
      <c r="A55">
        <f t="shared" si="2"/>
        <v>2018</v>
      </c>
      <c r="B55" s="123">
        <v>43282</v>
      </c>
      <c r="C55">
        <v>1.9793000000000001</v>
      </c>
      <c r="D55">
        <v>1.9823</v>
      </c>
      <c r="E55">
        <v>2.0154999999999998</v>
      </c>
      <c r="F55">
        <v>1.9666999999999999</v>
      </c>
      <c r="G55" s="116">
        <v>6.9999999999999999E-4</v>
      </c>
      <c r="K55" s="123">
        <v>43282</v>
      </c>
      <c r="L55">
        <v>1.7050000000000001</v>
      </c>
      <c r="M55">
        <v>1.7024999999999999</v>
      </c>
      <c r="N55">
        <v>1.7050000000000001</v>
      </c>
      <c r="O55">
        <v>1.7024999999999999</v>
      </c>
      <c r="P55" s="116">
        <v>0</v>
      </c>
    </row>
    <row r="56" spans="1:16" x14ac:dyDescent="0.25">
      <c r="A56">
        <f t="shared" si="2"/>
        <v>2018</v>
      </c>
      <c r="B56" s="123">
        <v>43252</v>
      </c>
      <c r="C56">
        <v>1.9779</v>
      </c>
      <c r="D56">
        <v>1.9895</v>
      </c>
      <c r="E56">
        <v>2.0247999999999999</v>
      </c>
      <c r="F56">
        <v>1.954</v>
      </c>
      <c r="G56" s="116">
        <v>-5.9999999999999995E-4</v>
      </c>
      <c r="K56" s="123">
        <v>43252</v>
      </c>
      <c r="L56">
        <v>1.7050000000000001</v>
      </c>
      <c r="M56">
        <v>1.7024999999999999</v>
      </c>
      <c r="N56">
        <v>1.7050000000000001</v>
      </c>
      <c r="O56">
        <v>1.7024999999999999</v>
      </c>
      <c r="P56" s="116">
        <v>1.5E-3</v>
      </c>
    </row>
    <row r="57" spans="1:16" x14ac:dyDescent="0.25">
      <c r="A57">
        <f t="shared" si="2"/>
        <v>2018</v>
      </c>
      <c r="B57" s="123">
        <v>43221</v>
      </c>
      <c r="C57">
        <v>1.9791000000000001</v>
      </c>
      <c r="D57">
        <v>2.0550000000000002</v>
      </c>
      <c r="E57">
        <v>2.0668000000000002</v>
      </c>
      <c r="F57">
        <v>1.9578</v>
      </c>
      <c r="G57" s="116">
        <v>-3.2000000000000001E-2</v>
      </c>
      <c r="K57" s="123">
        <v>43221</v>
      </c>
      <c r="L57">
        <v>1.7024999999999999</v>
      </c>
      <c r="M57">
        <v>1.7024999999999999</v>
      </c>
      <c r="N57">
        <v>1.7061999999999999</v>
      </c>
      <c r="O57">
        <v>1.7024999999999999</v>
      </c>
      <c r="P57" s="116">
        <v>0</v>
      </c>
    </row>
    <row r="58" spans="1:16" x14ac:dyDescent="0.25">
      <c r="A58">
        <f t="shared" si="2"/>
        <v>2018</v>
      </c>
      <c r="B58" s="123">
        <v>43191</v>
      </c>
      <c r="C58">
        <v>2.0446</v>
      </c>
      <c r="D58">
        <v>2.1082000000000001</v>
      </c>
      <c r="E58">
        <v>2.1244999999999998</v>
      </c>
      <c r="F58">
        <v>2.0409999999999999</v>
      </c>
      <c r="G58" s="116">
        <v>-2.1000000000000001E-2</v>
      </c>
      <c r="K58" s="123">
        <v>43191</v>
      </c>
      <c r="L58">
        <v>1.7024999999999999</v>
      </c>
      <c r="M58">
        <v>1.7050000000000001</v>
      </c>
      <c r="N58">
        <v>1.7050000000000001</v>
      </c>
      <c r="O58">
        <v>1.7</v>
      </c>
      <c r="P58" s="116">
        <v>-1.5E-3</v>
      </c>
    </row>
    <row r="59" spans="1:16" x14ac:dyDescent="0.25">
      <c r="A59">
        <f t="shared" si="2"/>
        <v>2018</v>
      </c>
      <c r="B59" s="123">
        <v>43160</v>
      </c>
      <c r="C59">
        <v>2.0884</v>
      </c>
      <c r="D59">
        <v>2.0760999999999998</v>
      </c>
      <c r="E59">
        <v>2.1349</v>
      </c>
      <c r="F59">
        <v>2.0686</v>
      </c>
      <c r="G59" s="116">
        <v>1.06E-2</v>
      </c>
      <c r="K59" s="123">
        <v>43160</v>
      </c>
      <c r="L59">
        <v>1.7050000000000001</v>
      </c>
      <c r="M59">
        <v>1.6881999999999999</v>
      </c>
      <c r="N59">
        <v>1.7061999999999999</v>
      </c>
      <c r="O59">
        <v>1.6867000000000001</v>
      </c>
      <c r="P59" s="116">
        <v>9.9000000000000008E-3</v>
      </c>
    </row>
    <row r="60" spans="1:16" x14ac:dyDescent="0.25">
      <c r="A60">
        <f t="shared" si="2"/>
        <v>2018</v>
      </c>
      <c r="B60" s="123">
        <v>43132</v>
      </c>
      <c r="C60">
        <v>2.0665</v>
      </c>
      <c r="D60">
        <v>2.1225999999999998</v>
      </c>
      <c r="E60">
        <v>2.1467000000000001</v>
      </c>
      <c r="F60">
        <v>2.0687000000000002</v>
      </c>
      <c r="G60" s="116">
        <v>-2.7E-2</v>
      </c>
      <c r="K60" s="123">
        <v>43132</v>
      </c>
      <c r="L60">
        <v>1.6881999999999999</v>
      </c>
      <c r="M60">
        <v>1.6890000000000001</v>
      </c>
      <c r="N60">
        <v>1.7150000000000001</v>
      </c>
      <c r="O60">
        <v>1.6881999999999999</v>
      </c>
      <c r="P60" s="116">
        <v>-4.0000000000000002E-4</v>
      </c>
    </row>
    <row r="61" spans="1:16" x14ac:dyDescent="0.25">
      <c r="A61">
        <f t="shared" si="2"/>
        <v>2018</v>
      </c>
      <c r="B61" s="123">
        <v>43101</v>
      </c>
      <c r="C61">
        <v>2.1238000000000001</v>
      </c>
      <c r="D61">
        <v>2.0510000000000002</v>
      </c>
      <c r="E61">
        <v>2.1450999999999998</v>
      </c>
      <c r="F61">
        <v>2.0162</v>
      </c>
      <c r="G61" s="116">
        <v>3.5900000000000001E-2</v>
      </c>
      <c r="K61" s="123">
        <v>43101</v>
      </c>
      <c r="L61">
        <v>1.6890000000000001</v>
      </c>
      <c r="M61">
        <v>1.7</v>
      </c>
      <c r="N61">
        <v>1.7150000000000001</v>
      </c>
      <c r="O61">
        <v>1.6865000000000001</v>
      </c>
      <c r="P61" s="116">
        <v>-6.4999999999999997E-3</v>
      </c>
    </row>
    <row r="62" spans="1:16" x14ac:dyDescent="0.25">
      <c r="A62">
        <f t="shared" si="2"/>
        <v>2017</v>
      </c>
      <c r="B62" s="123">
        <v>43070</v>
      </c>
      <c r="C62">
        <v>2.0503</v>
      </c>
      <c r="D62">
        <v>2.0366</v>
      </c>
      <c r="E62">
        <v>2.0602</v>
      </c>
      <c r="F62">
        <v>1.9804999999999999</v>
      </c>
      <c r="G62" s="116">
        <v>6.7000000000000002E-3</v>
      </c>
      <c r="K62" s="123">
        <v>43070</v>
      </c>
      <c r="L62">
        <v>1.7</v>
      </c>
      <c r="M62">
        <v>1.6984999999999999</v>
      </c>
      <c r="N62">
        <v>1.7150000000000001</v>
      </c>
      <c r="O62">
        <v>1.6875</v>
      </c>
      <c r="P62" s="116">
        <v>8.9999999999999998E-4</v>
      </c>
    </row>
    <row r="63" spans="1:16" x14ac:dyDescent="0.25">
      <c r="A63">
        <f t="shared" si="2"/>
        <v>2017</v>
      </c>
      <c r="B63" s="123">
        <v>43040</v>
      </c>
      <c r="C63">
        <v>2.0366</v>
      </c>
      <c r="D63">
        <v>1.978</v>
      </c>
      <c r="E63">
        <v>2.0457000000000001</v>
      </c>
      <c r="F63">
        <v>1.9517</v>
      </c>
      <c r="G63" s="116">
        <v>3.6799999999999999E-2</v>
      </c>
      <c r="K63" s="123">
        <v>43040</v>
      </c>
      <c r="L63">
        <v>1.6984999999999999</v>
      </c>
      <c r="M63">
        <v>1.6984999999999999</v>
      </c>
      <c r="N63">
        <v>1.7151000000000001</v>
      </c>
      <c r="O63">
        <v>1.6890000000000001</v>
      </c>
      <c r="P63" s="116">
        <v>0</v>
      </c>
    </row>
    <row r="64" spans="1:16" x14ac:dyDescent="0.25">
      <c r="A64">
        <f t="shared" si="2"/>
        <v>2017</v>
      </c>
      <c r="B64" s="123">
        <v>43009</v>
      </c>
      <c r="C64">
        <v>1.9642999999999999</v>
      </c>
      <c r="D64">
        <v>2.0230999999999999</v>
      </c>
      <c r="E64">
        <v>2.0356999999999998</v>
      </c>
      <c r="F64">
        <v>1.9593</v>
      </c>
      <c r="G64" s="116">
        <v>-2.7900000000000001E-2</v>
      </c>
      <c r="K64" s="123">
        <v>43009</v>
      </c>
      <c r="L64">
        <v>1.6984999999999999</v>
      </c>
      <c r="M64">
        <v>1.6853</v>
      </c>
      <c r="N64">
        <v>1.7151000000000001</v>
      </c>
      <c r="O64">
        <v>1.6853</v>
      </c>
      <c r="P64" s="116">
        <v>7.9000000000000008E-3</v>
      </c>
    </row>
    <row r="65" spans="1:16" x14ac:dyDescent="0.25">
      <c r="A65">
        <f t="shared" si="2"/>
        <v>2017</v>
      </c>
      <c r="B65" s="123">
        <v>42979</v>
      </c>
      <c r="C65">
        <v>2.0207000000000002</v>
      </c>
      <c r="D65">
        <v>2.0455999999999999</v>
      </c>
      <c r="E65">
        <v>2.0750999999999999</v>
      </c>
      <c r="F65">
        <v>1.9756</v>
      </c>
      <c r="G65" s="116">
        <v>-1.2200000000000001E-2</v>
      </c>
      <c r="K65" s="123">
        <v>42979</v>
      </c>
      <c r="L65">
        <v>1.6853</v>
      </c>
      <c r="M65">
        <v>1.7</v>
      </c>
      <c r="N65">
        <v>1.7155</v>
      </c>
      <c r="O65">
        <v>1.6853</v>
      </c>
      <c r="P65" s="116">
        <v>-8.6999999999999994E-3</v>
      </c>
    </row>
    <row r="66" spans="1:16" x14ac:dyDescent="0.25">
      <c r="A66">
        <f t="shared" si="2"/>
        <v>2017</v>
      </c>
      <c r="B66" s="123">
        <v>42948</v>
      </c>
      <c r="C66">
        <v>2.0455999999999999</v>
      </c>
      <c r="D66">
        <v>2.0329000000000002</v>
      </c>
      <c r="E66">
        <v>2.0689000000000002</v>
      </c>
      <c r="F66">
        <v>1.9702999999999999</v>
      </c>
      <c r="G66" s="116">
        <v>6.3E-3</v>
      </c>
      <c r="K66" s="123">
        <v>42948</v>
      </c>
      <c r="L66">
        <v>1.7</v>
      </c>
      <c r="M66">
        <v>1.6854</v>
      </c>
      <c r="N66">
        <v>1.7155</v>
      </c>
      <c r="O66">
        <v>1.6854</v>
      </c>
      <c r="P66" s="116">
        <v>8.6E-3</v>
      </c>
    </row>
    <row r="67" spans="1:16" x14ac:dyDescent="0.25">
      <c r="A67">
        <f t="shared" si="2"/>
        <v>2017</v>
      </c>
      <c r="B67" s="123">
        <v>42917</v>
      </c>
      <c r="C67">
        <v>2.0329000000000002</v>
      </c>
      <c r="D67">
        <v>1.9596</v>
      </c>
      <c r="E67">
        <v>2.0335999999999999</v>
      </c>
      <c r="F67">
        <v>1.9094</v>
      </c>
      <c r="G67" s="116">
        <v>3.6900000000000002E-2</v>
      </c>
      <c r="K67" s="123">
        <v>42917</v>
      </c>
      <c r="L67">
        <v>1.6854</v>
      </c>
      <c r="M67">
        <v>1.6860999999999999</v>
      </c>
      <c r="N67">
        <v>1.7161</v>
      </c>
      <c r="O67">
        <v>1.6854</v>
      </c>
      <c r="P67" s="116">
        <v>-4.0000000000000002E-4</v>
      </c>
    </row>
    <row r="68" spans="1:16" x14ac:dyDescent="0.25">
      <c r="A68">
        <f t="shared" si="2"/>
        <v>2017</v>
      </c>
      <c r="B68" s="123">
        <v>42887</v>
      </c>
      <c r="C68">
        <v>1.9604999999999999</v>
      </c>
      <c r="D68">
        <v>1.9325000000000001</v>
      </c>
      <c r="E68">
        <v>1.9704999999999999</v>
      </c>
      <c r="F68">
        <v>1.8762000000000001</v>
      </c>
      <c r="G68" s="116">
        <v>1.4500000000000001E-2</v>
      </c>
      <c r="K68" s="123">
        <v>42887</v>
      </c>
      <c r="L68">
        <v>1.6860999999999999</v>
      </c>
      <c r="M68">
        <v>1.7</v>
      </c>
      <c r="N68">
        <v>1.7161</v>
      </c>
      <c r="O68">
        <v>1.6850000000000001</v>
      </c>
      <c r="P68" s="116">
        <v>-8.2000000000000007E-3</v>
      </c>
    </row>
    <row r="69" spans="1:16" x14ac:dyDescent="0.25">
      <c r="A69">
        <f t="shared" si="2"/>
        <v>2017</v>
      </c>
      <c r="B69" s="123">
        <v>42856</v>
      </c>
      <c r="C69">
        <v>1.9325000000000001</v>
      </c>
      <c r="D69">
        <v>1.8741000000000001</v>
      </c>
      <c r="E69">
        <v>1.9383999999999999</v>
      </c>
      <c r="F69">
        <v>1.8209</v>
      </c>
      <c r="G69" s="116">
        <v>3.2500000000000001E-2</v>
      </c>
      <c r="K69" s="123">
        <v>42856</v>
      </c>
      <c r="L69">
        <v>1.7</v>
      </c>
      <c r="M69">
        <v>1.7</v>
      </c>
      <c r="N69">
        <v>1.7161999999999999</v>
      </c>
      <c r="O69">
        <v>1.6775</v>
      </c>
      <c r="P69" s="116">
        <v>0</v>
      </c>
    </row>
    <row r="70" spans="1:16" x14ac:dyDescent="0.25">
      <c r="A70">
        <f t="shared" si="2"/>
        <v>2017</v>
      </c>
      <c r="B70" s="123">
        <v>42826</v>
      </c>
      <c r="C70">
        <v>1.8716999999999999</v>
      </c>
      <c r="D70">
        <v>1.8572</v>
      </c>
      <c r="E70">
        <v>1.8856999999999999</v>
      </c>
      <c r="F70">
        <v>1.7612000000000001</v>
      </c>
      <c r="G70" s="116">
        <v>8.5000000000000006E-3</v>
      </c>
      <c r="K70" s="123">
        <v>42826</v>
      </c>
      <c r="L70">
        <v>1.7</v>
      </c>
      <c r="M70">
        <v>1.7150000000000001</v>
      </c>
      <c r="N70">
        <v>1.7372000000000001</v>
      </c>
      <c r="O70">
        <v>1.665</v>
      </c>
      <c r="P70" s="116">
        <v>-8.6999999999999994E-3</v>
      </c>
    </row>
    <row r="71" spans="1:16" x14ac:dyDescent="0.25">
      <c r="A71">
        <f t="shared" si="2"/>
        <v>2017</v>
      </c>
      <c r="B71" s="123">
        <v>42795</v>
      </c>
      <c r="C71">
        <v>1.8559000000000001</v>
      </c>
      <c r="D71">
        <v>1.8627</v>
      </c>
      <c r="E71">
        <v>1.9339999999999999</v>
      </c>
      <c r="F71">
        <v>1.8209</v>
      </c>
      <c r="G71" s="116">
        <v>-3.7000000000000002E-3</v>
      </c>
      <c r="K71" s="123">
        <v>42795</v>
      </c>
      <c r="L71">
        <v>1.7150000000000001</v>
      </c>
      <c r="M71">
        <v>1.7649999999999999</v>
      </c>
      <c r="N71">
        <v>1.7924</v>
      </c>
      <c r="O71">
        <v>1.7050000000000001</v>
      </c>
      <c r="P71" s="116">
        <v>-2.8299999999999999E-2</v>
      </c>
    </row>
    <row r="72" spans="1:16" x14ac:dyDescent="0.25">
      <c r="A72">
        <f t="shared" si="2"/>
        <v>2017</v>
      </c>
      <c r="B72" s="123">
        <v>42767</v>
      </c>
      <c r="C72">
        <v>1.8629</v>
      </c>
      <c r="D72">
        <v>2.0863</v>
      </c>
      <c r="E72">
        <v>2.1116000000000001</v>
      </c>
      <c r="F72">
        <v>1.7824</v>
      </c>
      <c r="G72" s="116">
        <v>-0.1071</v>
      </c>
      <c r="K72" s="123">
        <v>42767</v>
      </c>
      <c r="L72">
        <v>1.7649999999999999</v>
      </c>
      <c r="M72">
        <v>1.9480999999999999</v>
      </c>
      <c r="N72">
        <v>1.9517</v>
      </c>
      <c r="O72">
        <v>1.7444999999999999</v>
      </c>
      <c r="P72" s="116">
        <v>-9.4E-2</v>
      </c>
    </row>
    <row r="73" spans="1:16" x14ac:dyDescent="0.25">
      <c r="A73">
        <f t="shared" si="2"/>
        <v>2017</v>
      </c>
      <c r="B73" s="123">
        <v>42736</v>
      </c>
      <c r="C73">
        <v>2.0865</v>
      </c>
      <c r="D73">
        <v>1.8586</v>
      </c>
      <c r="E73">
        <v>2.1009000000000002</v>
      </c>
      <c r="F73">
        <v>1.8251999999999999</v>
      </c>
      <c r="G73" s="116">
        <v>0.12620000000000001</v>
      </c>
      <c r="K73" s="123">
        <v>42736</v>
      </c>
      <c r="L73">
        <v>1.9480999999999999</v>
      </c>
      <c r="M73">
        <v>1.8017000000000001</v>
      </c>
      <c r="N73">
        <v>1.9497</v>
      </c>
      <c r="O73">
        <v>1.8017000000000001</v>
      </c>
      <c r="P73" s="116">
        <v>8.1299999999999997E-2</v>
      </c>
    </row>
    <row r="74" spans="1:16" x14ac:dyDescent="0.25">
      <c r="A74">
        <f t="shared" si="2"/>
        <v>2016</v>
      </c>
      <c r="B74" s="123">
        <v>42705</v>
      </c>
      <c r="C74">
        <v>1.8526</v>
      </c>
      <c r="D74">
        <v>1.8714</v>
      </c>
      <c r="E74">
        <v>1.9617</v>
      </c>
      <c r="F74">
        <v>1.8131999999999999</v>
      </c>
      <c r="G74" s="116">
        <v>-1.01E-2</v>
      </c>
      <c r="K74" s="123">
        <v>42705</v>
      </c>
      <c r="L74">
        <v>1.8017000000000001</v>
      </c>
      <c r="M74">
        <v>1.7433000000000001</v>
      </c>
      <c r="N74">
        <v>1.8017000000000001</v>
      </c>
      <c r="O74">
        <v>1.7433000000000001</v>
      </c>
      <c r="P74" s="116">
        <v>3.3500000000000002E-2</v>
      </c>
    </row>
    <row r="75" spans="1:16" x14ac:dyDescent="0.25">
      <c r="A75">
        <f t="shared" si="2"/>
        <v>2016</v>
      </c>
      <c r="B75" s="123">
        <v>42675</v>
      </c>
      <c r="C75">
        <v>1.8714</v>
      </c>
      <c r="D75">
        <v>1.7928999999999999</v>
      </c>
      <c r="E75">
        <v>1.9032</v>
      </c>
      <c r="F75">
        <v>1.784</v>
      </c>
      <c r="G75" s="116">
        <v>4.5699999999999998E-2</v>
      </c>
      <c r="K75" s="123">
        <v>42675</v>
      </c>
      <c r="L75">
        <v>1.7433000000000001</v>
      </c>
      <c r="M75">
        <v>1.7202</v>
      </c>
      <c r="N75">
        <v>1.7457</v>
      </c>
      <c r="O75">
        <v>1.7164999999999999</v>
      </c>
      <c r="P75" s="116">
        <v>6.7699999999999996E-2</v>
      </c>
    </row>
    <row r="76" spans="1:16" x14ac:dyDescent="0.25">
      <c r="A76">
        <f t="shared" si="2"/>
        <v>2016</v>
      </c>
      <c r="B76" s="123">
        <v>42644</v>
      </c>
      <c r="C76">
        <v>1.7896000000000001</v>
      </c>
      <c r="D76">
        <v>1.8233999999999999</v>
      </c>
      <c r="E76">
        <v>1.8472999999999999</v>
      </c>
      <c r="F76">
        <v>1.7213000000000001</v>
      </c>
      <c r="G76" s="116">
        <v>-1.7100000000000001E-2</v>
      </c>
      <c r="K76" s="123">
        <v>42644</v>
      </c>
      <c r="L76">
        <v>1.6327</v>
      </c>
      <c r="M76">
        <v>1.63</v>
      </c>
      <c r="N76">
        <v>1.6327</v>
      </c>
      <c r="O76">
        <v>1.63</v>
      </c>
      <c r="P76" s="116">
        <v>6.0000000000000001E-3</v>
      </c>
    </row>
    <row r="77" spans="1:16" x14ac:dyDescent="0.25">
      <c r="A77">
        <f t="shared" si="2"/>
        <v>2016</v>
      </c>
      <c r="B77" s="123">
        <v>42614</v>
      </c>
      <c r="C77">
        <v>1.8207</v>
      </c>
      <c r="D77">
        <v>1.8219000000000001</v>
      </c>
      <c r="E77">
        <v>1.8933</v>
      </c>
      <c r="F77">
        <v>1.7927999999999999</v>
      </c>
      <c r="G77" s="116">
        <v>1.1999999999999999E-3</v>
      </c>
      <c r="K77" s="123">
        <v>42614</v>
      </c>
      <c r="L77">
        <v>1.6229</v>
      </c>
      <c r="M77">
        <v>1.6201000000000001</v>
      </c>
      <c r="N77">
        <v>1.6229</v>
      </c>
      <c r="O77">
        <v>1.6201000000000001</v>
      </c>
      <c r="P77" s="116">
        <v>-6.1000000000000004E-3</v>
      </c>
    </row>
    <row r="78" spans="1:16" x14ac:dyDescent="0.25">
      <c r="A78">
        <f t="shared" si="2"/>
        <v>2016</v>
      </c>
      <c r="B78" s="123">
        <v>42583</v>
      </c>
      <c r="C78">
        <v>1.8185</v>
      </c>
      <c r="D78">
        <v>1.7736000000000001</v>
      </c>
      <c r="E78">
        <v>1.8815</v>
      </c>
      <c r="F78">
        <v>1.7411000000000001</v>
      </c>
      <c r="G78" s="116">
        <v>2.75E-2</v>
      </c>
      <c r="K78" s="123">
        <v>42583</v>
      </c>
      <c r="L78">
        <v>1.6328</v>
      </c>
      <c r="M78">
        <v>1.6301000000000001</v>
      </c>
      <c r="N78">
        <v>1.6328</v>
      </c>
      <c r="O78">
        <v>1.6301000000000001</v>
      </c>
      <c r="P78" s="116">
        <v>2.8899999999999999E-2</v>
      </c>
    </row>
    <row r="79" spans="1:16" x14ac:dyDescent="0.25">
      <c r="A79">
        <f t="shared" si="2"/>
        <v>2016</v>
      </c>
      <c r="B79" s="123">
        <v>42552</v>
      </c>
      <c r="C79">
        <v>1.7699</v>
      </c>
      <c r="D79">
        <v>1.7115</v>
      </c>
      <c r="E79">
        <v>1.8069999999999999</v>
      </c>
      <c r="F79">
        <v>1.6805000000000001</v>
      </c>
      <c r="G79" s="116">
        <v>3.61E-2</v>
      </c>
      <c r="K79" s="123">
        <v>42552</v>
      </c>
      <c r="L79">
        <v>1.5869</v>
      </c>
      <c r="M79">
        <v>1.5841000000000001</v>
      </c>
      <c r="N79">
        <v>1.5869</v>
      </c>
      <c r="O79">
        <v>1.5841000000000001</v>
      </c>
      <c r="P79" s="116">
        <v>2.9700000000000001E-2</v>
      </c>
    </row>
    <row r="80" spans="1:16" x14ac:dyDescent="0.25">
      <c r="A80">
        <f t="shared" si="2"/>
        <v>2016</v>
      </c>
      <c r="B80" s="123">
        <v>42522</v>
      </c>
      <c r="C80">
        <v>1.7081999999999999</v>
      </c>
      <c r="D80">
        <v>1.6601999999999999</v>
      </c>
      <c r="E80">
        <v>1.7775000000000001</v>
      </c>
      <c r="F80">
        <v>1.6342000000000001</v>
      </c>
      <c r="G80" s="116">
        <v>3.1099999999999999E-2</v>
      </c>
      <c r="K80" s="123">
        <v>42522</v>
      </c>
      <c r="L80">
        <v>1.5411999999999999</v>
      </c>
      <c r="M80">
        <v>1.5384</v>
      </c>
      <c r="N80">
        <v>1.5411999999999999</v>
      </c>
      <c r="O80">
        <v>1.5384</v>
      </c>
      <c r="P80" s="116">
        <v>3.3500000000000002E-2</v>
      </c>
    </row>
    <row r="81" spans="1:16" x14ac:dyDescent="0.25">
      <c r="A81">
        <f t="shared" si="2"/>
        <v>2016</v>
      </c>
      <c r="B81" s="123">
        <v>42491</v>
      </c>
      <c r="C81">
        <v>1.6567000000000001</v>
      </c>
      <c r="D81">
        <v>1.7273000000000001</v>
      </c>
      <c r="E81">
        <v>1.7707999999999999</v>
      </c>
      <c r="F81">
        <v>1.633</v>
      </c>
      <c r="G81" s="116">
        <v>-3.7900000000000003E-2</v>
      </c>
      <c r="K81" s="123">
        <v>42491</v>
      </c>
      <c r="L81">
        <v>1.4913000000000001</v>
      </c>
      <c r="M81">
        <v>1.4885999999999999</v>
      </c>
      <c r="N81">
        <v>1.4913000000000001</v>
      </c>
      <c r="O81">
        <v>1.4885999999999999</v>
      </c>
      <c r="P81" s="116">
        <v>-1.43E-2</v>
      </c>
    </row>
    <row r="82" spans="1:16" x14ac:dyDescent="0.25">
      <c r="A82">
        <f t="shared" si="2"/>
        <v>2016</v>
      </c>
      <c r="B82" s="123">
        <v>42461</v>
      </c>
      <c r="C82">
        <v>1.722</v>
      </c>
      <c r="D82">
        <v>1.7557</v>
      </c>
      <c r="E82">
        <v>1.7846</v>
      </c>
      <c r="F82">
        <v>1.6671</v>
      </c>
      <c r="G82" s="116">
        <v>-1.72E-2</v>
      </c>
      <c r="K82" s="123">
        <v>42461</v>
      </c>
      <c r="L82">
        <v>1.5128999999999999</v>
      </c>
      <c r="M82">
        <v>1.5034000000000001</v>
      </c>
      <c r="N82">
        <v>1.5128999999999999</v>
      </c>
      <c r="O82">
        <v>1.5034000000000001</v>
      </c>
      <c r="P82" s="116">
        <v>-1.9400000000000001E-2</v>
      </c>
    </row>
    <row r="83" spans="1:16" x14ac:dyDescent="0.25">
      <c r="A83">
        <f t="shared" si="2"/>
        <v>2016</v>
      </c>
      <c r="B83" s="123">
        <v>42430</v>
      </c>
      <c r="C83">
        <v>1.7522</v>
      </c>
      <c r="D83">
        <v>1.7032</v>
      </c>
      <c r="E83">
        <v>1.8761000000000001</v>
      </c>
      <c r="F83">
        <v>1.6841999999999999</v>
      </c>
      <c r="G83" s="116">
        <v>3.1300000000000001E-2</v>
      </c>
      <c r="K83" s="123">
        <v>42430</v>
      </c>
      <c r="L83">
        <v>1.5427999999999999</v>
      </c>
      <c r="M83">
        <v>1.54</v>
      </c>
      <c r="N83">
        <v>1.5427999999999999</v>
      </c>
      <c r="O83">
        <v>1.54</v>
      </c>
      <c r="P83" s="116">
        <v>-1.5100000000000001E-2</v>
      </c>
    </row>
    <row r="84" spans="1:16" x14ac:dyDescent="0.25">
      <c r="A84">
        <f t="shared" si="2"/>
        <v>2016</v>
      </c>
      <c r="B84" s="123">
        <v>42401</v>
      </c>
      <c r="C84">
        <v>1.6990000000000001</v>
      </c>
      <c r="D84">
        <v>1.7367999999999999</v>
      </c>
      <c r="E84">
        <v>1.8327</v>
      </c>
      <c r="F84">
        <v>1.6533</v>
      </c>
      <c r="G84" s="116">
        <v>-2.0199999999999999E-2</v>
      </c>
      <c r="K84" s="123">
        <v>42401</v>
      </c>
      <c r="L84">
        <v>1.5665</v>
      </c>
      <c r="M84">
        <v>1.5629</v>
      </c>
      <c r="N84">
        <v>1.5665</v>
      </c>
      <c r="O84">
        <v>1.5629</v>
      </c>
      <c r="P84" s="116">
        <v>-2.3E-2</v>
      </c>
    </row>
    <row r="85" spans="1:16" x14ac:dyDescent="0.25">
      <c r="A85">
        <f t="shared" si="2"/>
        <v>2016</v>
      </c>
      <c r="B85" s="123">
        <v>42370</v>
      </c>
      <c r="C85">
        <v>1.734</v>
      </c>
      <c r="D85">
        <v>1.6963999999999999</v>
      </c>
      <c r="E85">
        <v>1.8041</v>
      </c>
      <c r="F85">
        <v>1.6741999999999999</v>
      </c>
      <c r="G85" s="116">
        <v>2.4E-2</v>
      </c>
      <c r="K85" s="123">
        <v>42370</v>
      </c>
      <c r="L85">
        <v>1.6032999999999999</v>
      </c>
      <c r="M85">
        <v>1.6005</v>
      </c>
      <c r="N85">
        <v>1.6032999999999999</v>
      </c>
      <c r="O85">
        <v>1.6005</v>
      </c>
      <c r="P85" s="116">
        <v>2.64E-2</v>
      </c>
    </row>
    <row r="86" spans="1:16" x14ac:dyDescent="0.25">
      <c r="A86">
        <f t="shared" si="2"/>
        <v>2015</v>
      </c>
      <c r="B86" s="123">
        <v>42339</v>
      </c>
      <c r="C86">
        <v>1.6934</v>
      </c>
      <c r="D86">
        <v>1.1060000000000001</v>
      </c>
      <c r="E86">
        <v>1.7346999999999999</v>
      </c>
      <c r="F86">
        <v>1.1012999999999999</v>
      </c>
      <c r="G86" s="116">
        <v>0.53580000000000005</v>
      </c>
      <c r="K86" s="123">
        <v>42339</v>
      </c>
      <c r="L86">
        <v>1.5620000000000001</v>
      </c>
      <c r="M86">
        <v>1.5592999999999999</v>
      </c>
      <c r="N86">
        <v>1.5620000000000001</v>
      </c>
      <c r="O86">
        <v>1.5592999999999999</v>
      </c>
      <c r="P86" s="116">
        <v>0.49259999999999998</v>
      </c>
    </row>
    <row r="87" spans="1:16" x14ac:dyDescent="0.25">
      <c r="A87">
        <f t="shared" si="2"/>
        <v>2015</v>
      </c>
      <c r="B87" s="123">
        <v>42309</v>
      </c>
      <c r="C87">
        <v>1.1026</v>
      </c>
      <c r="D87">
        <v>1.1536999999999999</v>
      </c>
      <c r="E87">
        <v>1.1694</v>
      </c>
      <c r="F87">
        <v>1.0995999999999999</v>
      </c>
      <c r="G87" s="116">
        <v>-3.9899999999999998E-2</v>
      </c>
      <c r="K87" s="123">
        <v>42309</v>
      </c>
      <c r="L87">
        <v>1.0465</v>
      </c>
      <c r="M87">
        <v>1.0438000000000001</v>
      </c>
      <c r="N87">
        <v>1.0465</v>
      </c>
      <c r="O87">
        <v>1.0438000000000001</v>
      </c>
      <c r="P87" s="116">
        <v>2.0000000000000001E-4</v>
      </c>
    </row>
    <row r="88" spans="1:16" x14ac:dyDescent="0.25">
      <c r="A88">
        <f t="shared" si="2"/>
        <v>2015</v>
      </c>
      <c r="B88" s="123">
        <v>42278</v>
      </c>
      <c r="C88">
        <v>1.1484000000000001</v>
      </c>
      <c r="D88">
        <v>1.1694</v>
      </c>
      <c r="E88">
        <v>1.2047000000000001</v>
      </c>
      <c r="F88">
        <v>1.1398999999999999</v>
      </c>
      <c r="G88" s="116">
        <v>-1.5299999999999999E-2</v>
      </c>
      <c r="K88" s="123">
        <v>42278</v>
      </c>
      <c r="L88">
        <v>1.0463</v>
      </c>
      <c r="M88">
        <v>1.0435000000000001</v>
      </c>
      <c r="N88">
        <v>1.0463</v>
      </c>
      <c r="O88">
        <v>1.0435000000000001</v>
      </c>
      <c r="P88" s="116">
        <v>0</v>
      </c>
    </row>
    <row r="89" spans="1:16" x14ac:dyDescent="0.25">
      <c r="A89">
        <f t="shared" si="2"/>
        <v>2015</v>
      </c>
      <c r="B89" s="123">
        <v>42248</v>
      </c>
      <c r="C89">
        <v>1.1661999999999999</v>
      </c>
      <c r="D89">
        <v>1.173</v>
      </c>
      <c r="E89">
        <v>1.2114</v>
      </c>
      <c r="F89">
        <v>1.1580999999999999</v>
      </c>
      <c r="G89" s="116">
        <v>-3.2000000000000002E-3</v>
      </c>
      <c r="K89" s="123">
        <v>42248</v>
      </c>
      <c r="L89">
        <v>1.0463</v>
      </c>
      <c r="M89">
        <v>1.0435000000000001</v>
      </c>
      <c r="N89">
        <v>1.0463</v>
      </c>
      <c r="O89">
        <v>1.0435000000000001</v>
      </c>
      <c r="P89" s="116">
        <v>0</v>
      </c>
    </row>
    <row r="90" spans="1:16" x14ac:dyDescent="0.25">
      <c r="A90">
        <f t="shared" ref="A90:A153" si="3">YEAR(B90)</f>
        <v>2015</v>
      </c>
      <c r="B90" s="123">
        <v>42217</v>
      </c>
      <c r="C90">
        <v>1.1698999999999999</v>
      </c>
      <c r="D90">
        <v>1.1485000000000001</v>
      </c>
      <c r="E90">
        <v>1.2314000000000001</v>
      </c>
      <c r="F90">
        <v>1.1356999999999999</v>
      </c>
      <c r="G90" s="116">
        <v>1.9699999999999999E-2</v>
      </c>
      <c r="K90" s="123">
        <v>42217</v>
      </c>
      <c r="L90">
        <v>1.0463</v>
      </c>
      <c r="M90">
        <v>1.0435000000000001</v>
      </c>
      <c r="N90">
        <v>1.0463</v>
      </c>
      <c r="O90">
        <v>1.0435000000000001</v>
      </c>
      <c r="P90" s="116">
        <v>-6.9999999999999999E-4</v>
      </c>
    </row>
    <row r="91" spans="1:16" x14ac:dyDescent="0.25">
      <c r="A91">
        <f t="shared" si="3"/>
        <v>2015</v>
      </c>
      <c r="B91" s="123">
        <v>42186</v>
      </c>
      <c r="C91">
        <v>1.1473</v>
      </c>
      <c r="D91">
        <v>1.1652</v>
      </c>
      <c r="E91">
        <v>1.1768000000000001</v>
      </c>
      <c r="F91">
        <v>1.1316999999999999</v>
      </c>
      <c r="G91" s="116">
        <v>-1.23E-2</v>
      </c>
      <c r="K91" s="123">
        <v>42186</v>
      </c>
      <c r="L91">
        <v>1.0469999999999999</v>
      </c>
      <c r="M91">
        <v>1.0442</v>
      </c>
      <c r="N91">
        <v>1.0469999999999999</v>
      </c>
      <c r="O91">
        <v>1.0442</v>
      </c>
      <c r="P91" s="116">
        <v>1.1000000000000001E-3</v>
      </c>
    </row>
    <row r="92" spans="1:16" x14ac:dyDescent="0.25">
      <c r="A92">
        <f t="shared" si="3"/>
        <v>2015</v>
      </c>
      <c r="B92" s="123">
        <v>42156</v>
      </c>
      <c r="C92">
        <v>1.1616</v>
      </c>
      <c r="D92">
        <v>1.1499999999999999</v>
      </c>
      <c r="E92">
        <v>1.2002999999999999</v>
      </c>
      <c r="F92">
        <v>1.1387</v>
      </c>
      <c r="G92" s="116">
        <v>1.2699999999999999E-2</v>
      </c>
      <c r="K92" s="123">
        <v>42156</v>
      </c>
      <c r="L92">
        <v>1.0459000000000001</v>
      </c>
      <c r="M92">
        <v>1.0431999999999999</v>
      </c>
      <c r="N92">
        <v>1.0459000000000001</v>
      </c>
      <c r="O92">
        <v>1.0431999999999999</v>
      </c>
      <c r="P92" s="116">
        <v>-8.9999999999999998E-4</v>
      </c>
    </row>
    <row r="93" spans="1:16" x14ac:dyDescent="0.25">
      <c r="A93">
        <f t="shared" si="3"/>
        <v>2015</v>
      </c>
      <c r="B93" s="123">
        <v>42125</v>
      </c>
      <c r="C93">
        <v>1.147</v>
      </c>
      <c r="D93">
        <v>1.1742999999999999</v>
      </c>
      <c r="E93">
        <v>1.2030000000000001</v>
      </c>
      <c r="F93">
        <v>1.133</v>
      </c>
      <c r="G93" s="116">
        <v>-2.0500000000000001E-2</v>
      </c>
      <c r="K93" s="123">
        <v>42125</v>
      </c>
      <c r="L93">
        <v>1.0468</v>
      </c>
      <c r="M93">
        <v>1.044</v>
      </c>
      <c r="N93">
        <v>1.0468</v>
      </c>
      <c r="O93">
        <v>1.044</v>
      </c>
      <c r="P93" s="116">
        <v>5.0000000000000001E-4</v>
      </c>
    </row>
    <row r="94" spans="1:16" x14ac:dyDescent="0.25">
      <c r="A94">
        <f t="shared" si="3"/>
        <v>2015</v>
      </c>
      <c r="B94" s="123">
        <v>42095</v>
      </c>
      <c r="C94">
        <v>1.171</v>
      </c>
      <c r="D94">
        <v>1.1232</v>
      </c>
      <c r="E94">
        <v>1.1808000000000001</v>
      </c>
      <c r="F94">
        <v>1.1073</v>
      </c>
      <c r="G94" s="116">
        <v>4.58E-2</v>
      </c>
      <c r="K94" s="123">
        <v>42095</v>
      </c>
      <c r="L94">
        <v>1.0463</v>
      </c>
      <c r="M94">
        <v>1.0435000000000001</v>
      </c>
      <c r="N94">
        <v>1.0463</v>
      </c>
      <c r="O94">
        <v>1.0435000000000001</v>
      </c>
      <c r="P94" s="116">
        <v>0</v>
      </c>
    </row>
    <row r="95" spans="1:16" x14ac:dyDescent="0.25">
      <c r="A95">
        <f t="shared" si="3"/>
        <v>2015</v>
      </c>
      <c r="B95" s="123">
        <v>42064</v>
      </c>
      <c r="C95">
        <v>1.1196999999999999</v>
      </c>
      <c r="D95">
        <v>1.1717</v>
      </c>
      <c r="E95">
        <v>1.1846000000000001</v>
      </c>
      <c r="F95">
        <v>1.0944</v>
      </c>
      <c r="G95" s="116">
        <v>-4.2299999999999997E-2</v>
      </c>
      <c r="K95" s="123">
        <v>42064</v>
      </c>
      <c r="L95">
        <v>1.0463</v>
      </c>
      <c r="M95">
        <v>1.0435000000000001</v>
      </c>
      <c r="N95">
        <v>1.0463</v>
      </c>
      <c r="O95">
        <v>1.0435000000000001</v>
      </c>
      <c r="P95" s="116">
        <v>-1E-3</v>
      </c>
    </row>
    <row r="96" spans="1:16" x14ac:dyDescent="0.25">
      <c r="A96">
        <f t="shared" si="3"/>
        <v>2015</v>
      </c>
      <c r="B96" s="123">
        <v>42036</v>
      </c>
      <c r="C96">
        <v>1.1691</v>
      </c>
      <c r="D96">
        <v>0.88370000000000004</v>
      </c>
      <c r="E96">
        <v>1.1990000000000001</v>
      </c>
      <c r="F96">
        <v>0.88270000000000004</v>
      </c>
      <c r="G96" s="116">
        <v>0.3276</v>
      </c>
      <c r="K96" s="123">
        <v>42036</v>
      </c>
      <c r="L96">
        <v>1.0472999999999999</v>
      </c>
      <c r="M96">
        <v>1.0445</v>
      </c>
      <c r="N96">
        <v>1.0472999999999999</v>
      </c>
      <c r="O96">
        <v>1.0445</v>
      </c>
      <c r="P96" s="116">
        <v>0.33739999999999998</v>
      </c>
    </row>
    <row r="97" spans="1:16" x14ac:dyDescent="0.25">
      <c r="A97">
        <f t="shared" si="3"/>
        <v>2015</v>
      </c>
      <c r="B97" s="123">
        <v>42005</v>
      </c>
      <c r="C97">
        <v>0.88060000000000005</v>
      </c>
      <c r="D97">
        <v>0.94379999999999997</v>
      </c>
      <c r="E97">
        <v>0.9456</v>
      </c>
      <c r="F97">
        <v>0.86909999999999998</v>
      </c>
      <c r="G97" s="116">
        <v>-7.1999999999999995E-2</v>
      </c>
      <c r="K97" s="123">
        <v>42005</v>
      </c>
      <c r="L97">
        <v>0.78310000000000002</v>
      </c>
      <c r="M97">
        <v>0.78029999999999999</v>
      </c>
      <c r="N97">
        <v>0.78310000000000002</v>
      </c>
      <c r="O97">
        <v>0.78029999999999999</v>
      </c>
      <c r="P97" s="116">
        <v>-2.7000000000000001E-3</v>
      </c>
    </row>
    <row r="98" spans="1:16" x14ac:dyDescent="0.25">
      <c r="A98">
        <f t="shared" si="3"/>
        <v>2014</v>
      </c>
      <c r="B98" s="123">
        <v>41974</v>
      </c>
      <c r="C98">
        <v>0.94889999999999997</v>
      </c>
      <c r="D98">
        <v>0.97499999999999998</v>
      </c>
      <c r="E98">
        <v>0.98450000000000004</v>
      </c>
      <c r="F98">
        <v>0.94930000000000003</v>
      </c>
      <c r="G98" s="116">
        <v>-2.3300000000000001E-2</v>
      </c>
      <c r="K98" s="123">
        <v>41974</v>
      </c>
      <c r="L98">
        <v>0.78520000000000001</v>
      </c>
      <c r="M98">
        <v>0.78439999999999999</v>
      </c>
      <c r="N98">
        <v>0.78520000000000001</v>
      </c>
      <c r="O98">
        <v>0.78439999999999999</v>
      </c>
      <c r="P98" s="116">
        <v>2.8E-3</v>
      </c>
    </row>
    <row r="99" spans="1:16" x14ac:dyDescent="0.25">
      <c r="A99">
        <f t="shared" si="3"/>
        <v>2014</v>
      </c>
      <c r="B99" s="123">
        <v>41944</v>
      </c>
      <c r="C99">
        <v>0.97150000000000003</v>
      </c>
      <c r="D99">
        <v>0.98109999999999997</v>
      </c>
      <c r="E99">
        <v>0.98819999999999997</v>
      </c>
      <c r="F99">
        <v>0.96879999999999999</v>
      </c>
      <c r="G99" s="116">
        <v>-8.5000000000000006E-3</v>
      </c>
      <c r="K99" s="123">
        <v>41944</v>
      </c>
      <c r="L99">
        <v>0.78300000000000003</v>
      </c>
      <c r="M99">
        <v>0.78029999999999999</v>
      </c>
      <c r="N99">
        <v>0.78300000000000003</v>
      </c>
      <c r="O99">
        <v>0.78029999999999999</v>
      </c>
      <c r="P99" s="116">
        <v>-1E-3</v>
      </c>
    </row>
    <row r="100" spans="1:16" x14ac:dyDescent="0.25">
      <c r="A100">
        <f t="shared" si="3"/>
        <v>2014</v>
      </c>
      <c r="B100" s="123">
        <v>41913</v>
      </c>
      <c r="C100">
        <v>0.9798</v>
      </c>
      <c r="D100">
        <v>0.98929999999999996</v>
      </c>
      <c r="E100">
        <v>1.0092000000000001</v>
      </c>
      <c r="F100">
        <v>0.97840000000000005</v>
      </c>
      <c r="G100" s="116">
        <v>-8.3000000000000001E-3</v>
      </c>
      <c r="K100" s="123">
        <v>41913</v>
      </c>
      <c r="L100">
        <v>0.78380000000000005</v>
      </c>
      <c r="M100">
        <v>0.7823</v>
      </c>
      <c r="N100">
        <v>0.78380000000000005</v>
      </c>
      <c r="O100">
        <v>0.7823</v>
      </c>
      <c r="P100" s="116">
        <v>8.0000000000000004E-4</v>
      </c>
    </row>
    <row r="101" spans="1:16" x14ac:dyDescent="0.25">
      <c r="A101">
        <f t="shared" si="3"/>
        <v>2014</v>
      </c>
      <c r="B101" s="123">
        <v>41883</v>
      </c>
      <c r="C101">
        <v>0.98799999999999999</v>
      </c>
      <c r="D101">
        <v>1.0313000000000001</v>
      </c>
      <c r="E101">
        <v>1.0327999999999999</v>
      </c>
      <c r="F101">
        <v>0.98450000000000004</v>
      </c>
      <c r="G101" s="116">
        <v>-3.7900000000000003E-2</v>
      </c>
      <c r="K101" s="123">
        <v>41883</v>
      </c>
      <c r="L101">
        <v>0.78320000000000001</v>
      </c>
      <c r="M101">
        <v>0.78220000000000001</v>
      </c>
      <c r="N101">
        <v>0.78320000000000001</v>
      </c>
      <c r="O101">
        <v>0.78220000000000001</v>
      </c>
      <c r="P101" s="116">
        <v>-2.3E-3</v>
      </c>
    </row>
    <row r="102" spans="1:16" x14ac:dyDescent="0.25">
      <c r="A102">
        <f t="shared" si="3"/>
        <v>2014</v>
      </c>
      <c r="B102" s="123">
        <v>41852</v>
      </c>
      <c r="C102">
        <v>1.0268999999999999</v>
      </c>
      <c r="D102">
        <v>1.0487</v>
      </c>
      <c r="E102">
        <v>1.0528999999999999</v>
      </c>
      <c r="F102">
        <v>1.0291999999999999</v>
      </c>
      <c r="G102" s="116">
        <v>-1.9400000000000001E-2</v>
      </c>
      <c r="K102" s="123">
        <v>41852</v>
      </c>
      <c r="L102">
        <v>0.78500000000000003</v>
      </c>
      <c r="M102">
        <v>0.78200000000000003</v>
      </c>
      <c r="N102">
        <v>0.78500000000000003</v>
      </c>
      <c r="O102">
        <v>0.78200000000000003</v>
      </c>
      <c r="P102" s="116">
        <v>2.3999999999999998E-3</v>
      </c>
    </row>
    <row r="103" spans="1:16" x14ac:dyDescent="0.25">
      <c r="A103">
        <f t="shared" si="3"/>
        <v>2014</v>
      </c>
      <c r="B103" s="123">
        <v>41821</v>
      </c>
      <c r="C103">
        <v>1.0471999999999999</v>
      </c>
      <c r="D103">
        <v>1.0724</v>
      </c>
      <c r="E103">
        <v>1.0730999999999999</v>
      </c>
      <c r="F103">
        <v>1.0467</v>
      </c>
      <c r="G103" s="116">
        <v>-2.2200000000000001E-2</v>
      </c>
      <c r="K103" s="123">
        <v>41821</v>
      </c>
      <c r="L103">
        <v>0.78310000000000002</v>
      </c>
      <c r="M103">
        <v>0.78220000000000001</v>
      </c>
      <c r="N103">
        <v>0.78310000000000002</v>
      </c>
      <c r="O103">
        <v>0.78220000000000001</v>
      </c>
      <c r="P103" s="116">
        <v>-1E-4</v>
      </c>
    </row>
    <row r="104" spans="1:16" x14ac:dyDescent="0.25">
      <c r="A104">
        <f t="shared" si="3"/>
        <v>2014</v>
      </c>
      <c r="B104" s="123">
        <v>41791</v>
      </c>
      <c r="C104">
        <v>1.071</v>
      </c>
      <c r="D104">
        <v>1.0680000000000001</v>
      </c>
      <c r="E104">
        <v>1.0728</v>
      </c>
      <c r="F104">
        <v>1.0577000000000001</v>
      </c>
      <c r="G104" s="116">
        <v>4.3E-3</v>
      </c>
      <c r="K104" s="123">
        <v>41791</v>
      </c>
      <c r="L104">
        <v>0.78320000000000001</v>
      </c>
      <c r="M104">
        <v>0.7823</v>
      </c>
      <c r="N104">
        <v>0.78320000000000001</v>
      </c>
      <c r="O104">
        <v>0.7823</v>
      </c>
      <c r="P104" s="116">
        <v>-1E-4</v>
      </c>
    </row>
    <row r="105" spans="1:16" x14ac:dyDescent="0.25">
      <c r="A105">
        <f t="shared" si="3"/>
        <v>2014</v>
      </c>
      <c r="B105" s="123">
        <v>41760</v>
      </c>
      <c r="C105">
        <v>1.0664</v>
      </c>
      <c r="D105">
        <v>1.0861000000000001</v>
      </c>
      <c r="E105">
        <v>1.0961000000000001</v>
      </c>
      <c r="F105">
        <v>1.0641</v>
      </c>
      <c r="G105" s="116">
        <v>-1.6899999999999998E-2</v>
      </c>
      <c r="K105" s="123">
        <v>41760</v>
      </c>
      <c r="L105">
        <v>0.7833</v>
      </c>
      <c r="M105">
        <v>0.78239999999999998</v>
      </c>
      <c r="N105">
        <v>0.7833</v>
      </c>
      <c r="O105">
        <v>0.78239999999999998</v>
      </c>
      <c r="P105" s="116">
        <v>1E-4</v>
      </c>
    </row>
    <row r="106" spans="1:16" x14ac:dyDescent="0.25">
      <c r="A106">
        <f t="shared" si="3"/>
        <v>2014</v>
      </c>
      <c r="B106" s="123">
        <v>41730</v>
      </c>
      <c r="C106">
        <v>1.0847</v>
      </c>
      <c r="D106">
        <v>1.0969</v>
      </c>
      <c r="E106">
        <v>1.1798999999999999</v>
      </c>
      <c r="F106">
        <v>1.0713999999999999</v>
      </c>
      <c r="G106" s="116">
        <v>-1.12E-2</v>
      </c>
      <c r="K106" s="123">
        <v>41730</v>
      </c>
      <c r="L106">
        <v>0.78320000000000001</v>
      </c>
      <c r="M106">
        <v>0.7823</v>
      </c>
      <c r="N106">
        <v>0.78320000000000001</v>
      </c>
      <c r="O106">
        <v>0.7823</v>
      </c>
      <c r="P106" s="116">
        <v>-1.6799999999999999E-2</v>
      </c>
    </row>
    <row r="107" spans="1:16" x14ac:dyDescent="0.25">
      <c r="A107">
        <f t="shared" si="3"/>
        <v>2014</v>
      </c>
      <c r="B107" s="123">
        <v>41699</v>
      </c>
      <c r="C107">
        <v>1.097</v>
      </c>
      <c r="D107">
        <v>1.0798000000000001</v>
      </c>
      <c r="E107">
        <v>1.1085</v>
      </c>
      <c r="F107">
        <v>1.0711999999999999</v>
      </c>
      <c r="G107" s="116">
        <v>1.5800000000000002E-2</v>
      </c>
      <c r="K107" s="123">
        <v>41699</v>
      </c>
      <c r="L107">
        <v>0.79659999999999997</v>
      </c>
      <c r="M107">
        <v>0.77729999999999999</v>
      </c>
      <c r="N107">
        <v>0.79659999999999997</v>
      </c>
      <c r="O107">
        <v>0.77729999999999999</v>
      </c>
      <c r="P107" s="116">
        <v>1.7000000000000001E-2</v>
      </c>
    </row>
    <row r="108" spans="1:16" x14ac:dyDescent="0.25">
      <c r="A108">
        <f t="shared" si="3"/>
        <v>2014</v>
      </c>
      <c r="B108" s="123">
        <v>41671</v>
      </c>
      <c r="C108">
        <v>1.0799000000000001</v>
      </c>
      <c r="D108">
        <v>1.0566</v>
      </c>
      <c r="E108">
        <v>1.0829</v>
      </c>
      <c r="F108">
        <v>1.0552999999999999</v>
      </c>
      <c r="G108" s="116">
        <v>2.3800000000000002E-2</v>
      </c>
      <c r="K108" s="123">
        <v>41671</v>
      </c>
      <c r="L108">
        <v>0.7833</v>
      </c>
      <c r="M108">
        <v>0.78239999999999998</v>
      </c>
      <c r="N108">
        <v>0.7833</v>
      </c>
      <c r="O108">
        <v>0.78239999999999998</v>
      </c>
      <c r="P108" s="116">
        <v>2.9999999999999997E-4</v>
      </c>
    </row>
    <row r="109" spans="1:16" x14ac:dyDescent="0.25">
      <c r="A109">
        <f t="shared" si="3"/>
        <v>2014</v>
      </c>
      <c r="B109" s="123">
        <v>41640</v>
      </c>
      <c r="C109">
        <v>1.0548</v>
      </c>
      <c r="D109">
        <v>1.0768</v>
      </c>
      <c r="E109">
        <v>1.0790999999999999</v>
      </c>
      <c r="F109">
        <v>1.0555000000000001</v>
      </c>
      <c r="G109" s="116">
        <v>-1.9199999999999998E-2</v>
      </c>
      <c r="K109" s="123">
        <v>41640</v>
      </c>
      <c r="L109">
        <v>0.78310000000000002</v>
      </c>
      <c r="M109">
        <v>0.78220000000000001</v>
      </c>
      <c r="N109">
        <v>0.78310000000000002</v>
      </c>
      <c r="O109">
        <v>0.78220000000000001</v>
      </c>
      <c r="P109" s="116">
        <v>-2.9999999999999997E-4</v>
      </c>
    </row>
    <row r="110" spans="1:16" x14ac:dyDescent="0.25">
      <c r="A110">
        <f t="shared" si="3"/>
        <v>2013</v>
      </c>
      <c r="B110" s="123">
        <v>41609</v>
      </c>
      <c r="C110">
        <v>1.0754999999999999</v>
      </c>
      <c r="D110">
        <v>1.0646</v>
      </c>
      <c r="E110">
        <v>1.0883</v>
      </c>
      <c r="F110">
        <v>1.0592999999999999</v>
      </c>
      <c r="G110" s="116">
        <v>1.1599999999999999E-2</v>
      </c>
      <c r="K110" s="123">
        <v>41609</v>
      </c>
      <c r="L110">
        <v>0.7833</v>
      </c>
      <c r="M110">
        <v>0.78249999999999997</v>
      </c>
      <c r="N110">
        <v>0.7833</v>
      </c>
      <c r="O110">
        <v>0.78249999999999997</v>
      </c>
      <c r="P110" s="116">
        <v>0</v>
      </c>
    </row>
    <row r="111" spans="1:16" x14ac:dyDescent="0.25">
      <c r="A111">
        <f t="shared" si="3"/>
        <v>2013</v>
      </c>
      <c r="B111" s="123">
        <v>41579</v>
      </c>
      <c r="C111">
        <v>1.0631999999999999</v>
      </c>
      <c r="D111">
        <v>1.0641</v>
      </c>
      <c r="E111">
        <v>1.0669999999999999</v>
      </c>
      <c r="F111">
        <v>1.0414000000000001</v>
      </c>
      <c r="G111" s="116">
        <v>4.0000000000000002E-4</v>
      </c>
      <c r="K111" s="123">
        <v>41579</v>
      </c>
      <c r="L111">
        <v>0.7833</v>
      </c>
      <c r="M111">
        <v>0.78239999999999998</v>
      </c>
      <c r="N111">
        <v>0.7833</v>
      </c>
      <c r="O111">
        <v>0.78239999999999998</v>
      </c>
      <c r="P111" s="116">
        <v>-1E-4</v>
      </c>
    </row>
    <row r="112" spans="1:16" x14ac:dyDescent="0.25">
      <c r="A112">
        <f t="shared" si="3"/>
        <v>2013</v>
      </c>
      <c r="B112" s="123">
        <v>41548</v>
      </c>
      <c r="C112">
        <v>1.0628</v>
      </c>
      <c r="D112">
        <v>1.0601</v>
      </c>
      <c r="E112">
        <v>1.0834999999999999</v>
      </c>
      <c r="F112">
        <v>1.0551999999999999</v>
      </c>
      <c r="G112" s="116">
        <v>3.5000000000000001E-3</v>
      </c>
      <c r="K112" s="123">
        <v>41548</v>
      </c>
      <c r="L112">
        <v>0.78339999999999999</v>
      </c>
      <c r="M112">
        <v>0.78249999999999997</v>
      </c>
      <c r="N112">
        <v>0.78339999999999999</v>
      </c>
      <c r="O112">
        <v>0.78249999999999997</v>
      </c>
      <c r="P112" s="116">
        <v>-4.0000000000000002E-4</v>
      </c>
    </row>
    <row r="113" spans="1:16" x14ac:dyDescent="0.25">
      <c r="A113">
        <f t="shared" si="3"/>
        <v>2013</v>
      </c>
      <c r="B113" s="123">
        <v>41518</v>
      </c>
      <c r="C113">
        <v>1.0590999999999999</v>
      </c>
      <c r="D113">
        <v>1.0370999999999999</v>
      </c>
      <c r="E113">
        <v>1.0633999999999999</v>
      </c>
      <c r="F113">
        <v>1.0267999999999999</v>
      </c>
      <c r="G113" s="116">
        <v>2.3E-2</v>
      </c>
      <c r="K113" s="123">
        <v>41518</v>
      </c>
      <c r="L113">
        <v>0.78369999999999995</v>
      </c>
      <c r="M113">
        <v>0.78310000000000002</v>
      </c>
      <c r="N113">
        <v>0.78369999999999995</v>
      </c>
      <c r="O113">
        <v>0.78310000000000002</v>
      </c>
      <c r="P113" s="116">
        <v>1E-4</v>
      </c>
    </row>
    <row r="114" spans="1:16" x14ac:dyDescent="0.25">
      <c r="A114">
        <f t="shared" si="3"/>
        <v>2013</v>
      </c>
      <c r="B114" s="123">
        <v>41487</v>
      </c>
      <c r="C114">
        <v>1.0353000000000001</v>
      </c>
      <c r="D114">
        <v>1.0425</v>
      </c>
      <c r="E114">
        <v>1.0543</v>
      </c>
      <c r="F114">
        <v>1.0323</v>
      </c>
      <c r="G114" s="116">
        <v>-6.0000000000000001E-3</v>
      </c>
      <c r="K114" s="123">
        <v>41487</v>
      </c>
      <c r="L114">
        <v>0.78359999999999996</v>
      </c>
      <c r="M114">
        <v>0.78300000000000003</v>
      </c>
      <c r="N114">
        <v>0.78359999999999996</v>
      </c>
      <c r="O114">
        <v>0.78300000000000003</v>
      </c>
      <c r="P114" s="116">
        <v>-1E-4</v>
      </c>
    </row>
    <row r="115" spans="1:16" x14ac:dyDescent="0.25">
      <c r="A115">
        <f t="shared" si="3"/>
        <v>2013</v>
      </c>
      <c r="B115" s="123">
        <v>41456</v>
      </c>
      <c r="C115">
        <v>1.0415000000000001</v>
      </c>
      <c r="D115">
        <v>1.0196000000000001</v>
      </c>
      <c r="E115">
        <v>1.0459000000000001</v>
      </c>
      <c r="F115">
        <v>0.99950000000000006</v>
      </c>
      <c r="G115" s="116">
        <v>2.24E-2</v>
      </c>
      <c r="K115" s="123">
        <v>41456</v>
      </c>
      <c r="L115">
        <v>0.78369999999999995</v>
      </c>
      <c r="M115">
        <v>0.78310000000000002</v>
      </c>
      <c r="N115">
        <v>0.78369999999999995</v>
      </c>
      <c r="O115">
        <v>0.78310000000000002</v>
      </c>
      <c r="P115" s="116">
        <v>0</v>
      </c>
    </row>
    <row r="116" spans="1:16" x14ac:dyDescent="0.25">
      <c r="A116">
        <f t="shared" si="3"/>
        <v>2013</v>
      </c>
      <c r="B116" s="123">
        <v>41426</v>
      </c>
      <c r="C116">
        <v>1.0186999999999999</v>
      </c>
      <c r="D116">
        <v>1.0132000000000001</v>
      </c>
      <c r="E116">
        <v>1.0516000000000001</v>
      </c>
      <c r="F116">
        <v>1.0077</v>
      </c>
      <c r="G116" s="116">
        <v>8.9999999999999998E-4</v>
      </c>
      <c r="K116" s="123">
        <v>41426</v>
      </c>
      <c r="L116">
        <v>0.78369999999999995</v>
      </c>
      <c r="M116">
        <v>0.78310000000000002</v>
      </c>
      <c r="N116">
        <v>0.78369999999999995</v>
      </c>
      <c r="O116">
        <v>0.78310000000000002</v>
      </c>
      <c r="P116" s="116">
        <v>-1E-4</v>
      </c>
    </row>
    <row r="117" spans="1:16" x14ac:dyDescent="0.25">
      <c r="A117">
        <f t="shared" si="3"/>
        <v>2013</v>
      </c>
      <c r="B117" s="123">
        <v>41395</v>
      </c>
      <c r="C117">
        <v>1.0178</v>
      </c>
      <c r="D117">
        <v>1.0322</v>
      </c>
      <c r="E117">
        <v>1.038</v>
      </c>
      <c r="F117">
        <v>1.0029999999999999</v>
      </c>
      <c r="G117" s="116">
        <v>-1.2999999999999999E-2</v>
      </c>
      <c r="K117" s="123">
        <v>41395</v>
      </c>
      <c r="L117">
        <v>0.78380000000000005</v>
      </c>
      <c r="M117">
        <v>0.78320000000000001</v>
      </c>
      <c r="N117">
        <v>0.78380000000000005</v>
      </c>
      <c r="O117">
        <v>0.78320000000000001</v>
      </c>
      <c r="P117" s="116">
        <v>0</v>
      </c>
    </row>
    <row r="118" spans="1:16" x14ac:dyDescent="0.25">
      <c r="A118">
        <f t="shared" si="3"/>
        <v>2013</v>
      </c>
      <c r="B118" s="123">
        <v>41365</v>
      </c>
      <c r="C118">
        <v>1.0311999999999999</v>
      </c>
      <c r="D118">
        <v>1.0044</v>
      </c>
      <c r="E118">
        <v>1.0349999999999999</v>
      </c>
      <c r="F118">
        <v>0.99909999999999999</v>
      </c>
      <c r="G118" s="116">
        <v>2.69E-2</v>
      </c>
      <c r="K118" s="123">
        <v>41365</v>
      </c>
      <c r="L118">
        <v>0.78380000000000005</v>
      </c>
      <c r="M118">
        <v>0.78320000000000001</v>
      </c>
      <c r="N118">
        <v>0.78380000000000005</v>
      </c>
      <c r="O118">
        <v>0.78320000000000001</v>
      </c>
      <c r="P118" s="116">
        <v>-2.9999999999999997E-4</v>
      </c>
    </row>
    <row r="119" spans="1:16" x14ac:dyDescent="0.25">
      <c r="A119">
        <f t="shared" si="3"/>
        <v>2013</v>
      </c>
      <c r="B119" s="123">
        <v>41334</v>
      </c>
      <c r="C119">
        <v>1.0042</v>
      </c>
      <c r="D119">
        <v>1.0242</v>
      </c>
      <c r="E119">
        <v>1.03</v>
      </c>
      <c r="F119">
        <v>0.99970000000000003</v>
      </c>
      <c r="G119" s="116">
        <v>-1.78E-2</v>
      </c>
      <c r="K119" s="123">
        <v>41334</v>
      </c>
      <c r="L119">
        <v>0.78400000000000003</v>
      </c>
      <c r="M119">
        <v>0.78339999999999999</v>
      </c>
      <c r="N119">
        <v>0.78400000000000003</v>
      </c>
      <c r="O119">
        <v>0.78339999999999999</v>
      </c>
      <c r="P119" s="116">
        <v>0</v>
      </c>
    </row>
    <row r="120" spans="1:16" x14ac:dyDescent="0.25">
      <c r="A120">
        <f t="shared" si="3"/>
        <v>2013</v>
      </c>
      <c r="B120" s="123">
        <v>41306</v>
      </c>
      <c r="C120">
        <v>1.0224</v>
      </c>
      <c r="D120">
        <v>1.0641</v>
      </c>
      <c r="E120">
        <v>1.0747</v>
      </c>
      <c r="F120">
        <v>1.0204</v>
      </c>
      <c r="G120" s="116">
        <v>-3.8899999999999997E-2</v>
      </c>
      <c r="K120" s="123">
        <v>41306</v>
      </c>
      <c r="L120">
        <v>0.78400000000000003</v>
      </c>
      <c r="M120">
        <v>0.78339999999999999</v>
      </c>
      <c r="N120">
        <v>0.78400000000000003</v>
      </c>
      <c r="O120">
        <v>0.78339999999999999</v>
      </c>
      <c r="P120" s="116">
        <v>4.0000000000000002E-4</v>
      </c>
    </row>
    <row r="121" spans="1:16" x14ac:dyDescent="0.25">
      <c r="A121">
        <f t="shared" si="3"/>
        <v>2013</v>
      </c>
      <c r="B121" s="123">
        <v>41275</v>
      </c>
      <c r="C121">
        <v>1.0638000000000001</v>
      </c>
      <c r="D121">
        <v>1.0341</v>
      </c>
      <c r="E121">
        <v>1.0653999999999999</v>
      </c>
      <c r="F121">
        <v>1.0189999999999999</v>
      </c>
      <c r="G121" s="116">
        <v>2.9000000000000001E-2</v>
      </c>
      <c r="K121" s="123">
        <v>41275</v>
      </c>
      <c r="L121">
        <v>0.78369999999999995</v>
      </c>
      <c r="M121">
        <v>0.78310000000000002</v>
      </c>
      <c r="N121">
        <v>0.78369999999999995</v>
      </c>
      <c r="O121">
        <v>0.78310000000000002</v>
      </c>
      <c r="P121" s="116">
        <v>-4.0000000000000002E-4</v>
      </c>
    </row>
    <row r="122" spans="1:16" x14ac:dyDescent="0.25">
      <c r="A122">
        <f t="shared" si="3"/>
        <v>2012</v>
      </c>
      <c r="B122" s="123">
        <v>41244</v>
      </c>
      <c r="C122">
        <v>1.0338000000000001</v>
      </c>
      <c r="D122">
        <v>1.0177</v>
      </c>
      <c r="E122">
        <v>1.0432999999999999</v>
      </c>
      <c r="F122">
        <v>1.0097</v>
      </c>
      <c r="G122" s="116">
        <v>1.49E-2</v>
      </c>
      <c r="K122" s="123">
        <v>41244</v>
      </c>
      <c r="L122">
        <v>0.78400000000000003</v>
      </c>
      <c r="M122">
        <v>0.78339999999999999</v>
      </c>
      <c r="N122">
        <v>0.78400000000000003</v>
      </c>
      <c r="O122">
        <v>0.78339999999999999</v>
      </c>
      <c r="P122" s="116">
        <v>-1E-4</v>
      </c>
    </row>
    <row r="123" spans="1:16" x14ac:dyDescent="0.25">
      <c r="A123">
        <f t="shared" si="3"/>
        <v>2012</v>
      </c>
      <c r="B123" s="123">
        <v>41214</v>
      </c>
      <c r="C123">
        <v>1.0185999999999999</v>
      </c>
      <c r="D123">
        <v>1.0161</v>
      </c>
      <c r="E123">
        <v>1.0216000000000001</v>
      </c>
      <c r="F123">
        <v>0.9929</v>
      </c>
      <c r="G123" s="116">
        <v>2.5000000000000001E-3</v>
      </c>
      <c r="K123" s="123">
        <v>41214</v>
      </c>
      <c r="L123">
        <v>0.78410000000000002</v>
      </c>
      <c r="M123">
        <v>0.78349999999999997</v>
      </c>
      <c r="N123">
        <v>0.78410000000000002</v>
      </c>
      <c r="O123">
        <v>0.78349999999999997</v>
      </c>
      <c r="P123" s="116">
        <v>-1E-4</v>
      </c>
    </row>
    <row r="124" spans="1:16" x14ac:dyDescent="0.25">
      <c r="A124">
        <f t="shared" si="3"/>
        <v>2012</v>
      </c>
      <c r="B124" s="123">
        <v>41183</v>
      </c>
      <c r="C124">
        <v>1.0161</v>
      </c>
      <c r="D124">
        <v>1.0079</v>
      </c>
      <c r="E124">
        <v>1.0306999999999999</v>
      </c>
      <c r="F124">
        <v>1.0044</v>
      </c>
      <c r="G124" s="116">
        <v>7.7999999999999996E-3</v>
      </c>
      <c r="K124" s="123">
        <v>41183</v>
      </c>
      <c r="L124">
        <v>0.78420000000000001</v>
      </c>
      <c r="M124">
        <v>0.78359999999999996</v>
      </c>
      <c r="N124">
        <v>0.78420000000000001</v>
      </c>
      <c r="O124">
        <v>0.78359999999999996</v>
      </c>
      <c r="P124" s="116">
        <v>-4.0000000000000002E-4</v>
      </c>
    </row>
    <row r="125" spans="1:16" x14ac:dyDescent="0.25">
      <c r="A125">
        <f t="shared" si="3"/>
        <v>2012</v>
      </c>
      <c r="B125" s="123">
        <v>41153</v>
      </c>
      <c r="C125">
        <v>1.0082</v>
      </c>
      <c r="D125">
        <v>0.98699999999999999</v>
      </c>
      <c r="E125">
        <v>1.0333000000000001</v>
      </c>
      <c r="F125">
        <v>0.98040000000000005</v>
      </c>
      <c r="G125" s="116">
        <v>2.3199999999999998E-2</v>
      </c>
      <c r="K125" s="123">
        <v>41153</v>
      </c>
      <c r="L125">
        <v>0.78449999999999998</v>
      </c>
      <c r="M125">
        <v>0.78390000000000004</v>
      </c>
      <c r="N125">
        <v>0.78449999999999998</v>
      </c>
      <c r="O125">
        <v>0.78390000000000004</v>
      </c>
      <c r="P125" s="116">
        <v>0</v>
      </c>
    </row>
    <row r="126" spans="1:16" x14ac:dyDescent="0.25">
      <c r="A126">
        <f t="shared" si="3"/>
        <v>2012</v>
      </c>
      <c r="B126" s="123">
        <v>41122</v>
      </c>
      <c r="C126">
        <v>0.98529999999999995</v>
      </c>
      <c r="D126">
        <v>0.9647</v>
      </c>
      <c r="E126">
        <v>0.99139999999999995</v>
      </c>
      <c r="F126">
        <v>0.95179999999999998</v>
      </c>
      <c r="G126" s="116">
        <v>2.1999999999999999E-2</v>
      </c>
      <c r="K126" s="123">
        <v>41122</v>
      </c>
      <c r="L126">
        <v>0.78449999999999998</v>
      </c>
      <c r="M126">
        <v>0.78390000000000004</v>
      </c>
      <c r="N126">
        <v>0.78449999999999998</v>
      </c>
      <c r="O126">
        <v>0.78390000000000004</v>
      </c>
      <c r="P126" s="116">
        <v>0</v>
      </c>
    </row>
    <row r="127" spans="1:16" x14ac:dyDescent="0.25">
      <c r="A127">
        <f t="shared" si="3"/>
        <v>2012</v>
      </c>
      <c r="B127" s="123">
        <v>41091</v>
      </c>
      <c r="C127">
        <v>0.96409999999999996</v>
      </c>
      <c r="D127">
        <v>0.99439999999999995</v>
      </c>
      <c r="E127">
        <v>0.99439999999999995</v>
      </c>
      <c r="F127">
        <v>0.94479999999999997</v>
      </c>
      <c r="G127" s="116">
        <v>-2.7799999999999998E-2</v>
      </c>
      <c r="K127" s="123">
        <v>41091</v>
      </c>
      <c r="L127">
        <v>0.78449999999999998</v>
      </c>
      <c r="M127">
        <v>0.78349999999999997</v>
      </c>
      <c r="N127">
        <v>0.78449999999999998</v>
      </c>
      <c r="O127">
        <v>0.78349999999999997</v>
      </c>
      <c r="P127" s="116">
        <v>-1E-4</v>
      </c>
    </row>
    <row r="128" spans="1:16" x14ac:dyDescent="0.25">
      <c r="A128">
        <f t="shared" si="3"/>
        <v>2012</v>
      </c>
      <c r="B128" s="123">
        <v>41061</v>
      </c>
      <c r="C128">
        <v>0.99170000000000003</v>
      </c>
      <c r="D128">
        <v>0.96989999999999998</v>
      </c>
      <c r="E128">
        <v>1.0006999999999999</v>
      </c>
      <c r="F128">
        <v>0.96450000000000002</v>
      </c>
      <c r="G128" s="116">
        <v>2.3400000000000001E-2</v>
      </c>
      <c r="K128" s="123">
        <v>41061</v>
      </c>
      <c r="L128">
        <v>0.78459999999999996</v>
      </c>
      <c r="M128">
        <v>0.78359999999999996</v>
      </c>
      <c r="N128">
        <v>0.78459999999999996</v>
      </c>
      <c r="O128">
        <v>0.78359999999999996</v>
      </c>
      <c r="P128" s="116">
        <v>-1E-4</v>
      </c>
    </row>
    <row r="129" spans="1:16" x14ac:dyDescent="0.25">
      <c r="A129">
        <f t="shared" si="3"/>
        <v>2012</v>
      </c>
      <c r="B129" s="123">
        <v>41030</v>
      </c>
      <c r="C129">
        <v>0.96899999999999997</v>
      </c>
      <c r="D129">
        <v>1.0398000000000001</v>
      </c>
      <c r="E129">
        <v>1.0430999999999999</v>
      </c>
      <c r="F129">
        <v>0.96809999999999996</v>
      </c>
      <c r="G129" s="116">
        <v>-6.6199999999999995E-2</v>
      </c>
      <c r="K129" s="123">
        <v>41030</v>
      </c>
      <c r="L129">
        <v>0.78469999999999995</v>
      </c>
      <c r="M129">
        <v>0.78369999999999995</v>
      </c>
      <c r="N129">
        <v>0.78469999999999995</v>
      </c>
      <c r="O129">
        <v>0.78369999999999995</v>
      </c>
      <c r="P129" s="116">
        <v>-5.9999999999999995E-4</v>
      </c>
    </row>
    <row r="130" spans="1:16" x14ac:dyDescent="0.25">
      <c r="A130">
        <f t="shared" si="3"/>
        <v>2012</v>
      </c>
      <c r="B130" s="123">
        <v>41000</v>
      </c>
      <c r="C130">
        <v>1.0377000000000001</v>
      </c>
      <c r="D130">
        <v>1.0426</v>
      </c>
      <c r="E130">
        <v>1.0509999999999999</v>
      </c>
      <c r="F130">
        <v>1.0201</v>
      </c>
      <c r="G130" s="116">
        <v>-8.0000000000000002E-3</v>
      </c>
      <c r="K130" s="123">
        <v>41000</v>
      </c>
      <c r="L130">
        <v>0.78520000000000001</v>
      </c>
      <c r="M130">
        <v>0.78420000000000001</v>
      </c>
      <c r="N130">
        <v>0.78520000000000001</v>
      </c>
      <c r="O130">
        <v>0.78420000000000001</v>
      </c>
      <c r="P130" s="116">
        <v>-2.9999999999999997E-4</v>
      </c>
    </row>
    <row r="131" spans="1:16" x14ac:dyDescent="0.25">
      <c r="A131">
        <f t="shared" si="3"/>
        <v>2012</v>
      </c>
      <c r="B131" s="123">
        <v>40969</v>
      </c>
      <c r="C131">
        <v>1.0461</v>
      </c>
      <c r="D131">
        <v>1.0456000000000001</v>
      </c>
      <c r="E131">
        <v>1.0511999999999999</v>
      </c>
      <c r="F131">
        <v>1.0213000000000001</v>
      </c>
      <c r="G131" s="116">
        <v>1.2999999999999999E-3</v>
      </c>
      <c r="K131" s="123">
        <v>40969</v>
      </c>
      <c r="L131">
        <v>0.78539999999999999</v>
      </c>
      <c r="M131">
        <v>0.78480000000000005</v>
      </c>
      <c r="N131">
        <v>0.78539999999999999</v>
      </c>
      <c r="O131">
        <v>0.78480000000000005</v>
      </c>
      <c r="P131" s="116">
        <v>1E-4</v>
      </c>
    </row>
    <row r="132" spans="1:16" x14ac:dyDescent="0.25">
      <c r="A132">
        <f t="shared" si="3"/>
        <v>2012</v>
      </c>
      <c r="B132" s="123">
        <v>40940</v>
      </c>
      <c r="C132">
        <v>1.0447</v>
      </c>
      <c r="D132">
        <v>1.0266999999999999</v>
      </c>
      <c r="E132">
        <v>1.0590999999999999</v>
      </c>
      <c r="F132">
        <v>1.0185999999999999</v>
      </c>
      <c r="G132" s="116">
        <v>1.83E-2</v>
      </c>
      <c r="K132" s="123">
        <v>40940</v>
      </c>
      <c r="L132">
        <v>0.7853</v>
      </c>
      <c r="M132">
        <v>0.78469999999999995</v>
      </c>
      <c r="N132">
        <v>0.7853</v>
      </c>
      <c r="O132">
        <v>0.78469999999999995</v>
      </c>
      <c r="P132" s="116">
        <v>-2.9999999999999997E-4</v>
      </c>
    </row>
    <row r="133" spans="1:16" x14ac:dyDescent="0.25">
      <c r="A133">
        <f t="shared" si="3"/>
        <v>2012</v>
      </c>
      <c r="B133" s="123">
        <v>40909</v>
      </c>
      <c r="C133">
        <v>1.0259</v>
      </c>
      <c r="D133">
        <v>1.0156000000000001</v>
      </c>
      <c r="E133">
        <v>1.0394000000000001</v>
      </c>
      <c r="F133">
        <v>0.99180000000000001</v>
      </c>
      <c r="G133" s="116">
        <v>8.5000000000000006E-3</v>
      </c>
      <c r="K133" s="123">
        <v>40909</v>
      </c>
      <c r="L133">
        <v>0.78549999999999998</v>
      </c>
      <c r="M133">
        <v>0.78490000000000004</v>
      </c>
      <c r="N133">
        <v>0.78549999999999998</v>
      </c>
      <c r="O133">
        <v>0.78490000000000004</v>
      </c>
      <c r="P133" s="116">
        <v>-1E-4</v>
      </c>
    </row>
    <row r="134" spans="1:16" x14ac:dyDescent="0.25">
      <c r="A134">
        <f t="shared" si="3"/>
        <v>2011</v>
      </c>
      <c r="B134" s="123">
        <v>40878</v>
      </c>
      <c r="C134">
        <v>1.0173000000000001</v>
      </c>
      <c r="D134">
        <v>1.0548999999999999</v>
      </c>
      <c r="E134">
        <v>1.1375</v>
      </c>
      <c r="F134">
        <v>0.97909999999999997</v>
      </c>
      <c r="G134" s="116">
        <v>-3.6400000000000002E-2</v>
      </c>
      <c r="K134" s="123">
        <v>40878</v>
      </c>
      <c r="L134">
        <v>0.78559999999999997</v>
      </c>
      <c r="M134">
        <v>0.78500000000000003</v>
      </c>
      <c r="N134">
        <v>0.78559999999999997</v>
      </c>
      <c r="O134">
        <v>0.78500000000000003</v>
      </c>
      <c r="P134" s="116">
        <v>0</v>
      </c>
    </row>
    <row r="135" spans="1:16" x14ac:dyDescent="0.25">
      <c r="A135">
        <f t="shared" si="3"/>
        <v>2011</v>
      </c>
      <c r="B135" s="123">
        <v>40848</v>
      </c>
      <c r="C135">
        <v>1.0557000000000001</v>
      </c>
      <c r="D135">
        <v>1.0874999999999999</v>
      </c>
      <c r="E135">
        <v>1.0901000000000001</v>
      </c>
      <c r="F135">
        <v>1.0377000000000001</v>
      </c>
      <c r="G135" s="116">
        <v>-2.7300000000000001E-2</v>
      </c>
      <c r="K135" s="123">
        <v>40848</v>
      </c>
      <c r="L135">
        <v>0.78559999999999997</v>
      </c>
      <c r="M135">
        <v>0.78500000000000003</v>
      </c>
      <c r="N135">
        <v>0.78559999999999997</v>
      </c>
      <c r="O135">
        <v>0.78500000000000003</v>
      </c>
      <c r="P135" s="116">
        <v>-4.0000000000000002E-4</v>
      </c>
    </row>
    <row r="136" spans="1:16" x14ac:dyDescent="0.25">
      <c r="A136">
        <f t="shared" si="3"/>
        <v>2011</v>
      </c>
      <c r="B136" s="123">
        <v>40817</v>
      </c>
      <c r="C136">
        <v>1.0852999999999999</v>
      </c>
      <c r="D136">
        <v>1.0467</v>
      </c>
      <c r="E136">
        <v>1.1234</v>
      </c>
      <c r="F136">
        <v>1.0329999999999999</v>
      </c>
      <c r="G136" s="116">
        <v>3.3099999999999997E-2</v>
      </c>
      <c r="K136" s="123">
        <v>40817</v>
      </c>
      <c r="L136">
        <v>0.78590000000000004</v>
      </c>
      <c r="M136">
        <v>0.78490000000000004</v>
      </c>
      <c r="N136">
        <v>0.78590000000000004</v>
      </c>
      <c r="O136">
        <v>0.78490000000000004</v>
      </c>
      <c r="P136" s="116">
        <v>0</v>
      </c>
    </row>
    <row r="137" spans="1:16" x14ac:dyDescent="0.25">
      <c r="A137">
        <f t="shared" si="3"/>
        <v>2011</v>
      </c>
      <c r="B137" s="123">
        <v>40787</v>
      </c>
      <c r="C137">
        <v>1.0505</v>
      </c>
      <c r="D137">
        <v>1.1069</v>
      </c>
      <c r="E137">
        <v>1.129</v>
      </c>
      <c r="F137">
        <v>1.0417000000000001</v>
      </c>
      <c r="G137" s="116">
        <v>-6.8000000000000005E-2</v>
      </c>
      <c r="K137" s="123">
        <v>40787</v>
      </c>
      <c r="L137">
        <v>0.78590000000000004</v>
      </c>
      <c r="M137">
        <v>0.78490000000000004</v>
      </c>
      <c r="N137">
        <v>0.78590000000000004</v>
      </c>
      <c r="O137">
        <v>0.78490000000000004</v>
      </c>
      <c r="P137" s="116">
        <v>1.1000000000000001E-3</v>
      </c>
    </row>
    <row r="138" spans="1:16" x14ac:dyDescent="0.25">
      <c r="A138">
        <f t="shared" si="3"/>
        <v>2011</v>
      </c>
      <c r="B138" s="123">
        <v>40756</v>
      </c>
      <c r="C138">
        <v>1.1272</v>
      </c>
      <c r="D138">
        <v>1.1052999999999999</v>
      </c>
      <c r="E138">
        <v>1.1422000000000001</v>
      </c>
      <c r="F138">
        <v>1.1033999999999999</v>
      </c>
      <c r="G138" s="116">
        <v>-1.2999999999999999E-3</v>
      </c>
      <c r="K138" s="123">
        <v>40756</v>
      </c>
      <c r="L138">
        <v>0.78500000000000003</v>
      </c>
      <c r="M138">
        <v>0.77</v>
      </c>
      <c r="N138">
        <v>0.78500000000000003</v>
      </c>
      <c r="O138">
        <v>0.77</v>
      </c>
      <c r="P138" s="116">
        <v>0</v>
      </c>
    </row>
    <row r="139" spans="1:16" x14ac:dyDescent="0.25">
      <c r="A139">
        <f t="shared" si="3"/>
        <v>2011</v>
      </c>
      <c r="B139" s="123">
        <v>40725</v>
      </c>
      <c r="C139">
        <v>1.1287</v>
      </c>
      <c r="D139">
        <v>1.1163000000000001</v>
      </c>
      <c r="E139">
        <v>1.1444000000000001</v>
      </c>
      <c r="F139">
        <v>1.0862000000000001</v>
      </c>
      <c r="G139" s="116">
        <v>-9.4999999999999998E-3</v>
      </c>
      <c r="K139" s="123">
        <v>40725</v>
      </c>
      <c r="L139">
        <v>0.78500000000000003</v>
      </c>
      <c r="M139">
        <v>0.77</v>
      </c>
      <c r="N139">
        <v>0.78500000000000003</v>
      </c>
      <c r="O139">
        <v>0.77</v>
      </c>
      <c r="P139" s="116">
        <v>0</v>
      </c>
    </row>
    <row r="140" spans="1:16" x14ac:dyDescent="0.25">
      <c r="A140">
        <f t="shared" si="3"/>
        <v>2011</v>
      </c>
      <c r="B140" s="123">
        <v>40695</v>
      </c>
      <c r="C140">
        <v>1.1395</v>
      </c>
      <c r="D140">
        <v>1.1442000000000001</v>
      </c>
      <c r="E140">
        <v>1.17</v>
      </c>
      <c r="F140">
        <v>1.1047</v>
      </c>
      <c r="G140" s="116">
        <v>-3.5000000000000001E-3</v>
      </c>
      <c r="K140" s="123">
        <v>40695</v>
      </c>
      <c r="L140">
        <v>0.78500000000000003</v>
      </c>
      <c r="M140">
        <v>0.77</v>
      </c>
      <c r="N140">
        <v>0.78500000000000003</v>
      </c>
      <c r="O140">
        <v>0.77</v>
      </c>
      <c r="P140" s="116">
        <v>-1.3100000000000001E-2</v>
      </c>
    </row>
    <row r="141" spans="1:16" x14ac:dyDescent="0.25">
      <c r="A141">
        <f t="shared" si="3"/>
        <v>2011</v>
      </c>
      <c r="B141" s="123">
        <v>40664</v>
      </c>
      <c r="C141">
        <v>1.1435</v>
      </c>
      <c r="D141">
        <v>1.1786000000000001</v>
      </c>
      <c r="E141">
        <v>1.1882999999999999</v>
      </c>
      <c r="F141">
        <v>1.1111</v>
      </c>
      <c r="G141" s="116">
        <v>-3.0499999999999999E-2</v>
      </c>
      <c r="K141" s="123">
        <v>40664</v>
      </c>
      <c r="L141">
        <v>0.7954</v>
      </c>
      <c r="M141">
        <v>0.79510000000000003</v>
      </c>
      <c r="N141">
        <v>0.7954</v>
      </c>
      <c r="O141">
        <v>0.79510000000000003</v>
      </c>
      <c r="P141" s="116">
        <v>0</v>
      </c>
    </row>
    <row r="142" spans="1:16" x14ac:dyDescent="0.25">
      <c r="A142">
        <f t="shared" si="3"/>
        <v>2011</v>
      </c>
      <c r="B142" s="123">
        <v>40634</v>
      </c>
      <c r="C142">
        <v>1.1795</v>
      </c>
      <c r="D142">
        <v>1.1265000000000001</v>
      </c>
      <c r="E142">
        <v>1.1837</v>
      </c>
      <c r="F142">
        <v>1.1184000000000001</v>
      </c>
      <c r="G142" s="116">
        <v>4.4699999999999997E-2</v>
      </c>
      <c r="K142" s="123">
        <v>40634</v>
      </c>
      <c r="L142">
        <v>0.7954</v>
      </c>
      <c r="M142">
        <v>0.79510000000000003</v>
      </c>
      <c r="N142">
        <v>0.7954</v>
      </c>
      <c r="O142">
        <v>0.79510000000000003</v>
      </c>
      <c r="P142" s="116">
        <v>0</v>
      </c>
    </row>
    <row r="143" spans="1:16" x14ac:dyDescent="0.25">
      <c r="A143">
        <f t="shared" si="3"/>
        <v>2011</v>
      </c>
      <c r="B143" s="123">
        <v>40603</v>
      </c>
      <c r="C143">
        <v>1.129</v>
      </c>
      <c r="D143">
        <v>1.0973999999999999</v>
      </c>
      <c r="E143">
        <v>1.1334</v>
      </c>
      <c r="F143">
        <v>1.093</v>
      </c>
      <c r="G143" s="116">
        <v>2.92E-2</v>
      </c>
      <c r="K143" s="123">
        <v>40603</v>
      </c>
      <c r="L143">
        <v>0.7954</v>
      </c>
      <c r="M143">
        <v>0.79510000000000003</v>
      </c>
      <c r="N143">
        <v>0.7954</v>
      </c>
      <c r="O143">
        <v>0.79510000000000003</v>
      </c>
      <c r="P143" s="116">
        <v>0</v>
      </c>
    </row>
    <row r="144" spans="1:16" x14ac:dyDescent="0.25">
      <c r="A144">
        <f t="shared" si="3"/>
        <v>2011</v>
      </c>
      <c r="B144" s="123">
        <v>40575</v>
      </c>
      <c r="C144">
        <v>1.097</v>
      </c>
      <c r="D144">
        <v>1.0902000000000001</v>
      </c>
      <c r="E144">
        <v>1.1037999999999999</v>
      </c>
      <c r="F144">
        <v>1.0679000000000001</v>
      </c>
      <c r="G144" s="116">
        <v>5.1999999999999998E-3</v>
      </c>
      <c r="K144" s="123">
        <v>40575</v>
      </c>
      <c r="L144">
        <v>0.7954</v>
      </c>
      <c r="M144">
        <v>0.79510000000000003</v>
      </c>
      <c r="N144">
        <v>0.7954</v>
      </c>
      <c r="O144">
        <v>0.79510000000000003</v>
      </c>
      <c r="P144" s="116">
        <v>-1.4E-3</v>
      </c>
    </row>
    <row r="145" spans="1:16" x14ac:dyDescent="0.25">
      <c r="A145">
        <f t="shared" si="3"/>
        <v>2011</v>
      </c>
      <c r="B145" s="123">
        <v>40544</v>
      </c>
      <c r="C145">
        <v>1.0912999999999999</v>
      </c>
      <c r="D145">
        <v>1.0674999999999999</v>
      </c>
      <c r="E145">
        <v>1.0973999999999999</v>
      </c>
      <c r="F145">
        <v>1.0296000000000001</v>
      </c>
      <c r="G145" s="116">
        <v>2.1100000000000001E-2</v>
      </c>
      <c r="K145" s="123">
        <v>40544</v>
      </c>
      <c r="L145">
        <v>0.79649999999999999</v>
      </c>
      <c r="M145">
        <v>0.79630000000000001</v>
      </c>
      <c r="N145">
        <v>0.79649999999999999</v>
      </c>
      <c r="O145">
        <v>0.79630000000000001</v>
      </c>
      <c r="P145" s="116">
        <v>-4.0000000000000001E-3</v>
      </c>
    </row>
    <row r="146" spans="1:16" x14ac:dyDescent="0.25">
      <c r="A146">
        <f t="shared" si="3"/>
        <v>2010</v>
      </c>
      <c r="B146" s="123">
        <v>40513</v>
      </c>
      <c r="C146">
        <v>1.0687</v>
      </c>
      <c r="D146">
        <v>1.0386</v>
      </c>
      <c r="E146">
        <v>1.0797000000000001</v>
      </c>
      <c r="F146">
        <v>1.0374000000000001</v>
      </c>
      <c r="G146" s="116">
        <v>2.5100000000000001E-2</v>
      </c>
      <c r="K146" s="123">
        <v>40513</v>
      </c>
      <c r="L146">
        <v>0.79969999999999997</v>
      </c>
      <c r="M146">
        <v>0.79959999999999998</v>
      </c>
      <c r="N146">
        <v>0.79969999999999997</v>
      </c>
      <c r="O146">
        <v>0.79959999999999998</v>
      </c>
      <c r="P146" s="116">
        <v>0</v>
      </c>
    </row>
    <row r="147" spans="1:16" x14ac:dyDescent="0.25">
      <c r="A147">
        <f t="shared" si="3"/>
        <v>2010</v>
      </c>
      <c r="B147" s="123">
        <v>40483</v>
      </c>
      <c r="C147">
        <v>1.0425</v>
      </c>
      <c r="D147">
        <v>1.1182000000000001</v>
      </c>
      <c r="E147">
        <v>1.1431</v>
      </c>
      <c r="F147">
        <v>1.0367999999999999</v>
      </c>
      <c r="G147" s="116">
        <v>-6.4199999999999993E-2</v>
      </c>
      <c r="K147" s="123">
        <v>40483</v>
      </c>
      <c r="L147">
        <v>0.79969999999999997</v>
      </c>
      <c r="M147">
        <v>0.79959999999999998</v>
      </c>
      <c r="N147">
        <v>0.79969999999999997</v>
      </c>
      <c r="O147">
        <v>0.79959999999999998</v>
      </c>
      <c r="P147" s="116">
        <v>-1.6000000000000001E-3</v>
      </c>
    </row>
    <row r="148" spans="1:16" x14ac:dyDescent="0.25">
      <c r="A148">
        <f t="shared" si="3"/>
        <v>2010</v>
      </c>
      <c r="B148" s="123">
        <v>40452</v>
      </c>
      <c r="C148">
        <v>1.1140000000000001</v>
      </c>
      <c r="D148">
        <v>1.0941000000000001</v>
      </c>
      <c r="E148">
        <v>1.1355</v>
      </c>
      <c r="F148">
        <v>1.0931999999999999</v>
      </c>
      <c r="G148" s="116">
        <v>1.8499999999999999E-2</v>
      </c>
      <c r="K148" s="123">
        <v>40452</v>
      </c>
      <c r="L148">
        <v>0.80100000000000005</v>
      </c>
      <c r="M148">
        <v>0.80079999999999996</v>
      </c>
      <c r="N148">
        <v>0.80100000000000005</v>
      </c>
      <c r="O148">
        <v>0.80079999999999996</v>
      </c>
      <c r="P148" s="116">
        <v>-2.3999999999999998E-3</v>
      </c>
    </row>
    <row r="149" spans="1:16" x14ac:dyDescent="0.25">
      <c r="A149">
        <f t="shared" si="3"/>
        <v>2010</v>
      </c>
      <c r="B149" s="123">
        <v>40422</v>
      </c>
      <c r="C149">
        <v>1.0938000000000001</v>
      </c>
      <c r="D149">
        <v>1.0194000000000001</v>
      </c>
      <c r="E149">
        <v>1.0984</v>
      </c>
      <c r="F149">
        <v>1.0158</v>
      </c>
      <c r="G149" s="116">
        <v>7.1900000000000006E-2</v>
      </c>
      <c r="K149" s="123">
        <v>40422</v>
      </c>
      <c r="L149">
        <v>0.80289999999999995</v>
      </c>
      <c r="M149">
        <v>0.80259999999999998</v>
      </c>
      <c r="N149">
        <v>0.80289999999999995</v>
      </c>
      <c r="O149">
        <v>0.80259999999999998</v>
      </c>
      <c r="P149" s="116">
        <v>-8.9999999999999998E-4</v>
      </c>
    </row>
    <row r="150" spans="1:16" x14ac:dyDescent="0.25">
      <c r="A150">
        <f t="shared" si="3"/>
        <v>2010</v>
      </c>
      <c r="B150" s="123">
        <v>40391</v>
      </c>
      <c r="C150">
        <v>1.0204</v>
      </c>
      <c r="D150">
        <v>1.0496000000000001</v>
      </c>
      <c r="E150">
        <v>1.0713999999999999</v>
      </c>
      <c r="F150">
        <v>1.0115000000000001</v>
      </c>
      <c r="G150" s="116">
        <v>-2.7199999999999998E-2</v>
      </c>
      <c r="K150" s="123">
        <v>40391</v>
      </c>
      <c r="L150">
        <v>0.80359999999999998</v>
      </c>
      <c r="M150">
        <v>0.8034</v>
      </c>
      <c r="N150">
        <v>0.80359999999999998</v>
      </c>
      <c r="O150">
        <v>0.8034</v>
      </c>
      <c r="P150" s="116">
        <v>1E-4</v>
      </c>
    </row>
    <row r="151" spans="1:16" x14ac:dyDescent="0.25">
      <c r="A151">
        <f t="shared" si="3"/>
        <v>2010</v>
      </c>
      <c r="B151" s="123">
        <v>40360</v>
      </c>
      <c r="C151">
        <v>1.0488999999999999</v>
      </c>
      <c r="D151">
        <v>0.98329999999999995</v>
      </c>
      <c r="E151">
        <v>1.0531999999999999</v>
      </c>
      <c r="F151">
        <v>0.97989999999999999</v>
      </c>
      <c r="G151" s="116">
        <v>6.3899999999999998E-2</v>
      </c>
      <c r="K151" s="123">
        <v>40360</v>
      </c>
      <c r="L151">
        <v>0.80349999999999999</v>
      </c>
      <c r="M151">
        <v>0.8034</v>
      </c>
      <c r="N151">
        <v>0.80349999999999999</v>
      </c>
      <c r="O151">
        <v>0.8034</v>
      </c>
      <c r="P151" s="116">
        <v>-5.0000000000000001E-4</v>
      </c>
    </row>
    <row r="152" spans="1:16" x14ac:dyDescent="0.25">
      <c r="A152">
        <f t="shared" si="3"/>
        <v>2010</v>
      </c>
      <c r="B152" s="123">
        <v>40330</v>
      </c>
      <c r="C152">
        <v>0.9859</v>
      </c>
      <c r="D152">
        <v>0.9889</v>
      </c>
      <c r="E152">
        <v>1.0022</v>
      </c>
      <c r="F152">
        <v>0.9546</v>
      </c>
      <c r="G152" s="116">
        <v>-2.7000000000000001E-3</v>
      </c>
      <c r="K152" s="123">
        <v>40330</v>
      </c>
      <c r="L152">
        <v>0.80389999999999995</v>
      </c>
      <c r="M152">
        <v>0.80359999999999998</v>
      </c>
      <c r="N152">
        <v>0.80389999999999995</v>
      </c>
      <c r="O152">
        <v>0.80359999999999998</v>
      </c>
      <c r="P152" s="116">
        <v>5.0000000000000001E-4</v>
      </c>
    </row>
    <row r="153" spans="1:16" x14ac:dyDescent="0.25">
      <c r="A153">
        <f t="shared" si="3"/>
        <v>2010</v>
      </c>
      <c r="B153" s="123">
        <v>40299</v>
      </c>
      <c r="C153">
        <v>0.98860000000000003</v>
      </c>
      <c r="D153">
        <v>1.0717000000000001</v>
      </c>
      <c r="E153">
        <v>1.0717000000000001</v>
      </c>
      <c r="F153">
        <v>0.97609999999999997</v>
      </c>
      <c r="G153" s="116">
        <v>-7.3899999999999993E-2</v>
      </c>
      <c r="K153" s="123">
        <v>40299</v>
      </c>
      <c r="L153">
        <v>0.80349999999999999</v>
      </c>
      <c r="M153">
        <v>0.8034</v>
      </c>
      <c r="N153">
        <v>0.80349999999999999</v>
      </c>
      <c r="O153">
        <v>0.8034</v>
      </c>
      <c r="P153" s="116">
        <v>1E-4</v>
      </c>
    </row>
    <row r="154" spans="1:16" x14ac:dyDescent="0.25">
      <c r="A154">
        <f t="shared" ref="A154:A157" si="4">YEAR(B154)</f>
        <v>2010</v>
      </c>
      <c r="B154" s="123">
        <v>40269</v>
      </c>
      <c r="C154">
        <v>1.0674999999999999</v>
      </c>
      <c r="D154">
        <v>1.0812999999999999</v>
      </c>
      <c r="E154">
        <v>1.0958000000000001</v>
      </c>
      <c r="F154">
        <v>1.0539000000000001</v>
      </c>
      <c r="G154" s="116">
        <v>-2.0199999999999999E-2</v>
      </c>
      <c r="K154" s="123">
        <v>40269</v>
      </c>
      <c r="L154">
        <v>0.8034</v>
      </c>
      <c r="M154">
        <v>0.80310000000000004</v>
      </c>
      <c r="N154">
        <v>0.8034</v>
      </c>
      <c r="O154">
        <v>0.80310000000000004</v>
      </c>
      <c r="P154" s="116">
        <v>-2.0999999999999999E-3</v>
      </c>
    </row>
    <row r="155" spans="1:16" x14ac:dyDescent="0.25">
      <c r="A155">
        <f t="shared" si="4"/>
        <v>2010</v>
      </c>
      <c r="B155" s="123">
        <v>40238</v>
      </c>
      <c r="C155">
        <v>1.0894999999999999</v>
      </c>
      <c r="D155">
        <v>1.097</v>
      </c>
      <c r="E155">
        <v>1.1124000000000001</v>
      </c>
      <c r="F155">
        <v>1.0682</v>
      </c>
      <c r="G155" s="116">
        <v>-5.1999999999999998E-3</v>
      </c>
      <c r="K155" s="123">
        <v>40238</v>
      </c>
      <c r="L155">
        <v>0.80510000000000004</v>
      </c>
      <c r="M155">
        <v>0.80010000000000003</v>
      </c>
      <c r="N155">
        <v>0.80510000000000004</v>
      </c>
      <c r="O155">
        <v>0.80010000000000003</v>
      </c>
      <c r="P155" s="116">
        <v>0</v>
      </c>
    </row>
    <row r="156" spans="1:16" x14ac:dyDescent="0.25">
      <c r="A156">
        <f t="shared" si="4"/>
        <v>2010</v>
      </c>
      <c r="B156" s="123">
        <v>40210</v>
      </c>
      <c r="C156">
        <v>1.0952</v>
      </c>
      <c r="D156">
        <v>1.1160000000000001</v>
      </c>
      <c r="E156">
        <v>1.1292</v>
      </c>
      <c r="F156">
        <v>1.0823</v>
      </c>
      <c r="G156" s="116">
        <v>-2.0500000000000001E-2</v>
      </c>
      <c r="K156" s="123">
        <v>40210</v>
      </c>
      <c r="L156">
        <v>0.80510000000000004</v>
      </c>
      <c r="M156">
        <v>0.80010000000000003</v>
      </c>
      <c r="N156">
        <v>0.80510000000000004</v>
      </c>
      <c r="O156">
        <v>0.80010000000000003</v>
      </c>
      <c r="P156" s="116">
        <v>0</v>
      </c>
    </row>
    <row r="157" spans="1:16" x14ac:dyDescent="0.25">
      <c r="A157">
        <f t="shared" si="4"/>
        <v>2010</v>
      </c>
      <c r="B157" s="123">
        <v>40179</v>
      </c>
      <c r="C157">
        <v>1.1181000000000001</v>
      </c>
      <c r="D157">
        <v>1.1564000000000001</v>
      </c>
      <c r="E157">
        <v>1.1768000000000001</v>
      </c>
      <c r="F157">
        <v>1.1160000000000001</v>
      </c>
      <c r="G157" s="116">
        <v>-2.9399999999999999E-2</v>
      </c>
      <c r="K157" s="123">
        <v>40179</v>
      </c>
      <c r="L157">
        <v>0.80510000000000004</v>
      </c>
      <c r="M157">
        <v>0.80020000000000002</v>
      </c>
      <c r="N157">
        <v>0.80510000000000004</v>
      </c>
      <c r="O157">
        <v>0.80020000000000002</v>
      </c>
      <c r="P157" s="116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54"/>
  <sheetViews>
    <sheetView zoomScale="80" zoomScaleNormal="80" workbookViewId="0">
      <selection activeCell="B45" sqref="B45"/>
    </sheetView>
  </sheetViews>
  <sheetFormatPr defaultRowHeight="13.2" x14ac:dyDescent="0.25"/>
  <cols>
    <col min="2" max="2" width="15.6640625" customWidth="1"/>
  </cols>
  <sheetData>
    <row r="2" spans="1:48" x14ac:dyDescent="0.25">
      <c r="B2" t="s">
        <v>980</v>
      </c>
    </row>
    <row r="5" spans="1:48" ht="12.75" customHeight="1" x14ac:dyDescent="0.25">
      <c r="B5" s="42" t="s">
        <v>88</v>
      </c>
      <c r="C5" s="43"/>
      <c r="D5" s="43"/>
      <c r="E5" s="43"/>
      <c r="F5" s="43"/>
      <c r="G5" s="43"/>
      <c r="H5" s="43"/>
    </row>
    <row r="6" spans="1:48" ht="12.75" customHeight="1" x14ac:dyDescent="0.25">
      <c r="B6" s="31"/>
      <c r="C6" s="44">
        <v>2010</v>
      </c>
      <c r="D6" s="44">
        <v>2011</v>
      </c>
      <c r="E6" s="44">
        <v>2012</v>
      </c>
      <c r="F6" s="44">
        <v>2013</v>
      </c>
      <c r="G6" s="44">
        <v>2014</v>
      </c>
      <c r="H6" s="44">
        <v>2015</v>
      </c>
      <c r="I6" s="44">
        <v>2016</v>
      </c>
    </row>
    <row r="7" spans="1:48" x14ac:dyDescent="0.25">
      <c r="A7" s="45"/>
      <c r="B7" s="46" t="s">
        <v>89</v>
      </c>
      <c r="C7" s="47">
        <f>$A$23/C23</f>
        <v>0.78047379442164166</v>
      </c>
      <c r="D7" s="47">
        <f>$A$23/J23</f>
        <v>0.82470825945321846</v>
      </c>
      <c r="E7" s="47">
        <f>$A$23/Q23</f>
        <v>0.85497854003864504</v>
      </c>
      <c r="F7" s="47">
        <f>$A$23/X23</f>
        <v>0.8621804543690994</v>
      </c>
      <c r="G7" s="47">
        <f>$A$23/AE23</f>
        <v>0.81944913351448623</v>
      </c>
      <c r="H7" s="47">
        <f>$A$23/AL23</f>
        <v>0.79718180289042173</v>
      </c>
      <c r="I7" s="47">
        <f>$A$23/AS23</f>
        <v>0.78615548740460983</v>
      </c>
    </row>
    <row r="8" spans="1:48" ht="11.25" customHeight="1" x14ac:dyDescent="0.25">
      <c r="A8" s="45"/>
      <c r="B8" s="48" t="s">
        <v>90</v>
      </c>
      <c r="C8" s="47">
        <f>C38/$A$38*C7</f>
        <v>0.92999462253555665</v>
      </c>
      <c r="D8" s="47">
        <f>J37/$A$38*D7</f>
        <v>0.95555399777328776</v>
      </c>
      <c r="E8" s="47">
        <f>Q37/$A$38*E7</f>
        <v>0.99525230416716537</v>
      </c>
      <c r="F8" s="47">
        <f>X37/$A$38*F7</f>
        <v>0.95655558908479543</v>
      </c>
      <c r="G8" s="47">
        <f>AE36/$A$38*G7</f>
        <v>0.89272509448248505</v>
      </c>
      <c r="H8" s="47">
        <f>AL35/$A$38*H7</f>
        <v>0.83425474263384081</v>
      </c>
      <c r="I8" s="47">
        <f>AS35/$A$38*I7</f>
        <v>0.80182435242407102</v>
      </c>
    </row>
    <row r="9" spans="1:48" x14ac:dyDescent="0.25">
      <c r="A9" s="45"/>
      <c r="B9" s="46" t="s">
        <v>91</v>
      </c>
      <c r="C9" s="49">
        <f>$A$25/C25</f>
        <v>0.10480752098770608</v>
      </c>
      <c r="D9" s="49">
        <f>$A$25/J24</f>
        <v>0.11069906459290418</v>
      </c>
      <c r="E9" s="49">
        <f>$A$25/Q24</f>
        <v>0.11487254890698771</v>
      </c>
      <c r="F9" s="49">
        <f>$A$25/X24</f>
        <v>0.11561495595070179</v>
      </c>
      <c r="G9" s="49">
        <f>$A$25/AE24</f>
        <v>0.10992876615952862</v>
      </c>
      <c r="H9" s="49">
        <f>$A$25/AL24</f>
        <v>0.10688099869605182</v>
      </c>
      <c r="I9" s="49">
        <f>$A$25/AS24</f>
        <v>0.1055921608379794</v>
      </c>
    </row>
    <row r="10" spans="1:48" x14ac:dyDescent="0.25">
      <c r="B10" s="46" t="s">
        <v>92</v>
      </c>
      <c r="C10" s="47">
        <f>C38/$A$38*C9</f>
        <v>0.12488623143596786</v>
      </c>
      <c r="D10" s="47">
        <f>J37/$A$38*D9</f>
        <v>0.12826224608402059</v>
      </c>
      <c r="E10" s="47">
        <f>Q37/$A$38*E9</f>
        <v>0.13371934338851046</v>
      </c>
      <c r="F10" s="47">
        <f>X37/$A$38*F9</f>
        <v>0.12827028464402157</v>
      </c>
      <c r="G10" s="47">
        <f>AE36/$A$38*G9</f>
        <v>0.11975870635827983</v>
      </c>
      <c r="H10" s="47">
        <f>AL35/$A$38*H9</f>
        <v>0.11185149954041171</v>
      </c>
      <c r="I10" s="47">
        <f>AS35/$A$38*I9</f>
        <v>0.10769671819564115</v>
      </c>
    </row>
    <row r="11" spans="1:48" ht="11.25" customHeight="1" x14ac:dyDescent="0.25">
      <c r="A11" s="45"/>
      <c r="B11" s="46" t="s">
        <v>93</v>
      </c>
      <c r="C11" s="47">
        <f>C23/$A$23*C9</f>
        <v>0.13428704683848114</v>
      </c>
      <c r="D11" s="47">
        <f>J23/$A$23*D9</f>
        <v>0.13422815077212596</v>
      </c>
      <c r="E11" s="47">
        <f>Q23/$A$23*E9</f>
        <v>0.13435723065259098</v>
      </c>
      <c r="F11" s="47">
        <f>X23/$A$23*F9</f>
        <v>0.13409600665942148</v>
      </c>
      <c r="G11" s="47">
        <f>AE23/$A$23*G9</f>
        <v>0.13414959106498989</v>
      </c>
      <c r="H11" s="47">
        <f>AL23/$A$23*H9</f>
        <v>0.13407355550330263</v>
      </c>
      <c r="I11" s="47">
        <f>AS23/$A$23*I9</f>
        <v>0.13431460128400069</v>
      </c>
    </row>
    <row r="12" spans="1:48" ht="11.25" customHeight="1" x14ac:dyDescent="0.25">
      <c r="A12" s="45"/>
      <c r="B12" s="46"/>
      <c r="C12" s="50"/>
      <c r="D12" s="50"/>
      <c r="E12" s="50"/>
      <c r="F12" s="50"/>
      <c r="G12" s="50"/>
      <c r="H12" s="50"/>
    </row>
    <row r="13" spans="1:48" ht="12.75" customHeight="1" x14ac:dyDescent="0.25">
      <c r="B13" t="s">
        <v>94</v>
      </c>
    </row>
    <row r="14" spans="1:48" ht="12.75" customHeight="1" x14ac:dyDescent="0.25"/>
    <row r="15" spans="1:48" x14ac:dyDescent="0.25">
      <c r="A15" s="152" t="s">
        <v>95</v>
      </c>
      <c r="B15" s="152"/>
      <c r="C15" s="152"/>
      <c r="D15" s="152"/>
      <c r="E15" s="152"/>
      <c r="F15" s="152"/>
      <c r="H15" s="152" t="s">
        <v>96</v>
      </c>
      <c r="I15" s="152"/>
      <c r="J15" s="152"/>
      <c r="K15" s="152"/>
      <c r="L15" s="152"/>
      <c r="M15" s="152"/>
      <c r="O15" s="152" t="s">
        <v>97</v>
      </c>
      <c r="P15" s="152"/>
      <c r="Q15" s="152"/>
      <c r="R15" s="152"/>
      <c r="S15" s="152"/>
      <c r="T15" s="152"/>
      <c r="V15" s="152" t="s">
        <v>98</v>
      </c>
      <c r="W15" s="152"/>
      <c r="X15" s="152"/>
      <c r="Y15" s="152"/>
      <c r="Z15" s="152"/>
      <c r="AA15" s="152"/>
      <c r="AC15" s="152" t="s">
        <v>99</v>
      </c>
      <c r="AD15" s="152"/>
      <c r="AE15" s="152"/>
      <c r="AF15" s="152"/>
      <c r="AG15" s="152"/>
      <c r="AH15" s="152"/>
      <c r="AJ15" s="152" t="s">
        <v>100</v>
      </c>
      <c r="AK15" s="152"/>
      <c r="AL15" s="152"/>
      <c r="AM15" s="152"/>
      <c r="AN15" s="152"/>
      <c r="AO15" s="152"/>
      <c r="AQ15" s="151" t="s">
        <v>824</v>
      </c>
      <c r="AR15" s="151"/>
      <c r="AS15" s="151"/>
      <c r="AT15" s="151"/>
      <c r="AU15" s="151"/>
      <c r="AV15" s="151"/>
    </row>
    <row r="16" spans="1:48" x14ac:dyDescent="0.25">
      <c r="A16" s="51" t="s">
        <v>101</v>
      </c>
      <c r="B16" s="51" t="s">
        <v>102</v>
      </c>
      <c r="C16" s="51" t="s">
        <v>103</v>
      </c>
      <c r="D16" s="51" t="s">
        <v>104</v>
      </c>
      <c r="E16" s="51" t="s">
        <v>105</v>
      </c>
      <c r="F16" s="51" t="s">
        <v>106</v>
      </c>
      <c r="H16" s="51" t="s">
        <v>101</v>
      </c>
      <c r="I16" s="51" t="s">
        <v>102</v>
      </c>
      <c r="J16" s="51" t="s">
        <v>103</v>
      </c>
      <c r="K16" s="51" t="s">
        <v>104</v>
      </c>
      <c r="L16" s="51" t="s">
        <v>105</v>
      </c>
      <c r="M16" s="51" t="s">
        <v>106</v>
      </c>
      <c r="O16" s="51" t="s">
        <v>101</v>
      </c>
      <c r="P16" s="51" t="s">
        <v>102</v>
      </c>
      <c r="Q16" s="51" t="s">
        <v>103</v>
      </c>
      <c r="R16" s="51" t="s">
        <v>104</v>
      </c>
      <c r="S16" s="51" t="s">
        <v>105</v>
      </c>
      <c r="T16" s="51" t="s">
        <v>106</v>
      </c>
      <c r="V16" s="51" t="s">
        <v>101</v>
      </c>
      <c r="W16" s="51" t="s">
        <v>102</v>
      </c>
      <c r="X16" s="51" t="s">
        <v>103</v>
      </c>
      <c r="Y16" s="51" t="s">
        <v>104</v>
      </c>
      <c r="Z16" s="51" t="s">
        <v>105</v>
      </c>
      <c r="AA16" s="51" t="s">
        <v>106</v>
      </c>
      <c r="AC16" s="51" t="s">
        <v>101</v>
      </c>
      <c r="AD16" s="51" t="s">
        <v>102</v>
      </c>
      <c r="AE16" s="51" t="s">
        <v>103</v>
      </c>
      <c r="AF16" s="51" t="s">
        <v>104</v>
      </c>
      <c r="AG16" s="51" t="s">
        <v>105</v>
      </c>
      <c r="AH16" s="51" t="s">
        <v>106</v>
      </c>
      <c r="AJ16" s="51" t="s">
        <v>101</v>
      </c>
      <c r="AK16" s="51" t="s">
        <v>102</v>
      </c>
      <c r="AL16" s="51" t="s">
        <v>103</v>
      </c>
      <c r="AM16" s="51" t="s">
        <v>104</v>
      </c>
      <c r="AN16" s="51" t="s">
        <v>105</v>
      </c>
      <c r="AO16" s="51" t="s">
        <v>106</v>
      </c>
      <c r="AQ16" s="53" t="s">
        <v>101</v>
      </c>
      <c r="AR16" s="53" t="s">
        <v>102</v>
      </c>
      <c r="AS16" s="53" t="s">
        <v>103</v>
      </c>
      <c r="AT16" s="53" t="s">
        <v>104</v>
      </c>
      <c r="AU16" s="53" t="s">
        <v>105</v>
      </c>
      <c r="AV16" s="53" t="s">
        <v>106</v>
      </c>
    </row>
    <row r="17" spans="1:48" x14ac:dyDescent="0.25">
      <c r="A17">
        <v>1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H17">
        <v>1</v>
      </c>
      <c r="I17" t="s">
        <v>107</v>
      </c>
      <c r="J17" t="s">
        <v>112</v>
      </c>
      <c r="K17" t="s">
        <v>113</v>
      </c>
      <c r="L17" t="s">
        <v>114</v>
      </c>
      <c r="M17" t="s">
        <v>115</v>
      </c>
      <c r="O17">
        <v>1</v>
      </c>
      <c r="P17" t="s">
        <v>107</v>
      </c>
      <c r="Q17" t="s">
        <v>116</v>
      </c>
      <c r="R17" t="s">
        <v>117</v>
      </c>
      <c r="S17" t="s">
        <v>118</v>
      </c>
      <c r="T17" t="s">
        <v>119</v>
      </c>
      <c r="V17">
        <v>1</v>
      </c>
      <c r="W17" t="s">
        <v>107</v>
      </c>
      <c r="X17" t="s">
        <v>120</v>
      </c>
      <c r="Y17" t="s">
        <v>121</v>
      </c>
      <c r="Z17" t="s">
        <v>122</v>
      </c>
      <c r="AA17" t="s">
        <v>121</v>
      </c>
      <c r="AC17">
        <v>1</v>
      </c>
      <c r="AD17" t="s">
        <v>107</v>
      </c>
      <c r="AE17" t="s">
        <v>123</v>
      </c>
      <c r="AF17" t="s">
        <v>124</v>
      </c>
      <c r="AG17" t="s">
        <v>125</v>
      </c>
      <c r="AH17" t="s">
        <v>126</v>
      </c>
      <c r="AJ17">
        <v>1</v>
      </c>
      <c r="AK17" t="s">
        <v>107</v>
      </c>
      <c r="AL17" t="s">
        <v>127</v>
      </c>
      <c r="AM17" t="s">
        <v>128</v>
      </c>
      <c r="AN17" t="s">
        <v>129</v>
      </c>
      <c r="AO17" t="s">
        <v>130</v>
      </c>
      <c r="AQ17" s="54">
        <v>1</v>
      </c>
      <c r="AR17" s="54" t="s">
        <v>107</v>
      </c>
      <c r="AS17" s="54" t="s">
        <v>825</v>
      </c>
      <c r="AT17" s="54" t="s">
        <v>826</v>
      </c>
      <c r="AU17" s="54" t="s">
        <v>827</v>
      </c>
      <c r="AV17" s="54" t="s">
        <v>828</v>
      </c>
    </row>
    <row r="18" spans="1:48" x14ac:dyDescent="0.25">
      <c r="A18">
        <v>1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H18">
        <v>1</v>
      </c>
      <c r="I18" t="s">
        <v>131</v>
      </c>
      <c r="J18" t="s">
        <v>136</v>
      </c>
      <c r="K18" t="s">
        <v>137</v>
      </c>
      <c r="L18" t="s">
        <v>138</v>
      </c>
      <c r="M18" t="s">
        <v>139</v>
      </c>
      <c r="O18">
        <v>1</v>
      </c>
      <c r="P18" t="s">
        <v>131</v>
      </c>
      <c r="Q18" t="s">
        <v>140</v>
      </c>
      <c r="R18" t="s">
        <v>141</v>
      </c>
      <c r="S18" t="s">
        <v>142</v>
      </c>
      <c r="T18" t="s">
        <v>143</v>
      </c>
      <c r="V18">
        <v>1</v>
      </c>
      <c r="W18" t="s">
        <v>131</v>
      </c>
      <c r="X18" t="s">
        <v>144</v>
      </c>
      <c r="Y18" t="s">
        <v>145</v>
      </c>
      <c r="Z18" t="s">
        <v>146</v>
      </c>
      <c r="AA18" t="s">
        <v>147</v>
      </c>
      <c r="AC18">
        <v>1</v>
      </c>
      <c r="AD18" t="s">
        <v>131</v>
      </c>
      <c r="AE18" t="s">
        <v>148</v>
      </c>
      <c r="AF18" t="s">
        <v>149</v>
      </c>
      <c r="AG18" t="s">
        <v>150</v>
      </c>
      <c r="AH18" t="s">
        <v>151</v>
      </c>
      <c r="AJ18">
        <v>1</v>
      </c>
      <c r="AK18" t="s">
        <v>131</v>
      </c>
      <c r="AL18" t="s">
        <v>152</v>
      </c>
      <c r="AM18" t="s">
        <v>153</v>
      </c>
      <c r="AN18" t="s">
        <v>154</v>
      </c>
      <c r="AO18" t="s">
        <v>155</v>
      </c>
      <c r="AQ18" s="54">
        <v>1</v>
      </c>
      <c r="AR18" s="54" t="s">
        <v>131</v>
      </c>
      <c r="AS18" s="54" t="s">
        <v>829</v>
      </c>
      <c r="AT18" s="54" t="s">
        <v>830</v>
      </c>
      <c r="AU18" s="54" t="s">
        <v>831</v>
      </c>
      <c r="AV18" s="54" t="s">
        <v>832</v>
      </c>
    </row>
    <row r="19" spans="1:48" x14ac:dyDescent="0.25">
      <c r="A19">
        <v>1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H19">
        <v>1</v>
      </c>
      <c r="I19" t="s">
        <v>156</v>
      </c>
      <c r="J19" t="s">
        <v>161</v>
      </c>
      <c r="K19" t="s">
        <v>162</v>
      </c>
      <c r="L19" t="s">
        <v>163</v>
      </c>
      <c r="M19" t="s">
        <v>164</v>
      </c>
      <c r="O19">
        <v>1</v>
      </c>
      <c r="P19" t="s">
        <v>156</v>
      </c>
      <c r="Q19" t="s">
        <v>165</v>
      </c>
      <c r="R19" t="s">
        <v>166</v>
      </c>
      <c r="S19" t="s">
        <v>167</v>
      </c>
      <c r="T19" t="s">
        <v>166</v>
      </c>
      <c r="V19">
        <v>1</v>
      </c>
      <c r="W19" t="s">
        <v>156</v>
      </c>
      <c r="X19" t="s">
        <v>168</v>
      </c>
      <c r="Y19" t="s">
        <v>169</v>
      </c>
      <c r="Z19" t="s">
        <v>170</v>
      </c>
      <c r="AA19" t="s">
        <v>171</v>
      </c>
      <c r="AC19">
        <v>1</v>
      </c>
      <c r="AD19" t="s">
        <v>156</v>
      </c>
      <c r="AE19" t="s">
        <v>172</v>
      </c>
      <c r="AF19" t="s">
        <v>173</v>
      </c>
      <c r="AG19" t="s">
        <v>174</v>
      </c>
      <c r="AH19" t="s">
        <v>174</v>
      </c>
      <c r="AJ19">
        <v>1</v>
      </c>
      <c r="AK19" t="s">
        <v>156</v>
      </c>
      <c r="AL19" t="s">
        <v>175</v>
      </c>
      <c r="AM19" t="s">
        <v>176</v>
      </c>
      <c r="AN19" t="s">
        <v>177</v>
      </c>
      <c r="AO19" t="s">
        <v>178</v>
      </c>
      <c r="AQ19" s="54">
        <v>1</v>
      </c>
      <c r="AR19" s="54" t="s">
        <v>156</v>
      </c>
      <c r="AS19" s="54" t="s">
        <v>833</v>
      </c>
      <c r="AT19" s="54" t="s">
        <v>834</v>
      </c>
      <c r="AU19" s="54" t="s">
        <v>835</v>
      </c>
      <c r="AV19" s="54" t="s">
        <v>836</v>
      </c>
    </row>
    <row r="20" spans="1:48" x14ac:dyDescent="0.25">
      <c r="A20">
        <v>100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H20">
        <v>100</v>
      </c>
      <c r="I20" t="s">
        <v>179</v>
      </c>
      <c r="J20" t="s">
        <v>184</v>
      </c>
      <c r="K20" t="s">
        <v>185</v>
      </c>
      <c r="L20" t="s">
        <v>186</v>
      </c>
      <c r="M20" t="s">
        <v>187</v>
      </c>
      <c r="O20">
        <v>100</v>
      </c>
      <c r="P20" t="s">
        <v>179</v>
      </c>
      <c r="Q20" t="s">
        <v>188</v>
      </c>
      <c r="R20" t="s">
        <v>189</v>
      </c>
      <c r="S20" t="s">
        <v>190</v>
      </c>
      <c r="T20" t="s">
        <v>191</v>
      </c>
      <c r="V20">
        <v>100</v>
      </c>
      <c r="W20" t="s">
        <v>179</v>
      </c>
      <c r="X20" t="s">
        <v>192</v>
      </c>
      <c r="Y20" t="s">
        <v>193</v>
      </c>
      <c r="Z20" t="s">
        <v>194</v>
      </c>
      <c r="AA20" t="s">
        <v>195</v>
      </c>
      <c r="AC20">
        <v>100</v>
      </c>
      <c r="AD20" t="s">
        <v>179</v>
      </c>
      <c r="AE20" t="s">
        <v>196</v>
      </c>
      <c r="AF20" t="s">
        <v>197</v>
      </c>
      <c r="AG20" t="s">
        <v>198</v>
      </c>
      <c r="AH20" t="s">
        <v>199</v>
      </c>
      <c r="AJ20">
        <v>100</v>
      </c>
      <c r="AK20" t="s">
        <v>179</v>
      </c>
      <c r="AL20" t="s">
        <v>200</v>
      </c>
      <c r="AM20" t="s">
        <v>201</v>
      </c>
      <c r="AN20" t="s">
        <v>202</v>
      </c>
      <c r="AO20" t="s">
        <v>203</v>
      </c>
      <c r="AQ20" s="54">
        <v>100</v>
      </c>
      <c r="AR20" s="54" t="s">
        <v>179</v>
      </c>
      <c r="AS20" s="54" t="s">
        <v>837</v>
      </c>
      <c r="AT20" s="54" t="s">
        <v>838</v>
      </c>
      <c r="AU20" s="54" t="s">
        <v>839</v>
      </c>
      <c r="AV20" s="54" t="s">
        <v>840</v>
      </c>
    </row>
    <row r="21" spans="1:48" x14ac:dyDescent="0.25">
      <c r="A21">
        <v>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H21">
        <v>1</v>
      </c>
      <c r="I21" t="s">
        <v>204</v>
      </c>
      <c r="J21" t="s">
        <v>209</v>
      </c>
      <c r="K21" t="s">
        <v>210</v>
      </c>
      <c r="L21" t="s">
        <v>211</v>
      </c>
      <c r="M21" t="s">
        <v>211</v>
      </c>
      <c r="O21">
        <v>1</v>
      </c>
      <c r="P21" t="s">
        <v>204</v>
      </c>
      <c r="Q21" t="s">
        <v>212</v>
      </c>
      <c r="R21" t="s">
        <v>213</v>
      </c>
      <c r="S21" t="s">
        <v>214</v>
      </c>
      <c r="T21" t="s">
        <v>215</v>
      </c>
      <c r="V21">
        <v>1</v>
      </c>
      <c r="W21" t="s">
        <v>204</v>
      </c>
      <c r="X21" t="s">
        <v>216</v>
      </c>
      <c r="Y21" t="s">
        <v>217</v>
      </c>
      <c r="Z21" t="s">
        <v>218</v>
      </c>
      <c r="AA21" t="s">
        <v>219</v>
      </c>
      <c r="AC21">
        <v>1</v>
      </c>
      <c r="AD21" t="s">
        <v>204</v>
      </c>
      <c r="AE21" t="s">
        <v>220</v>
      </c>
      <c r="AF21" t="s">
        <v>221</v>
      </c>
      <c r="AG21" t="s">
        <v>222</v>
      </c>
      <c r="AH21" t="s">
        <v>222</v>
      </c>
      <c r="AJ21">
        <v>1</v>
      </c>
      <c r="AK21" t="s">
        <v>204</v>
      </c>
      <c r="AL21" t="s">
        <v>223</v>
      </c>
      <c r="AM21" t="s">
        <v>224</v>
      </c>
      <c r="AN21" t="s">
        <v>225</v>
      </c>
      <c r="AO21" t="s">
        <v>226</v>
      </c>
      <c r="AQ21" s="54">
        <v>1</v>
      </c>
      <c r="AR21" s="54" t="s">
        <v>204</v>
      </c>
      <c r="AS21" s="54" t="s">
        <v>841</v>
      </c>
      <c r="AT21" s="54" t="s">
        <v>842</v>
      </c>
      <c r="AU21" s="54" t="s">
        <v>843</v>
      </c>
      <c r="AV21" s="54" t="s">
        <v>844</v>
      </c>
    </row>
    <row r="22" spans="1:48" x14ac:dyDescent="0.25">
      <c r="A22">
        <v>100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H22">
        <v>100</v>
      </c>
      <c r="I22" t="s">
        <v>227</v>
      </c>
      <c r="J22" t="s">
        <v>232</v>
      </c>
      <c r="K22" t="s">
        <v>233</v>
      </c>
      <c r="L22" t="s">
        <v>234</v>
      </c>
      <c r="M22" t="s">
        <v>233</v>
      </c>
      <c r="O22">
        <v>100</v>
      </c>
      <c r="P22" t="s">
        <v>227</v>
      </c>
      <c r="Q22" t="s">
        <v>235</v>
      </c>
      <c r="R22" t="s">
        <v>236</v>
      </c>
      <c r="S22" t="s">
        <v>237</v>
      </c>
      <c r="T22" t="s">
        <v>238</v>
      </c>
      <c r="V22">
        <v>100</v>
      </c>
      <c r="W22" t="s">
        <v>227</v>
      </c>
      <c r="X22" t="s">
        <v>239</v>
      </c>
      <c r="Y22" t="s">
        <v>240</v>
      </c>
      <c r="Z22" t="s">
        <v>241</v>
      </c>
      <c r="AA22" t="s">
        <v>242</v>
      </c>
      <c r="AC22">
        <v>100</v>
      </c>
      <c r="AD22" t="s">
        <v>227</v>
      </c>
      <c r="AE22" t="s">
        <v>243</v>
      </c>
      <c r="AF22" t="s">
        <v>244</v>
      </c>
      <c r="AG22" t="s">
        <v>245</v>
      </c>
      <c r="AH22" t="s">
        <v>246</v>
      </c>
      <c r="AJ22">
        <v>100</v>
      </c>
      <c r="AK22" t="s">
        <v>227</v>
      </c>
      <c r="AL22" t="s">
        <v>247</v>
      </c>
      <c r="AM22" t="s">
        <v>248</v>
      </c>
      <c r="AN22" t="s">
        <v>249</v>
      </c>
      <c r="AO22" t="s">
        <v>250</v>
      </c>
      <c r="AQ22" s="54">
        <v>100</v>
      </c>
      <c r="AR22" s="54" t="s">
        <v>227</v>
      </c>
      <c r="AS22" s="54" t="s">
        <v>845</v>
      </c>
      <c r="AT22" s="54" t="s">
        <v>846</v>
      </c>
      <c r="AU22" s="54" t="s">
        <v>847</v>
      </c>
      <c r="AV22" s="54" t="s">
        <v>848</v>
      </c>
    </row>
    <row r="23" spans="1:48" x14ac:dyDescent="0.25">
      <c r="A23" s="34">
        <v>100</v>
      </c>
      <c r="B23" s="34" t="s">
        <v>251</v>
      </c>
      <c r="C23" s="34" t="s">
        <v>252</v>
      </c>
      <c r="D23" s="34" t="s">
        <v>253</v>
      </c>
      <c r="E23" s="34" t="s">
        <v>254</v>
      </c>
      <c r="F23" s="34" t="s">
        <v>255</v>
      </c>
      <c r="H23" s="34">
        <v>100</v>
      </c>
      <c r="I23" s="34" t="s">
        <v>251</v>
      </c>
      <c r="J23" s="34" t="s">
        <v>256</v>
      </c>
      <c r="K23" s="34" t="s">
        <v>257</v>
      </c>
      <c r="L23" s="34" t="s">
        <v>258</v>
      </c>
      <c r="M23" s="34" t="s">
        <v>259</v>
      </c>
      <c r="O23" s="34">
        <v>100</v>
      </c>
      <c r="P23" s="34" t="s">
        <v>251</v>
      </c>
      <c r="Q23" s="34" t="s">
        <v>260</v>
      </c>
      <c r="R23" s="34" t="s">
        <v>261</v>
      </c>
      <c r="S23" s="34" t="s">
        <v>262</v>
      </c>
      <c r="T23" s="34" t="s">
        <v>263</v>
      </c>
      <c r="V23" s="34">
        <v>100</v>
      </c>
      <c r="W23" s="34" t="s">
        <v>251</v>
      </c>
      <c r="X23" s="34" t="s">
        <v>264</v>
      </c>
      <c r="Y23" s="34" t="s">
        <v>265</v>
      </c>
      <c r="Z23" s="34" t="s">
        <v>266</v>
      </c>
      <c r="AA23" s="34" t="s">
        <v>267</v>
      </c>
      <c r="AC23" s="34">
        <v>100</v>
      </c>
      <c r="AD23" s="34" t="s">
        <v>251</v>
      </c>
      <c r="AE23" s="34" t="s">
        <v>268</v>
      </c>
      <c r="AF23" s="34" t="s">
        <v>269</v>
      </c>
      <c r="AG23" s="34" t="s">
        <v>270</v>
      </c>
      <c r="AH23" s="34" t="s">
        <v>271</v>
      </c>
      <c r="AJ23" s="34">
        <v>100</v>
      </c>
      <c r="AK23" s="34" t="s">
        <v>251</v>
      </c>
      <c r="AL23" s="34" t="s">
        <v>272</v>
      </c>
      <c r="AM23" s="34" t="s">
        <v>273</v>
      </c>
      <c r="AN23" s="34" t="s">
        <v>274</v>
      </c>
      <c r="AO23" s="34" t="s">
        <v>275</v>
      </c>
      <c r="AQ23" s="55">
        <v>100</v>
      </c>
      <c r="AR23" s="55" t="s">
        <v>251</v>
      </c>
      <c r="AS23" s="55" t="s">
        <v>849</v>
      </c>
      <c r="AT23" s="55" t="s">
        <v>850</v>
      </c>
      <c r="AU23" s="55" t="s">
        <v>851</v>
      </c>
      <c r="AV23" s="55" t="s">
        <v>852</v>
      </c>
    </row>
    <row r="24" spans="1:48" x14ac:dyDescent="0.25">
      <c r="A24">
        <v>1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H24" s="52">
        <v>1</v>
      </c>
      <c r="I24" s="52" t="s">
        <v>281</v>
      </c>
      <c r="J24" s="52" t="s">
        <v>282</v>
      </c>
      <c r="K24" s="52" t="s">
        <v>283</v>
      </c>
      <c r="L24" s="52" t="s">
        <v>284</v>
      </c>
      <c r="M24" s="52" t="s">
        <v>285</v>
      </c>
      <c r="O24" s="52">
        <v>1</v>
      </c>
      <c r="P24" s="52" t="s">
        <v>281</v>
      </c>
      <c r="Q24" s="52" t="s">
        <v>286</v>
      </c>
      <c r="R24" s="52" t="s">
        <v>287</v>
      </c>
      <c r="S24" s="52" t="s">
        <v>288</v>
      </c>
      <c r="T24" s="52" t="s">
        <v>289</v>
      </c>
      <c r="V24" s="52">
        <v>1</v>
      </c>
      <c r="W24" s="52" t="s">
        <v>281</v>
      </c>
      <c r="X24" s="52" t="s">
        <v>290</v>
      </c>
      <c r="Y24" s="52" t="s">
        <v>291</v>
      </c>
      <c r="Z24" s="52" t="s">
        <v>292</v>
      </c>
      <c r="AA24" s="52" t="s">
        <v>293</v>
      </c>
      <c r="AC24" s="52">
        <v>1</v>
      </c>
      <c r="AD24" s="52" t="s">
        <v>281</v>
      </c>
      <c r="AE24" s="52" t="s">
        <v>294</v>
      </c>
      <c r="AF24" s="52" t="s">
        <v>295</v>
      </c>
      <c r="AG24" s="52" t="s">
        <v>296</v>
      </c>
      <c r="AH24" s="52" t="s">
        <v>297</v>
      </c>
      <c r="AJ24" s="52">
        <v>1</v>
      </c>
      <c r="AK24" s="52" t="s">
        <v>281</v>
      </c>
      <c r="AL24" s="52" t="s">
        <v>298</v>
      </c>
      <c r="AM24" s="52" t="s">
        <v>299</v>
      </c>
      <c r="AN24" s="52" t="s">
        <v>300</v>
      </c>
      <c r="AO24" s="52" t="s">
        <v>301</v>
      </c>
      <c r="AQ24" s="52">
        <v>1</v>
      </c>
      <c r="AR24" s="52" t="s">
        <v>281</v>
      </c>
      <c r="AS24" s="52" t="s">
        <v>853</v>
      </c>
      <c r="AT24" s="52" t="s">
        <v>854</v>
      </c>
      <c r="AU24" s="52" t="s">
        <v>855</v>
      </c>
      <c r="AV24" s="52" t="s">
        <v>856</v>
      </c>
    </row>
    <row r="25" spans="1:48" x14ac:dyDescent="0.25">
      <c r="A25" s="52">
        <v>1</v>
      </c>
      <c r="B25" s="52" t="s">
        <v>281</v>
      </c>
      <c r="C25" s="52" t="s">
        <v>302</v>
      </c>
      <c r="D25" s="52" t="s">
        <v>303</v>
      </c>
      <c r="E25" s="52" t="s">
        <v>304</v>
      </c>
      <c r="F25" s="52" t="s">
        <v>305</v>
      </c>
      <c r="H25">
        <v>1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O25">
        <v>1</v>
      </c>
      <c r="P25" t="s">
        <v>306</v>
      </c>
      <c r="Q25" t="s">
        <v>311</v>
      </c>
      <c r="R25" t="s">
        <v>312</v>
      </c>
      <c r="S25" t="s">
        <v>313</v>
      </c>
      <c r="T25" t="s">
        <v>314</v>
      </c>
      <c r="V25">
        <v>1</v>
      </c>
      <c r="W25" t="s">
        <v>306</v>
      </c>
      <c r="X25" t="s">
        <v>315</v>
      </c>
      <c r="Y25" t="s">
        <v>316</v>
      </c>
      <c r="Z25" t="s">
        <v>317</v>
      </c>
      <c r="AA25" t="s">
        <v>318</v>
      </c>
      <c r="AC25">
        <v>1</v>
      </c>
      <c r="AD25" t="s">
        <v>306</v>
      </c>
      <c r="AE25" t="s">
        <v>319</v>
      </c>
      <c r="AF25" t="s">
        <v>320</v>
      </c>
      <c r="AG25" t="s">
        <v>321</v>
      </c>
      <c r="AH25" t="s">
        <v>322</v>
      </c>
      <c r="AJ25">
        <v>1</v>
      </c>
      <c r="AK25" t="s">
        <v>306</v>
      </c>
      <c r="AL25" t="s">
        <v>323</v>
      </c>
      <c r="AM25" t="s">
        <v>324</v>
      </c>
      <c r="AN25" t="s">
        <v>325</v>
      </c>
      <c r="AO25" t="s">
        <v>326</v>
      </c>
      <c r="AQ25" s="54">
        <v>1</v>
      </c>
      <c r="AR25" s="54" t="s">
        <v>306</v>
      </c>
      <c r="AS25" s="54" t="s">
        <v>857</v>
      </c>
      <c r="AT25" s="54" t="s">
        <v>858</v>
      </c>
      <c r="AU25" s="54" t="s">
        <v>859</v>
      </c>
      <c r="AV25" s="54" t="s">
        <v>860</v>
      </c>
    </row>
    <row r="26" spans="1:48" x14ac:dyDescent="0.25">
      <c r="A26">
        <v>1</v>
      </c>
      <c r="B26" t="s">
        <v>306</v>
      </c>
      <c r="C26" t="s">
        <v>327</v>
      </c>
      <c r="D26" t="s">
        <v>328</v>
      </c>
      <c r="E26" t="s">
        <v>329</v>
      </c>
      <c r="F26" t="s">
        <v>330</v>
      </c>
      <c r="H26">
        <v>1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O26">
        <v>1</v>
      </c>
      <c r="P26" t="s">
        <v>331</v>
      </c>
      <c r="Q26" t="s">
        <v>336</v>
      </c>
      <c r="R26" t="s">
        <v>337</v>
      </c>
      <c r="S26" t="s">
        <v>338</v>
      </c>
      <c r="T26" t="s">
        <v>339</v>
      </c>
      <c r="V26">
        <v>1</v>
      </c>
      <c r="W26" t="s">
        <v>331</v>
      </c>
      <c r="X26" t="s">
        <v>340</v>
      </c>
      <c r="Y26" t="s">
        <v>341</v>
      </c>
      <c r="Z26" t="s">
        <v>342</v>
      </c>
      <c r="AA26" t="s">
        <v>343</v>
      </c>
      <c r="AC26">
        <v>1</v>
      </c>
      <c r="AD26" t="s">
        <v>331</v>
      </c>
      <c r="AE26" t="s">
        <v>344</v>
      </c>
      <c r="AF26" t="s">
        <v>345</v>
      </c>
      <c r="AG26" t="s">
        <v>346</v>
      </c>
      <c r="AH26" t="s">
        <v>346</v>
      </c>
      <c r="AJ26">
        <v>1</v>
      </c>
      <c r="AK26" t="s">
        <v>331</v>
      </c>
      <c r="AL26" t="s">
        <v>347</v>
      </c>
      <c r="AM26" t="s">
        <v>348</v>
      </c>
      <c r="AN26" t="s">
        <v>349</v>
      </c>
      <c r="AO26" t="s">
        <v>350</v>
      </c>
      <c r="AQ26" s="54">
        <v>1</v>
      </c>
      <c r="AR26" s="54" t="s">
        <v>331</v>
      </c>
      <c r="AS26" s="54" t="s">
        <v>861</v>
      </c>
      <c r="AT26" s="54" t="s">
        <v>862</v>
      </c>
      <c r="AU26" s="54" t="s">
        <v>863</v>
      </c>
      <c r="AV26" s="54" t="s">
        <v>864</v>
      </c>
    </row>
    <row r="27" spans="1:48" x14ac:dyDescent="0.25">
      <c r="A27">
        <v>1</v>
      </c>
      <c r="B27" t="s">
        <v>331</v>
      </c>
      <c r="C27" t="s">
        <v>351</v>
      </c>
      <c r="D27" t="s">
        <v>352</v>
      </c>
      <c r="E27" t="s">
        <v>353</v>
      </c>
      <c r="F27" t="s">
        <v>354</v>
      </c>
      <c r="H27">
        <v>100</v>
      </c>
      <c r="I27" t="s">
        <v>355</v>
      </c>
      <c r="J27" t="s">
        <v>356</v>
      </c>
      <c r="K27" t="s">
        <v>357</v>
      </c>
      <c r="L27" t="s">
        <v>358</v>
      </c>
      <c r="M27" t="s">
        <v>357</v>
      </c>
      <c r="O27">
        <v>100</v>
      </c>
      <c r="P27" t="s">
        <v>355</v>
      </c>
      <c r="Q27" t="s">
        <v>359</v>
      </c>
      <c r="R27" t="s">
        <v>360</v>
      </c>
      <c r="S27" t="s">
        <v>361</v>
      </c>
      <c r="T27" t="s">
        <v>362</v>
      </c>
      <c r="V27">
        <v>100</v>
      </c>
      <c r="W27" t="s">
        <v>355</v>
      </c>
      <c r="X27" t="s">
        <v>363</v>
      </c>
      <c r="Y27" t="s">
        <v>364</v>
      </c>
      <c r="Z27" t="s">
        <v>365</v>
      </c>
      <c r="AA27" t="s">
        <v>366</v>
      </c>
      <c r="AC27">
        <v>100</v>
      </c>
      <c r="AD27" t="s">
        <v>355</v>
      </c>
      <c r="AE27" t="s">
        <v>367</v>
      </c>
      <c r="AF27" t="s">
        <v>368</v>
      </c>
      <c r="AG27" t="s">
        <v>369</v>
      </c>
      <c r="AH27" t="s">
        <v>370</v>
      </c>
      <c r="AJ27">
        <v>100</v>
      </c>
      <c r="AK27" t="s">
        <v>355</v>
      </c>
      <c r="AL27" t="s">
        <v>371</v>
      </c>
      <c r="AM27" t="s">
        <v>372</v>
      </c>
      <c r="AN27" t="s">
        <v>373</v>
      </c>
      <c r="AO27" t="s">
        <v>374</v>
      </c>
      <c r="AQ27" s="54">
        <v>100</v>
      </c>
      <c r="AR27" s="54" t="s">
        <v>355</v>
      </c>
      <c r="AS27" s="54" t="s">
        <v>865</v>
      </c>
      <c r="AT27" s="54" t="s">
        <v>866</v>
      </c>
      <c r="AU27" s="54" t="s">
        <v>867</v>
      </c>
      <c r="AV27" s="54" t="s">
        <v>868</v>
      </c>
    </row>
    <row r="28" spans="1:48" x14ac:dyDescent="0.25">
      <c r="A28">
        <v>100</v>
      </c>
      <c r="B28" t="s">
        <v>355</v>
      </c>
      <c r="C28" t="s">
        <v>375</v>
      </c>
      <c r="D28" t="s">
        <v>376</v>
      </c>
      <c r="E28" t="s">
        <v>377</v>
      </c>
      <c r="F28" t="s">
        <v>378</v>
      </c>
      <c r="H28">
        <v>100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O28">
        <v>100</v>
      </c>
      <c r="P28" t="s">
        <v>379</v>
      </c>
      <c r="Q28" t="s">
        <v>384</v>
      </c>
      <c r="R28" t="s">
        <v>385</v>
      </c>
      <c r="S28" t="s">
        <v>386</v>
      </c>
      <c r="T28" t="s">
        <v>387</v>
      </c>
      <c r="V28">
        <v>100</v>
      </c>
      <c r="W28" t="s">
        <v>379</v>
      </c>
      <c r="X28" t="s">
        <v>388</v>
      </c>
      <c r="Y28" t="s">
        <v>389</v>
      </c>
      <c r="Z28" t="s">
        <v>390</v>
      </c>
      <c r="AA28" t="s">
        <v>389</v>
      </c>
      <c r="AC28">
        <v>100</v>
      </c>
      <c r="AD28" t="s">
        <v>379</v>
      </c>
      <c r="AE28" t="s">
        <v>391</v>
      </c>
      <c r="AF28" t="s">
        <v>392</v>
      </c>
      <c r="AG28" t="s">
        <v>393</v>
      </c>
      <c r="AH28" t="s">
        <v>393</v>
      </c>
      <c r="AJ28">
        <v>100</v>
      </c>
      <c r="AK28" t="s">
        <v>379</v>
      </c>
      <c r="AL28" t="s">
        <v>394</v>
      </c>
      <c r="AM28" t="s">
        <v>395</v>
      </c>
      <c r="AN28" t="s">
        <v>396</v>
      </c>
      <c r="AO28" t="s">
        <v>397</v>
      </c>
      <c r="AQ28" s="54">
        <v>100</v>
      </c>
      <c r="AR28" s="54" t="s">
        <v>379</v>
      </c>
      <c r="AS28" s="54" t="s">
        <v>869</v>
      </c>
      <c r="AT28" s="54" t="s">
        <v>870</v>
      </c>
      <c r="AU28" s="54" t="s">
        <v>871</v>
      </c>
      <c r="AV28" s="54" t="s">
        <v>872</v>
      </c>
    </row>
    <row r="29" spans="1:48" x14ac:dyDescent="0.25">
      <c r="A29">
        <v>100</v>
      </c>
      <c r="B29" t="s">
        <v>379</v>
      </c>
      <c r="C29" t="s">
        <v>398</v>
      </c>
      <c r="D29" t="s">
        <v>381</v>
      </c>
      <c r="E29" t="s">
        <v>399</v>
      </c>
      <c r="F29" t="s">
        <v>382</v>
      </c>
      <c r="H29">
        <v>100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O29">
        <v>100</v>
      </c>
      <c r="P29" t="s">
        <v>400</v>
      </c>
      <c r="Q29" t="s">
        <v>405</v>
      </c>
      <c r="R29" t="s">
        <v>406</v>
      </c>
      <c r="S29" t="s">
        <v>407</v>
      </c>
      <c r="T29" t="s">
        <v>408</v>
      </c>
      <c r="V29">
        <v>100</v>
      </c>
      <c r="W29" t="s">
        <v>400</v>
      </c>
      <c r="X29" t="s">
        <v>409</v>
      </c>
      <c r="Y29" t="s">
        <v>410</v>
      </c>
      <c r="Z29" t="s">
        <v>411</v>
      </c>
      <c r="AA29" t="s">
        <v>412</v>
      </c>
      <c r="AC29">
        <v>100</v>
      </c>
      <c r="AD29" t="s">
        <v>400</v>
      </c>
      <c r="AE29" t="s">
        <v>413</v>
      </c>
      <c r="AF29" t="s">
        <v>414</v>
      </c>
      <c r="AG29" t="s">
        <v>415</v>
      </c>
      <c r="AH29" t="s">
        <v>415</v>
      </c>
      <c r="AJ29">
        <v>100</v>
      </c>
      <c r="AK29" t="s">
        <v>400</v>
      </c>
      <c r="AL29" t="s">
        <v>416</v>
      </c>
      <c r="AM29" t="s">
        <v>417</v>
      </c>
      <c r="AN29" t="s">
        <v>418</v>
      </c>
      <c r="AO29" t="s">
        <v>419</v>
      </c>
      <c r="AQ29" s="54">
        <v>100</v>
      </c>
      <c r="AR29" s="54" t="s">
        <v>400</v>
      </c>
      <c r="AS29" s="54" t="s">
        <v>873</v>
      </c>
      <c r="AT29" s="54" t="s">
        <v>874</v>
      </c>
      <c r="AU29" s="54" t="s">
        <v>875</v>
      </c>
      <c r="AV29" s="54" t="s">
        <v>876</v>
      </c>
    </row>
    <row r="30" spans="1:48" x14ac:dyDescent="0.25">
      <c r="A30">
        <v>100</v>
      </c>
      <c r="B30" t="s">
        <v>400</v>
      </c>
      <c r="C30" t="s">
        <v>420</v>
      </c>
      <c r="D30" t="s">
        <v>421</v>
      </c>
      <c r="E30" t="s">
        <v>422</v>
      </c>
      <c r="F30" t="s">
        <v>423</v>
      </c>
      <c r="H30">
        <v>100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O30">
        <v>100</v>
      </c>
      <c r="P30" t="s">
        <v>424</v>
      </c>
      <c r="Q30" t="s">
        <v>429</v>
      </c>
      <c r="R30" t="s">
        <v>430</v>
      </c>
      <c r="S30" t="s">
        <v>431</v>
      </c>
      <c r="T30" t="s">
        <v>432</v>
      </c>
      <c r="V30">
        <v>100</v>
      </c>
      <c r="W30" t="s">
        <v>424</v>
      </c>
      <c r="X30" t="s">
        <v>433</v>
      </c>
      <c r="Y30" t="s">
        <v>434</v>
      </c>
      <c r="Z30" t="s">
        <v>435</v>
      </c>
      <c r="AA30" t="s">
        <v>436</v>
      </c>
      <c r="AC30">
        <v>100</v>
      </c>
      <c r="AD30" t="s">
        <v>424</v>
      </c>
      <c r="AE30" t="s">
        <v>437</v>
      </c>
      <c r="AF30" t="s">
        <v>438</v>
      </c>
      <c r="AG30" t="s">
        <v>439</v>
      </c>
      <c r="AH30" t="s">
        <v>440</v>
      </c>
      <c r="AJ30">
        <v>100</v>
      </c>
      <c r="AK30" t="s">
        <v>424</v>
      </c>
      <c r="AL30" t="s">
        <v>441</v>
      </c>
      <c r="AM30" t="s">
        <v>442</v>
      </c>
      <c r="AN30" t="s">
        <v>443</v>
      </c>
      <c r="AO30" t="s">
        <v>444</v>
      </c>
      <c r="AQ30" s="54">
        <v>100</v>
      </c>
      <c r="AR30" s="54" t="s">
        <v>424</v>
      </c>
      <c r="AS30" s="54" t="s">
        <v>877</v>
      </c>
      <c r="AT30" s="54" t="s">
        <v>878</v>
      </c>
      <c r="AU30" s="54" t="s">
        <v>879</v>
      </c>
      <c r="AV30" s="54" t="s">
        <v>880</v>
      </c>
    </row>
    <row r="31" spans="1:48" x14ac:dyDescent="0.25">
      <c r="A31">
        <v>100</v>
      </c>
      <c r="B31" t="s">
        <v>424</v>
      </c>
      <c r="C31" t="s">
        <v>445</v>
      </c>
      <c r="D31" t="s">
        <v>446</v>
      </c>
      <c r="E31" t="s">
        <v>447</v>
      </c>
      <c r="F31" t="s">
        <v>448</v>
      </c>
      <c r="H31">
        <v>100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O31">
        <v>100</v>
      </c>
      <c r="P31" t="s">
        <v>449</v>
      </c>
      <c r="Q31" t="s">
        <v>454</v>
      </c>
      <c r="R31" t="s">
        <v>455</v>
      </c>
      <c r="S31" t="s">
        <v>456</v>
      </c>
      <c r="T31" t="s">
        <v>455</v>
      </c>
      <c r="V31">
        <v>100</v>
      </c>
      <c r="W31" t="s">
        <v>449</v>
      </c>
      <c r="X31" t="s">
        <v>457</v>
      </c>
      <c r="Y31" t="s">
        <v>458</v>
      </c>
      <c r="Z31" t="s">
        <v>459</v>
      </c>
      <c r="AA31" t="s">
        <v>458</v>
      </c>
      <c r="AC31">
        <v>100</v>
      </c>
      <c r="AD31" t="s">
        <v>449</v>
      </c>
      <c r="AE31" t="s">
        <v>460</v>
      </c>
      <c r="AF31" t="s">
        <v>461</v>
      </c>
      <c r="AG31" t="s">
        <v>462</v>
      </c>
      <c r="AH31" t="s">
        <v>463</v>
      </c>
      <c r="AJ31">
        <v>100</v>
      </c>
      <c r="AK31" t="s">
        <v>449</v>
      </c>
      <c r="AL31" t="s">
        <v>464</v>
      </c>
      <c r="AM31" t="s">
        <v>465</v>
      </c>
      <c r="AN31" t="s">
        <v>466</v>
      </c>
      <c r="AO31" t="s">
        <v>467</v>
      </c>
      <c r="AQ31" s="54">
        <v>100</v>
      </c>
      <c r="AR31" s="54" t="s">
        <v>449</v>
      </c>
      <c r="AS31" s="54" t="s">
        <v>881</v>
      </c>
      <c r="AT31" s="54" t="s">
        <v>882</v>
      </c>
      <c r="AU31" s="54" t="s">
        <v>883</v>
      </c>
      <c r="AV31" s="54" t="s">
        <v>884</v>
      </c>
    </row>
    <row r="32" spans="1:48" x14ac:dyDescent="0.25">
      <c r="A32">
        <v>100</v>
      </c>
      <c r="B32" t="s">
        <v>449</v>
      </c>
      <c r="C32" t="s">
        <v>468</v>
      </c>
      <c r="D32" t="s">
        <v>469</v>
      </c>
      <c r="E32" t="s">
        <v>470</v>
      </c>
      <c r="F32" t="s">
        <v>471</v>
      </c>
      <c r="H32">
        <v>100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O32">
        <v>100</v>
      </c>
      <c r="P32" t="s">
        <v>472</v>
      </c>
      <c r="Q32" t="s">
        <v>477</v>
      </c>
      <c r="R32" t="s">
        <v>478</v>
      </c>
      <c r="S32" t="s">
        <v>479</v>
      </c>
      <c r="T32" t="s">
        <v>480</v>
      </c>
      <c r="V32">
        <v>100</v>
      </c>
      <c r="W32" t="s">
        <v>472</v>
      </c>
      <c r="X32" t="s">
        <v>481</v>
      </c>
      <c r="Y32" t="s">
        <v>482</v>
      </c>
      <c r="Z32" t="s">
        <v>483</v>
      </c>
      <c r="AA32" t="s">
        <v>484</v>
      </c>
      <c r="AC32">
        <v>100</v>
      </c>
      <c r="AD32" t="s">
        <v>472</v>
      </c>
      <c r="AE32" t="s">
        <v>485</v>
      </c>
      <c r="AF32" t="s">
        <v>486</v>
      </c>
      <c r="AG32" t="s">
        <v>487</v>
      </c>
      <c r="AH32" t="s">
        <v>487</v>
      </c>
      <c r="AJ32">
        <v>100</v>
      </c>
      <c r="AK32" t="s">
        <v>472</v>
      </c>
      <c r="AL32" t="s">
        <v>488</v>
      </c>
      <c r="AM32" t="s">
        <v>489</v>
      </c>
      <c r="AN32" t="s">
        <v>490</v>
      </c>
      <c r="AO32" t="s">
        <v>491</v>
      </c>
      <c r="AQ32" s="54">
        <v>100</v>
      </c>
      <c r="AR32" s="54" t="s">
        <v>472</v>
      </c>
      <c r="AS32" s="54" t="s">
        <v>885</v>
      </c>
      <c r="AT32" s="54" t="s">
        <v>886</v>
      </c>
      <c r="AU32" s="54" t="s">
        <v>887</v>
      </c>
      <c r="AV32" s="54" t="s">
        <v>888</v>
      </c>
    </row>
    <row r="33" spans="1:48" x14ac:dyDescent="0.25">
      <c r="A33">
        <v>100</v>
      </c>
      <c r="B33" t="s">
        <v>472</v>
      </c>
      <c r="C33" t="s">
        <v>492</v>
      </c>
      <c r="D33" t="s">
        <v>493</v>
      </c>
      <c r="E33" t="s">
        <v>494</v>
      </c>
      <c r="F33" t="s">
        <v>495</v>
      </c>
      <c r="H33">
        <v>1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O33">
        <v>1</v>
      </c>
      <c r="P33" t="s">
        <v>496</v>
      </c>
      <c r="Q33" t="s">
        <v>501</v>
      </c>
      <c r="R33" t="s">
        <v>502</v>
      </c>
      <c r="S33" t="s">
        <v>503</v>
      </c>
      <c r="T33" t="s">
        <v>504</v>
      </c>
      <c r="V33">
        <v>1</v>
      </c>
      <c r="W33" t="s">
        <v>496</v>
      </c>
      <c r="X33" t="s">
        <v>505</v>
      </c>
      <c r="Y33" t="s">
        <v>506</v>
      </c>
      <c r="Z33" t="s">
        <v>507</v>
      </c>
      <c r="AA33" t="s">
        <v>508</v>
      </c>
      <c r="AC33">
        <v>1</v>
      </c>
      <c r="AD33" t="s">
        <v>496</v>
      </c>
      <c r="AE33" t="s">
        <v>507</v>
      </c>
      <c r="AF33" t="s">
        <v>509</v>
      </c>
      <c r="AG33" t="s">
        <v>510</v>
      </c>
      <c r="AH33" t="s">
        <v>511</v>
      </c>
      <c r="AJ33">
        <v>1</v>
      </c>
      <c r="AK33" t="s">
        <v>512</v>
      </c>
      <c r="AL33" t="s">
        <v>513</v>
      </c>
      <c r="AM33" t="s">
        <v>514</v>
      </c>
      <c r="AN33" t="s">
        <v>515</v>
      </c>
      <c r="AO33" t="s">
        <v>516</v>
      </c>
      <c r="AQ33" s="54">
        <v>1</v>
      </c>
      <c r="AR33" s="54" t="s">
        <v>512</v>
      </c>
      <c r="AS33" s="54" t="s">
        <v>889</v>
      </c>
      <c r="AT33" s="54" t="s">
        <v>890</v>
      </c>
      <c r="AU33" s="54" t="s">
        <v>891</v>
      </c>
      <c r="AV33" s="54" t="s">
        <v>892</v>
      </c>
    </row>
    <row r="34" spans="1:48" x14ac:dyDescent="0.25">
      <c r="A34">
        <v>1</v>
      </c>
      <c r="B34" t="s">
        <v>496</v>
      </c>
      <c r="C34" t="s">
        <v>517</v>
      </c>
      <c r="D34" t="s">
        <v>518</v>
      </c>
      <c r="E34" t="s">
        <v>519</v>
      </c>
      <c r="F34" t="s">
        <v>520</v>
      </c>
      <c r="H34">
        <v>1</v>
      </c>
      <c r="I34" t="s">
        <v>521</v>
      </c>
      <c r="J34" t="s">
        <v>522</v>
      </c>
      <c r="K34" t="s">
        <v>523</v>
      </c>
      <c r="L34" t="s">
        <v>524</v>
      </c>
      <c r="M34" t="s">
        <v>525</v>
      </c>
      <c r="O34">
        <v>1</v>
      </c>
      <c r="P34" t="s">
        <v>521</v>
      </c>
      <c r="Q34" t="s">
        <v>526</v>
      </c>
      <c r="R34" t="s">
        <v>527</v>
      </c>
      <c r="S34" t="s">
        <v>528</v>
      </c>
      <c r="T34" t="s">
        <v>529</v>
      </c>
      <c r="V34">
        <v>1</v>
      </c>
      <c r="W34" t="s">
        <v>521</v>
      </c>
      <c r="X34" t="s">
        <v>530</v>
      </c>
      <c r="Y34" t="s">
        <v>531</v>
      </c>
      <c r="Z34" t="s">
        <v>532</v>
      </c>
      <c r="AA34" t="s">
        <v>533</v>
      </c>
      <c r="AC34">
        <v>1</v>
      </c>
      <c r="AD34" t="s">
        <v>512</v>
      </c>
      <c r="AE34" t="s">
        <v>534</v>
      </c>
      <c r="AF34" t="s">
        <v>535</v>
      </c>
      <c r="AG34" t="s">
        <v>536</v>
      </c>
      <c r="AH34" t="s">
        <v>536</v>
      </c>
      <c r="AJ34">
        <v>1</v>
      </c>
      <c r="AK34" t="s">
        <v>537</v>
      </c>
      <c r="AL34" t="s">
        <v>538</v>
      </c>
      <c r="AM34" t="s">
        <v>539</v>
      </c>
      <c r="AN34" t="s">
        <v>540</v>
      </c>
      <c r="AO34" t="s">
        <v>539</v>
      </c>
      <c r="AQ34" s="54">
        <v>1</v>
      </c>
      <c r="AR34" s="54" t="s">
        <v>537</v>
      </c>
      <c r="AS34" s="54" t="s">
        <v>893</v>
      </c>
      <c r="AT34" s="54" t="s">
        <v>894</v>
      </c>
      <c r="AU34" s="54" t="s">
        <v>895</v>
      </c>
      <c r="AV34" s="54" t="s">
        <v>896</v>
      </c>
    </row>
    <row r="35" spans="1:48" x14ac:dyDescent="0.25">
      <c r="A35">
        <v>1</v>
      </c>
      <c r="B35" t="s">
        <v>521</v>
      </c>
      <c r="C35" t="s">
        <v>541</v>
      </c>
      <c r="D35" t="s">
        <v>542</v>
      </c>
      <c r="E35" t="s">
        <v>543</v>
      </c>
      <c r="F35" t="s">
        <v>544</v>
      </c>
      <c r="H35">
        <v>1</v>
      </c>
      <c r="I35" t="s">
        <v>512</v>
      </c>
      <c r="J35" t="s">
        <v>545</v>
      </c>
      <c r="K35" t="s">
        <v>546</v>
      </c>
      <c r="L35" t="s">
        <v>547</v>
      </c>
      <c r="M35" t="s">
        <v>548</v>
      </c>
      <c r="O35">
        <v>1</v>
      </c>
      <c r="P35" t="s">
        <v>512</v>
      </c>
      <c r="Q35" t="s">
        <v>549</v>
      </c>
      <c r="R35" t="s">
        <v>550</v>
      </c>
      <c r="S35" t="s">
        <v>551</v>
      </c>
      <c r="T35" t="s">
        <v>552</v>
      </c>
      <c r="V35">
        <v>1</v>
      </c>
      <c r="W35" t="s">
        <v>512</v>
      </c>
      <c r="X35" t="s">
        <v>553</v>
      </c>
      <c r="Y35" t="s">
        <v>554</v>
      </c>
      <c r="Z35" t="s">
        <v>555</v>
      </c>
      <c r="AA35" t="s">
        <v>556</v>
      </c>
      <c r="AC35">
        <v>1</v>
      </c>
      <c r="AD35" t="s">
        <v>537</v>
      </c>
      <c r="AE35" t="s">
        <v>557</v>
      </c>
      <c r="AF35" t="s">
        <v>558</v>
      </c>
      <c r="AG35" t="s">
        <v>559</v>
      </c>
      <c r="AH35" t="s">
        <v>560</v>
      </c>
      <c r="AJ35" s="7">
        <v>100</v>
      </c>
      <c r="AK35" s="7" t="s">
        <v>561</v>
      </c>
      <c r="AL35" s="7" t="s">
        <v>562</v>
      </c>
      <c r="AM35" s="7" t="s">
        <v>563</v>
      </c>
      <c r="AN35" s="7" t="s">
        <v>564</v>
      </c>
      <c r="AO35" s="7" t="s">
        <v>563</v>
      </c>
      <c r="AQ35" s="7">
        <v>100</v>
      </c>
      <c r="AR35" s="7" t="s">
        <v>561</v>
      </c>
      <c r="AS35" s="7" t="s">
        <v>897</v>
      </c>
      <c r="AT35" s="7" t="s">
        <v>898</v>
      </c>
      <c r="AU35" s="7" t="s">
        <v>899</v>
      </c>
      <c r="AV35" s="7" t="s">
        <v>900</v>
      </c>
    </row>
    <row r="36" spans="1:48" x14ac:dyDescent="0.25">
      <c r="A36">
        <v>1</v>
      </c>
      <c r="B36" t="s">
        <v>512</v>
      </c>
      <c r="C36" t="s">
        <v>565</v>
      </c>
      <c r="D36" t="s">
        <v>566</v>
      </c>
      <c r="E36" t="s">
        <v>567</v>
      </c>
      <c r="F36" t="s">
        <v>566</v>
      </c>
      <c r="H36">
        <v>1</v>
      </c>
      <c r="I36" t="s">
        <v>537</v>
      </c>
      <c r="J36" t="s">
        <v>568</v>
      </c>
      <c r="K36" t="s">
        <v>539</v>
      </c>
      <c r="L36" t="s">
        <v>569</v>
      </c>
      <c r="M36" t="s">
        <v>570</v>
      </c>
      <c r="O36">
        <v>1</v>
      </c>
      <c r="P36" t="s">
        <v>537</v>
      </c>
      <c r="Q36" t="s">
        <v>571</v>
      </c>
      <c r="R36" t="s">
        <v>572</v>
      </c>
      <c r="S36" t="s">
        <v>573</v>
      </c>
      <c r="T36" t="s">
        <v>574</v>
      </c>
      <c r="V36">
        <v>1</v>
      </c>
      <c r="W36" t="s">
        <v>537</v>
      </c>
      <c r="X36" t="s">
        <v>575</v>
      </c>
      <c r="Y36" t="s">
        <v>576</v>
      </c>
      <c r="Z36" t="s">
        <v>577</v>
      </c>
      <c r="AA36" t="s">
        <v>578</v>
      </c>
      <c r="AC36" s="7">
        <v>100</v>
      </c>
      <c r="AD36" s="7" t="s">
        <v>561</v>
      </c>
      <c r="AE36" s="7" t="s">
        <v>579</v>
      </c>
      <c r="AF36" s="7" t="s">
        <v>580</v>
      </c>
      <c r="AG36" s="7" t="s">
        <v>581</v>
      </c>
      <c r="AH36" s="7" t="s">
        <v>582</v>
      </c>
      <c r="AJ36">
        <v>1</v>
      </c>
      <c r="AK36" t="s">
        <v>583</v>
      </c>
      <c r="AL36" t="s">
        <v>584</v>
      </c>
      <c r="AM36" t="s">
        <v>585</v>
      </c>
      <c r="AN36" t="s">
        <v>586</v>
      </c>
      <c r="AO36" t="s">
        <v>587</v>
      </c>
      <c r="AQ36" s="54">
        <v>1</v>
      </c>
      <c r="AR36" s="54" t="s">
        <v>583</v>
      </c>
      <c r="AS36" s="54" t="s">
        <v>901</v>
      </c>
      <c r="AT36" s="54" t="s">
        <v>902</v>
      </c>
      <c r="AU36" s="54" t="s">
        <v>903</v>
      </c>
      <c r="AV36" s="54" t="s">
        <v>904</v>
      </c>
    </row>
    <row r="37" spans="1:48" x14ac:dyDescent="0.25">
      <c r="A37">
        <v>1</v>
      </c>
      <c r="B37" t="s">
        <v>537</v>
      </c>
      <c r="C37" t="s">
        <v>588</v>
      </c>
      <c r="D37" t="s">
        <v>589</v>
      </c>
      <c r="E37" t="s">
        <v>590</v>
      </c>
      <c r="F37" t="s">
        <v>591</v>
      </c>
      <c r="H37" s="7">
        <v>100</v>
      </c>
      <c r="I37" s="7" t="s">
        <v>561</v>
      </c>
      <c r="J37" s="7" t="s">
        <v>592</v>
      </c>
      <c r="K37" s="7" t="s">
        <v>593</v>
      </c>
      <c r="L37" s="7" t="s">
        <v>594</v>
      </c>
      <c r="M37" s="7" t="s">
        <v>595</v>
      </c>
      <c r="O37" s="7">
        <v>100</v>
      </c>
      <c r="P37" s="7" t="s">
        <v>561</v>
      </c>
      <c r="Q37" s="7" t="s">
        <v>596</v>
      </c>
      <c r="R37" s="7" t="s">
        <v>597</v>
      </c>
      <c r="S37" s="7" t="s">
        <v>598</v>
      </c>
      <c r="T37" s="7" t="s">
        <v>599</v>
      </c>
      <c r="V37" s="7">
        <v>100</v>
      </c>
      <c r="W37" s="7" t="s">
        <v>561</v>
      </c>
      <c r="X37" s="7" t="s">
        <v>600</v>
      </c>
      <c r="Y37" s="7" t="s">
        <v>601</v>
      </c>
      <c r="Z37" s="7" t="s">
        <v>602</v>
      </c>
      <c r="AA37" s="7" t="s">
        <v>603</v>
      </c>
      <c r="AC37">
        <v>1</v>
      </c>
      <c r="AD37" t="s">
        <v>583</v>
      </c>
      <c r="AE37" t="s">
        <v>604</v>
      </c>
      <c r="AF37" t="s">
        <v>605</v>
      </c>
      <c r="AG37" t="s">
        <v>606</v>
      </c>
      <c r="AH37" t="s">
        <v>606</v>
      </c>
      <c r="AJ37">
        <v>1</v>
      </c>
      <c r="AK37" t="s">
        <v>607</v>
      </c>
      <c r="AL37" t="s">
        <v>608</v>
      </c>
      <c r="AM37" t="s">
        <v>609</v>
      </c>
      <c r="AN37" t="s">
        <v>610</v>
      </c>
      <c r="AO37" t="s">
        <v>611</v>
      </c>
      <c r="AQ37" s="54">
        <v>1</v>
      </c>
      <c r="AR37" s="54" t="s">
        <v>607</v>
      </c>
      <c r="AS37" s="54" t="s">
        <v>905</v>
      </c>
      <c r="AT37" s="54" t="s">
        <v>906</v>
      </c>
      <c r="AU37" s="54" t="s">
        <v>907</v>
      </c>
      <c r="AV37" s="54" t="s">
        <v>908</v>
      </c>
    </row>
    <row r="38" spans="1:48" x14ac:dyDescent="0.25">
      <c r="A38" s="7">
        <v>100</v>
      </c>
      <c r="B38" s="7" t="s">
        <v>561</v>
      </c>
      <c r="C38" s="7" t="s">
        <v>612</v>
      </c>
      <c r="D38" s="7" t="s">
        <v>613</v>
      </c>
      <c r="E38" s="7" t="s">
        <v>614</v>
      </c>
      <c r="F38" s="7" t="s">
        <v>615</v>
      </c>
      <c r="H38">
        <v>1</v>
      </c>
      <c r="I38" t="s">
        <v>583</v>
      </c>
      <c r="J38" t="s">
        <v>616</v>
      </c>
      <c r="K38" t="s">
        <v>617</v>
      </c>
      <c r="L38" t="s">
        <v>618</v>
      </c>
      <c r="M38" t="s">
        <v>619</v>
      </c>
      <c r="O38">
        <v>1</v>
      </c>
      <c r="P38" t="s">
        <v>583</v>
      </c>
      <c r="Q38" t="s">
        <v>620</v>
      </c>
      <c r="R38" t="s">
        <v>621</v>
      </c>
      <c r="S38" t="s">
        <v>622</v>
      </c>
      <c r="T38" t="s">
        <v>623</v>
      </c>
      <c r="V38">
        <v>1</v>
      </c>
      <c r="W38" t="s">
        <v>583</v>
      </c>
      <c r="X38" t="s">
        <v>624</v>
      </c>
      <c r="Y38" t="s">
        <v>625</v>
      </c>
      <c r="Z38" t="s">
        <v>626</v>
      </c>
      <c r="AA38" t="s">
        <v>627</v>
      </c>
      <c r="AC38">
        <v>1</v>
      </c>
      <c r="AD38" t="s">
        <v>607</v>
      </c>
      <c r="AE38" t="s">
        <v>628</v>
      </c>
      <c r="AF38" t="s">
        <v>629</v>
      </c>
      <c r="AG38" t="s">
        <v>630</v>
      </c>
      <c r="AH38" t="s">
        <v>631</v>
      </c>
      <c r="AJ38">
        <v>100</v>
      </c>
      <c r="AK38" t="s">
        <v>632</v>
      </c>
      <c r="AL38" t="s">
        <v>633</v>
      </c>
      <c r="AM38" t="s">
        <v>634</v>
      </c>
      <c r="AN38" t="s">
        <v>635</v>
      </c>
      <c r="AO38" t="s">
        <v>634</v>
      </c>
      <c r="AQ38" s="54">
        <v>100</v>
      </c>
      <c r="AR38" s="54" t="s">
        <v>632</v>
      </c>
      <c r="AS38" s="54" t="s">
        <v>909</v>
      </c>
      <c r="AT38" s="54" t="s">
        <v>910</v>
      </c>
      <c r="AU38" s="54" t="s">
        <v>911</v>
      </c>
      <c r="AV38" s="54" t="s">
        <v>912</v>
      </c>
    </row>
    <row r="39" spans="1:48" x14ac:dyDescent="0.25">
      <c r="A39">
        <v>1</v>
      </c>
      <c r="B39" t="s">
        <v>583</v>
      </c>
      <c r="C39" t="s">
        <v>636</v>
      </c>
      <c r="D39" t="s">
        <v>637</v>
      </c>
      <c r="E39" t="s">
        <v>638</v>
      </c>
      <c r="F39" t="s">
        <v>639</v>
      </c>
      <c r="H39">
        <v>1</v>
      </c>
      <c r="I39" t="s">
        <v>607</v>
      </c>
      <c r="J39" t="s">
        <v>640</v>
      </c>
      <c r="K39" t="s">
        <v>641</v>
      </c>
      <c r="L39" t="s">
        <v>642</v>
      </c>
      <c r="M39" t="s">
        <v>643</v>
      </c>
      <c r="O39">
        <v>1</v>
      </c>
      <c r="P39" t="s">
        <v>607</v>
      </c>
      <c r="Q39" t="s">
        <v>644</v>
      </c>
      <c r="R39" t="s">
        <v>645</v>
      </c>
      <c r="S39" t="s">
        <v>646</v>
      </c>
      <c r="T39" t="s">
        <v>647</v>
      </c>
      <c r="V39">
        <v>1</v>
      </c>
      <c r="W39" t="s">
        <v>607</v>
      </c>
      <c r="X39" t="s">
        <v>648</v>
      </c>
      <c r="Y39" t="s">
        <v>649</v>
      </c>
      <c r="Z39" t="s">
        <v>650</v>
      </c>
      <c r="AA39" t="s">
        <v>651</v>
      </c>
      <c r="AC39">
        <v>100</v>
      </c>
      <c r="AD39" t="s">
        <v>632</v>
      </c>
      <c r="AE39" t="s">
        <v>652</v>
      </c>
      <c r="AF39" t="s">
        <v>653</v>
      </c>
      <c r="AG39" t="s">
        <v>654</v>
      </c>
      <c r="AH39" t="s">
        <v>655</v>
      </c>
      <c r="AJ39">
        <v>1</v>
      </c>
      <c r="AK39" t="s">
        <v>656</v>
      </c>
      <c r="AL39" t="s">
        <v>657</v>
      </c>
      <c r="AM39" t="s">
        <v>658</v>
      </c>
      <c r="AN39" t="s">
        <v>659</v>
      </c>
      <c r="AO39" t="s">
        <v>660</v>
      </c>
      <c r="AQ39" s="54">
        <v>1</v>
      </c>
      <c r="AR39" s="54" t="s">
        <v>656</v>
      </c>
      <c r="AS39" s="54" t="s">
        <v>913</v>
      </c>
      <c r="AT39" s="54" t="s">
        <v>914</v>
      </c>
      <c r="AU39" s="54" t="s">
        <v>915</v>
      </c>
      <c r="AV39" s="54" t="s">
        <v>916</v>
      </c>
    </row>
    <row r="40" spans="1:48" x14ac:dyDescent="0.25">
      <c r="A40">
        <v>1</v>
      </c>
      <c r="B40" t="s">
        <v>607</v>
      </c>
      <c r="C40" t="s">
        <v>661</v>
      </c>
      <c r="D40" t="s">
        <v>662</v>
      </c>
      <c r="E40" t="s">
        <v>663</v>
      </c>
      <c r="F40" t="s">
        <v>664</v>
      </c>
      <c r="H40">
        <v>100</v>
      </c>
      <c r="I40" t="s">
        <v>632</v>
      </c>
      <c r="J40" t="s">
        <v>665</v>
      </c>
      <c r="K40" t="s">
        <v>666</v>
      </c>
      <c r="L40" t="s">
        <v>667</v>
      </c>
      <c r="M40" t="s">
        <v>668</v>
      </c>
      <c r="O40">
        <v>100</v>
      </c>
      <c r="P40" t="s">
        <v>632</v>
      </c>
      <c r="Q40" t="s">
        <v>669</v>
      </c>
      <c r="R40" t="s">
        <v>670</v>
      </c>
      <c r="S40" t="s">
        <v>671</v>
      </c>
      <c r="T40" t="s">
        <v>672</v>
      </c>
      <c r="V40">
        <v>100</v>
      </c>
      <c r="W40" t="s">
        <v>632</v>
      </c>
      <c r="X40" t="s">
        <v>673</v>
      </c>
      <c r="Y40" t="s">
        <v>674</v>
      </c>
      <c r="Z40" t="s">
        <v>675</v>
      </c>
      <c r="AA40" t="s">
        <v>676</v>
      </c>
      <c r="AC40">
        <v>1</v>
      </c>
      <c r="AD40" t="s">
        <v>656</v>
      </c>
      <c r="AE40" t="s">
        <v>677</v>
      </c>
      <c r="AF40" t="s">
        <v>678</v>
      </c>
      <c r="AG40" t="s">
        <v>679</v>
      </c>
      <c r="AH40" t="s">
        <v>679</v>
      </c>
      <c r="AJ40">
        <v>1</v>
      </c>
      <c r="AK40" t="s">
        <v>680</v>
      </c>
      <c r="AL40" t="s">
        <v>681</v>
      </c>
      <c r="AM40" t="s">
        <v>682</v>
      </c>
      <c r="AN40" t="s">
        <v>683</v>
      </c>
      <c r="AO40" t="s">
        <v>684</v>
      </c>
      <c r="AQ40" s="54">
        <v>1</v>
      </c>
      <c r="AR40" s="54" t="s">
        <v>680</v>
      </c>
      <c r="AS40" s="54" t="s">
        <v>917</v>
      </c>
      <c r="AT40" s="54" t="s">
        <v>918</v>
      </c>
      <c r="AU40" s="54" t="s">
        <v>919</v>
      </c>
      <c r="AV40" s="54" t="s">
        <v>920</v>
      </c>
    </row>
    <row r="41" spans="1:48" x14ac:dyDescent="0.25">
      <c r="A41">
        <v>100</v>
      </c>
      <c r="B41" t="s">
        <v>632</v>
      </c>
      <c r="C41" t="s">
        <v>685</v>
      </c>
      <c r="D41" t="s">
        <v>686</v>
      </c>
      <c r="E41" t="s">
        <v>687</v>
      </c>
      <c r="F41" t="s">
        <v>688</v>
      </c>
      <c r="H41">
        <v>1</v>
      </c>
      <c r="I41" t="s">
        <v>656</v>
      </c>
      <c r="J41" t="s">
        <v>689</v>
      </c>
      <c r="K41" t="s">
        <v>690</v>
      </c>
      <c r="L41" t="s">
        <v>691</v>
      </c>
      <c r="M41" t="s">
        <v>692</v>
      </c>
      <c r="O41">
        <v>1</v>
      </c>
      <c r="P41" t="s">
        <v>656</v>
      </c>
      <c r="Q41" t="s">
        <v>693</v>
      </c>
      <c r="R41" t="s">
        <v>694</v>
      </c>
      <c r="S41" t="s">
        <v>695</v>
      </c>
      <c r="T41" t="s">
        <v>696</v>
      </c>
      <c r="V41">
        <v>1</v>
      </c>
      <c r="W41" t="s">
        <v>656</v>
      </c>
      <c r="X41" t="s">
        <v>697</v>
      </c>
      <c r="Y41" t="s">
        <v>698</v>
      </c>
      <c r="Z41" t="s">
        <v>699</v>
      </c>
      <c r="AA41" t="s">
        <v>700</v>
      </c>
      <c r="AC41">
        <v>1</v>
      </c>
      <c r="AD41" t="s">
        <v>680</v>
      </c>
      <c r="AE41" t="s">
        <v>701</v>
      </c>
      <c r="AF41" t="s">
        <v>702</v>
      </c>
      <c r="AG41" t="s">
        <v>703</v>
      </c>
      <c r="AH41" t="s">
        <v>703</v>
      </c>
      <c r="AJ41">
        <v>1</v>
      </c>
      <c r="AK41" t="s">
        <v>704</v>
      </c>
      <c r="AL41" t="s">
        <v>705</v>
      </c>
      <c r="AM41" t="s">
        <v>706</v>
      </c>
      <c r="AN41" t="s">
        <v>707</v>
      </c>
      <c r="AO41" t="s">
        <v>708</v>
      </c>
      <c r="AQ41" s="54">
        <v>1</v>
      </c>
      <c r="AR41" s="54" t="s">
        <v>704</v>
      </c>
      <c r="AS41" s="54" t="s">
        <v>921</v>
      </c>
      <c r="AT41" s="54" t="s">
        <v>922</v>
      </c>
      <c r="AU41" s="54" t="s">
        <v>923</v>
      </c>
      <c r="AV41" s="54" t="s">
        <v>924</v>
      </c>
    </row>
    <row r="42" spans="1:48" x14ac:dyDescent="0.25">
      <c r="A42">
        <v>1</v>
      </c>
      <c r="B42" t="s">
        <v>656</v>
      </c>
      <c r="C42" t="s">
        <v>709</v>
      </c>
      <c r="D42" t="s">
        <v>710</v>
      </c>
      <c r="E42" t="s">
        <v>711</v>
      </c>
      <c r="F42" t="s">
        <v>712</v>
      </c>
      <c r="H42">
        <v>1</v>
      </c>
      <c r="I42" t="s">
        <v>680</v>
      </c>
      <c r="J42" t="s">
        <v>713</v>
      </c>
      <c r="K42" t="s">
        <v>714</v>
      </c>
      <c r="L42" t="s">
        <v>715</v>
      </c>
      <c r="M42" t="s">
        <v>716</v>
      </c>
      <c r="O42">
        <v>1</v>
      </c>
      <c r="P42" t="s">
        <v>680</v>
      </c>
      <c r="Q42" t="s">
        <v>717</v>
      </c>
      <c r="R42" t="s">
        <v>718</v>
      </c>
      <c r="S42" t="s">
        <v>719</v>
      </c>
      <c r="T42" t="s">
        <v>720</v>
      </c>
      <c r="V42">
        <v>1</v>
      </c>
      <c r="W42" t="s">
        <v>680</v>
      </c>
      <c r="X42" t="s">
        <v>721</v>
      </c>
      <c r="Y42" t="s">
        <v>722</v>
      </c>
      <c r="Z42" t="s">
        <v>723</v>
      </c>
      <c r="AA42" t="s">
        <v>724</v>
      </c>
      <c r="AC42">
        <v>1</v>
      </c>
      <c r="AD42" t="s">
        <v>704</v>
      </c>
      <c r="AE42" t="s">
        <v>725</v>
      </c>
      <c r="AF42" t="s">
        <v>726</v>
      </c>
      <c r="AG42" t="s">
        <v>727</v>
      </c>
      <c r="AH42" t="s">
        <v>727</v>
      </c>
      <c r="AJ42">
        <v>1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Q42" s="54">
        <v>1</v>
      </c>
      <c r="AR42" s="54" t="s">
        <v>728</v>
      </c>
      <c r="AS42" s="54" t="s">
        <v>925</v>
      </c>
      <c r="AT42" s="54" t="s">
        <v>926</v>
      </c>
      <c r="AU42" s="54" t="s">
        <v>927</v>
      </c>
      <c r="AV42" s="54" t="s">
        <v>926</v>
      </c>
    </row>
    <row r="43" spans="1:48" x14ac:dyDescent="0.25">
      <c r="A43">
        <v>1</v>
      </c>
      <c r="B43" t="s">
        <v>680</v>
      </c>
      <c r="C43" t="s">
        <v>733</v>
      </c>
      <c r="D43" t="s">
        <v>734</v>
      </c>
      <c r="E43" t="s">
        <v>735</v>
      </c>
      <c r="F43" t="s">
        <v>736</v>
      </c>
      <c r="H43">
        <v>1</v>
      </c>
      <c r="I43" t="s">
        <v>704</v>
      </c>
      <c r="J43" t="s">
        <v>737</v>
      </c>
      <c r="K43" t="s">
        <v>738</v>
      </c>
      <c r="L43" t="s">
        <v>739</v>
      </c>
      <c r="M43" t="s">
        <v>740</v>
      </c>
      <c r="O43">
        <v>1</v>
      </c>
      <c r="P43" t="s">
        <v>704</v>
      </c>
      <c r="Q43" t="s">
        <v>741</v>
      </c>
      <c r="R43" t="s">
        <v>742</v>
      </c>
      <c r="S43" t="s">
        <v>743</v>
      </c>
      <c r="T43" t="s">
        <v>744</v>
      </c>
      <c r="V43">
        <v>1</v>
      </c>
      <c r="W43" t="s">
        <v>704</v>
      </c>
      <c r="X43" t="s">
        <v>745</v>
      </c>
      <c r="Y43" t="s">
        <v>746</v>
      </c>
      <c r="Z43" t="s">
        <v>743</v>
      </c>
      <c r="AA43" t="s">
        <v>746</v>
      </c>
      <c r="AC43">
        <v>1</v>
      </c>
      <c r="AD43" t="s">
        <v>728</v>
      </c>
      <c r="AE43" t="s">
        <v>747</v>
      </c>
      <c r="AF43" t="s">
        <v>748</v>
      </c>
      <c r="AG43" t="s">
        <v>749</v>
      </c>
      <c r="AH43" t="s">
        <v>750</v>
      </c>
      <c r="AJ43">
        <v>1</v>
      </c>
      <c r="AK43" t="s">
        <v>751</v>
      </c>
      <c r="AL43" t="s">
        <v>752</v>
      </c>
      <c r="AM43" t="s">
        <v>753</v>
      </c>
      <c r="AN43" t="s">
        <v>754</v>
      </c>
      <c r="AO43" t="s">
        <v>755</v>
      </c>
      <c r="AQ43" s="54">
        <v>1</v>
      </c>
      <c r="AR43" s="54" t="s">
        <v>751</v>
      </c>
      <c r="AS43" s="54" t="s">
        <v>928</v>
      </c>
      <c r="AT43" s="54" t="s">
        <v>929</v>
      </c>
      <c r="AU43" s="54" t="s">
        <v>930</v>
      </c>
      <c r="AV43" s="54" t="s">
        <v>931</v>
      </c>
    </row>
    <row r="44" spans="1:48" x14ac:dyDescent="0.25">
      <c r="A44">
        <v>1</v>
      </c>
      <c r="B44" t="s">
        <v>704</v>
      </c>
      <c r="C44" t="s">
        <v>756</v>
      </c>
      <c r="D44" t="s">
        <v>737</v>
      </c>
      <c r="E44" t="s">
        <v>757</v>
      </c>
      <c r="F44" t="s">
        <v>758</v>
      </c>
      <c r="H44">
        <v>1</v>
      </c>
      <c r="I44" t="s">
        <v>728</v>
      </c>
      <c r="J44" t="s">
        <v>759</v>
      </c>
      <c r="K44" t="s">
        <v>760</v>
      </c>
      <c r="L44" t="s">
        <v>761</v>
      </c>
      <c r="M44" t="s">
        <v>762</v>
      </c>
      <c r="O44">
        <v>1</v>
      </c>
      <c r="P44" t="s">
        <v>728</v>
      </c>
      <c r="Q44" t="s">
        <v>763</v>
      </c>
      <c r="R44" t="s">
        <v>764</v>
      </c>
      <c r="S44" t="s">
        <v>765</v>
      </c>
      <c r="T44" t="s">
        <v>766</v>
      </c>
      <c r="V44">
        <v>1</v>
      </c>
      <c r="W44" t="s">
        <v>728</v>
      </c>
      <c r="X44" t="s">
        <v>767</v>
      </c>
      <c r="Y44" t="s">
        <v>768</v>
      </c>
      <c r="Z44" t="s">
        <v>769</v>
      </c>
      <c r="AA44" t="s">
        <v>770</v>
      </c>
      <c r="AC44">
        <v>1</v>
      </c>
      <c r="AD44" t="s">
        <v>751</v>
      </c>
      <c r="AE44" t="s">
        <v>771</v>
      </c>
      <c r="AF44" t="s">
        <v>772</v>
      </c>
      <c r="AG44" t="s">
        <v>773</v>
      </c>
      <c r="AH44" t="s">
        <v>773</v>
      </c>
      <c r="AJ44">
        <v>1</v>
      </c>
      <c r="AK44" t="s">
        <v>774</v>
      </c>
      <c r="AL44" t="s">
        <v>775</v>
      </c>
      <c r="AM44" t="s">
        <v>776</v>
      </c>
      <c r="AN44" t="s">
        <v>777</v>
      </c>
      <c r="AO44" t="s">
        <v>776</v>
      </c>
      <c r="AQ44" s="54">
        <v>1</v>
      </c>
      <c r="AR44" s="54" t="s">
        <v>774</v>
      </c>
      <c r="AS44" s="54" t="s">
        <v>932</v>
      </c>
      <c r="AT44" s="54" t="s">
        <v>933</v>
      </c>
      <c r="AU44" s="54" t="s">
        <v>934</v>
      </c>
      <c r="AV44" s="54" t="s">
        <v>935</v>
      </c>
    </row>
    <row r="45" spans="1:48" x14ac:dyDescent="0.25">
      <c r="A45">
        <v>1</v>
      </c>
      <c r="B45" t="s">
        <v>728</v>
      </c>
      <c r="C45" t="s">
        <v>778</v>
      </c>
      <c r="D45" t="s">
        <v>779</v>
      </c>
      <c r="E45" t="s">
        <v>780</v>
      </c>
      <c r="F45" t="s">
        <v>779</v>
      </c>
      <c r="H45">
        <v>1</v>
      </c>
      <c r="I45" t="s">
        <v>751</v>
      </c>
      <c r="J45" t="s">
        <v>781</v>
      </c>
      <c r="K45" t="s">
        <v>782</v>
      </c>
      <c r="L45" t="s">
        <v>783</v>
      </c>
      <c r="M45" t="s">
        <v>784</v>
      </c>
      <c r="O45">
        <v>1</v>
      </c>
      <c r="P45" t="s">
        <v>751</v>
      </c>
      <c r="Q45" t="s">
        <v>785</v>
      </c>
      <c r="R45" t="s">
        <v>786</v>
      </c>
      <c r="S45" t="s">
        <v>787</v>
      </c>
      <c r="T45" t="s">
        <v>788</v>
      </c>
      <c r="V45">
        <v>1</v>
      </c>
      <c r="W45" t="s">
        <v>751</v>
      </c>
      <c r="X45" t="s">
        <v>789</v>
      </c>
      <c r="Y45" t="s">
        <v>790</v>
      </c>
      <c r="Z45" t="s">
        <v>791</v>
      </c>
      <c r="AA45" t="s">
        <v>792</v>
      </c>
      <c r="AC45">
        <v>1</v>
      </c>
      <c r="AD45" t="s">
        <v>774</v>
      </c>
      <c r="AE45" t="s">
        <v>793</v>
      </c>
      <c r="AF45" t="s">
        <v>794</v>
      </c>
      <c r="AG45" t="s">
        <v>795</v>
      </c>
      <c r="AH45" t="s">
        <v>796</v>
      </c>
    </row>
    <row r="46" spans="1:48" x14ac:dyDescent="0.25">
      <c r="A46">
        <v>1</v>
      </c>
      <c r="B46" t="s">
        <v>751</v>
      </c>
      <c r="C46" t="s">
        <v>797</v>
      </c>
      <c r="D46" t="s">
        <v>798</v>
      </c>
      <c r="E46" t="s">
        <v>799</v>
      </c>
      <c r="F46" t="s">
        <v>800</v>
      </c>
      <c r="H46">
        <v>1</v>
      </c>
      <c r="I46" t="s">
        <v>774</v>
      </c>
      <c r="J46" t="s">
        <v>801</v>
      </c>
      <c r="K46" t="s">
        <v>802</v>
      </c>
      <c r="L46" t="s">
        <v>803</v>
      </c>
      <c r="M46" t="s">
        <v>804</v>
      </c>
      <c r="O46">
        <v>1</v>
      </c>
      <c r="P46" t="s">
        <v>774</v>
      </c>
      <c r="Q46" t="s">
        <v>805</v>
      </c>
      <c r="R46" t="s">
        <v>806</v>
      </c>
      <c r="S46" t="s">
        <v>807</v>
      </c>
      <c r="T46" t="s">
        <v>808</v>
      </c>
      <c r="V46">
        <v>1</v>
      </c>
      <c r="W46" t="s">
        <v>774</v>
      </c>
      <c r="X46" t="s">
        <v>809</v>
      </c>
      <c r="Y46" t="s">
        <v>810</v>
      </c>
      <c r="Z46" t="s">
        <v>811</v>
      </c>
      <c r="AA46" t="s">
        <v>812</v>
      </c>
    </row>
    <row r="47" spans="1:48" x14ac:dyDescent="0.25">
      <c r="A47">
        <v>1</v>
      </c>
      <c r="B47" t="s">
        <v>774</v>
      </c>
      <c r="C47" t="s">
        <v>813</v>
      </c>
      <c r="D47" t="s">
        <v>814</v>
      </c>
      <c r="E47" t="s">
        <v>815</v>
      </c>
      <c r="F47" t="s">
        <v>208</v>
      </c>
    </row>
    <row r="48" spans="1:48" ht="12.75" customHeight="1" x14ac:dyDescent="0.25"/>
    <row r="49" spans="2:4" ht="12.75" customHeight="1" x14ac:dyDescent="0.25"/>
    <row r="50" spans="2:4" ht="12.75" customHeight="1" x14ac:dyDescent="0.25">
      <c r="B50">
        <v>1</v>
      </c>
      <c r="C50">
        <f>C38/A38</f>
        <v>1.1915770000000001</v>
      </c>
      <c r="D50">
        <f>C50*C7</f>
        <v>0.92999462253555665</v>
      </c>
    </row>
    <row r="51" spans="2:4" ht="12.75" customHeight="1" x14ac:dyDescent="0.25">
      <c r="B51" s="40" t="s">
        <v>561</v>
      </c>
      <c r="C51" s="40" t="s">
        <v>816</v>
      </c>
      <c r="D51" s="40" t="s">
        <v>251</v>
      </c>
    </row>
    <row r="52" spans="2:4" ht="12.75" customHeight="1" x14ac:dyDescent="0.25"/>
    <row r="53" spans="2:4" ht="12.75" customHeight="1" x14ac:dyDescent="0.25">
      <c r="B53" s="40"/>
      <c r="C53" s="40"/>
    </row>
    <row r="54" spans="2:4" ht="12.75" customHeight="1" x14ac:dyDescent="0.25">
      <c r="D54" s="40"/>
    </row>
  </sheetData>
  <mergeCells count="7">
    <mergeCell ref="AQ15:AV15"/>
    <mergeCell ref="AJ15:AO15"/>
    <mergeCell ref="A15:F15"/>
    <mergeCell ref="H15:M15"/>
    <mergeCell ref="O15:T15"/>
    <mergeCell ref="V15:AA15"/>
    <mergeCell ref="AC15:AH15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421F0-51EF-4FEE-8D79-C499B8BD6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EEE354-EE8B-4204-B030-8478E7CEB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6FFB9B-9A12-40AA-B62D-7157E8D5CF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Navngivne områder</vt:lpstr>
      </vt:variant>
      <vt:variant>
        <vt:i4>1</vt:i4>
      </vt:variant>
    </vt:vector>
  </HeadingPairs>
  <TitlesOfParts>
    <vt:vector size="9" baseType="lpstr">
      <vt:lpstr>Region-Time Slices</vt:lpstr>
      <vt:lpstr>TimePeriods</vt:lpstr>
      <vt:lpstr>IE_Defaults</vt:lpstr>
      <vt:lpstr>Import Settings</vt:lpstr>
      <vt:lpstr>Constants</vt:lpstr>
      <vt:lpstr>Defaults</vt:lpstr>
      <vt:lpstr>Rates</vt:lpstr>
      <vt:lpstr>XCHG_rates</vt:lpstr>
      <vt:lpstr>VEDA2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Henrik Juul Sørensen</cp:lastModifiedBy>
  <cp:lastPrinted>2001-09-28T20:39:50Z</cp:lastPrinted>
  <dcterms:created xsi:type="dcterms:W3CDTF">2001-09-28T18:48:17Z</dcterms:created>
  <dcterms:modified xsi:type="dcterms:W3CDTF">2022-03-24T11:53:49Z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104858636856079</vt:r8>
  </property>
  <property fmtid="{D5CDD505-2E9C-101B-9397-08002B2CF9AE}" pid="3" name="ContentTypeId">
    <vt:lpwstr>0x010100391E4ED4D6B5344984C5B5CBC1A28781</vt:lpwstr>
  </property>
</Properties>
</file>