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showObjects="placeholders"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2F1899C4-433F-45E5-8B61-C3F022178304}" xr6:coauthVersionLast="47" xr6:coauthVersionMax="47" xr10:uidLastSave="{00000000-0000-0000-0000-000000000000}"/>
  <bookViews>
    <workbookView xWindow="-110" yWindow="-110" windowWidth="19420" windowHeight="10420" tabRatio="862" firstSheet="2" activeTab="12"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0" i="267" l="1"/>
  <c r="AD41" i="269"/>
  <c r="AD40" i="269"/>
  <c r="Z1" i="260"/>
  <c r="Z2" i="260"/>
  <c r="AF43" i="260"/>
  <c r="AG43" i="260"/>
  <c r="AH43" i="260"/>
  <c r="AE43" i="260"/>
  <c r="G103" i="267"/>
  <c r="H103" i="267"/>
  <c r="I103" i="267"/>
  <c r="J103" i="267"/>
  <c r="K103" i="267"/>
  <c r="L103" i="267"/>
  <c r="M103" i="267"/>
  <c r="N103" i="267"/>
  <c r="O103" i="267"/>
  <c r="F103" i="267"/>
  <c r="O31" i="267"/>
  <c r="N31" i="267"/>
  <c r="M31" i="267"/>
  <c r="L31" i="267"/>
  <c r="K31" i="267"/>
  <c r="J31" i="267"/>
  <c r="I31" i="267"/>
  <c r="H31" i="267"/>
  <c r="G31" i="267"/>
  <c r="F31" i="267"/>
  <c r="F25" i="267"/>
  <c r="S20" i="269"/>
  <c r="S16" i="269"/>
  <c r="S12" i="269"/>
  <c r="S8" i="269"/>
  <c r="S70" i="269"/>
  <c r="S62" i="269"/>
  <c r="S54" i="269"/>
  <c r="S46" i="269"/>
  <c r="G96" i="267" l="1"/>
  <c r="O33" i="267"/>
  <c r="D5" i="273"/>
  <c r="D10" i="264" l="1"/>
  <c r="B17" i="264"/>
  <c r="AJ54" i="264"/>
  <c r="I1" i="221" l="1"/>
  <c r="J1" i="221"/>
  <c r="V204" i="260"/>
  <c r="V203" i="260"/>
  <c r="V202" i="260"/>
  <c r="V201" i="260"/>
  <c r="V200" i="260"/>
  <c r="V199" i="260"/>
  <c r="V197" i="260"/>
  <c r="V196" i="260"/>
  <c r="V194" i="260"/>
  <c r="V193" i="260"/>
  <c r="V192" i="260"/>
  <c r="V191" i="260"/>
  <c r="V190" i="260"/>
  <c r="V189" i="260"/>
  <c r="V187" i="260"/>
  <c r="V186" i="260"/>
  <c r="V184" i="260"/>
  <c r="V183" i="260"/>
  <c r="V182" i="260"/>
  <c r="V181" i="260"/>
  <c r="V180" i="260"/>
  <c r="V179" i="260"/>
  <c r="V177" i="260"/>
  <c r="V176" i="260"/>
  <c r="V174" i="260"/>
  <c r="V173" i="260"/>
  <c r="V172" i="260"/>
  <c r="V171" i="260"/>
  <c r="V170" i="260"/>
  <c r="V169" i="260"/>
  <c r="V167" i="260"/>
  <c r="V166" i="260"/>
  <c r="V164" i="260"/>
  <c r="V163" i="260"/>
  <c r="V162" i="260"/>
  <c r="V161" i="260"/>
  <c r="V160" i="260"/>
  <c r="V159" i="260"/>
  <c r="V157" i="260"/>
  <c r="V156" i="260"/>
  <c r="V154" i="260"/>
  <c r="V153" i="260"/>
  <c r="V152" i="260"/>
  <c r="V151" i="260"/>
  <c r="V150" i="260"/>
  <c r="V149" i="260"/>
  <c r="V147" i="260"/>
  <c r="V146" i="260"/>
  <c r="V144" i="260"/>
  <c r="V143" i="260"/>
  <c r="V142" i="260"/>
  <c r="V141" i="260"/>
  <c r="V140" i="260"/>
  <c r="V139" i="260"/>
  <c r="V137" i="260"/>
  <c r="V136" i="260"/>
  <c r="V135" i="260"/>
  <c r="V134" i="260"/>
  <c r="V133" i="260"/>
  <c r="V132" i="260"/>
  <c r="V131" i="260"/>
  <c r="V130" i="260"/>
  <c r="V129" i="260"/>
  <c r="V127" i="260"/>
  <c r="V126" i="260"/>
  <c r="V124" i="260"/>
  <c r="V123" i="260"/>
  <c r="V122" i="260"/>
  <c r="V121" i="260"/>
  <c r="V120" i="260"/>
  <c r="V119" i="260"/>
  <c r="V117" i="260"/>
  <c r="V116" i="260"/>
  <c r="V115" i="260"/>
  <c r="V114" i="260"/>
  <c r="V113" i="260"/>
  <c r="V112" i="260"/>
  <c r="V111" i="260"/>
  <c r="V110" i="260"/>
  <c r="V109" i="260"/>
  <c r="V107" i="260"/>
  <c r="V106" i="260"/>
  <c r="V104" i="260"/>
  <c r="V103" i="260"/>
  <c r="V102" i="260"/>
  <c r="V101" i="260"/>
  <c r="V100" i="260"/>
  <c r="V99" i="260"/>
  <c r="V97" i="260"/>
  <c r="V96" i="260"/>
  <c r="V94" i="260"/>
  <c r="V93" i="260"/>
  <c r="V92" i="260"/>
  <c r="V91" i="260"/>
  <c r="V90" i="260"/>
  <c r="V89" i="260"/>
  <c r="V87" i="260"/>
  <c r="V86" i="260"/>
  <c r="V84" i="260"/>
  <c r="V83" i="260"/>
  <c r="V82" i="260"/>
  <c r="V81" i="260"/>
  <c r="V80" i="260"/>
  <c r="V79" i="260"/>
  <c r="V77" i="260"/>
  <c r="V76" i="260"/>
  <c r="V74" i="260"/>
  <c r="V73" i="260"/>
  <c r="V72" i="260"/>
  <c r="V71" i="260"/>
  <c r="V70" i="260"/>
  <c r="V69" i="260"/>
  <c r="V67" i="260"/>
  <c r="V66" i="260"/>
  <c r="V64" i="260"/>
  <c r="V63" i="260"/>
  <c r="V62" i="260"/>
  <c r="V61" i="260"/>
  <c r="V60" i="260"/>
  <c r="V59" i="260"/>
  <c r="V57" i="260"/>
  <c r="V56" i="260"/>
  <c r="V54" i="260"/>
  <c r="V53" i="260"/>
  <c r="V52" i="260"/>
  <c r="V51" i="260"/>
  <c r="V50" i="260"/>
  <c r="V49" i="260"/>
  <c r="V47" i="260"/>
  <c r="V46" i="260"/>
  <c r="V44" i="260"/>
  <c r="V43" i="260"/>
  <c r="V42" i="260"/>
  <c r="V41" i="260"/>
  <c r="V40" i="260"/>
  <c r="V39" i="260"/>
  <c r="V37" i="260"/>
  <c r="V36" i="260"/>
  <c r="V34" i="260"/>
  <c r="V33" i="260"/>
  <c r="V32" i="260"/>
  <c r="V31" i="260"/>
  <c r="V30" i="260"/>
  <c r="V29" i="260"/>
  <c r="V27" i="260"/>
  <c r="V26" i="260"/>
  <c r="V24" i="260"/>
  <c r="V23" i="260"/>
  <c r="V22" i="260"/>
  <c r="V21" i="260"/>
  <c r="V20" i="260"/>
  <c r="V19" i="260"/>
  <c r="V17" i="260"/>
  <c r="V16" i="260"/>
  <c r="V14" i="260"/>
  <c r="V13" i="260"/>
  <c r="V12" i="260"/>
  <c r="V11" i="260"/>
  <c r="V10" i="260"/>
  <c r="V9" i="260"/>
  <c r="V7" i="260"/>
  <c r="V6" i="260"/>
  <c r="G119" i="267"/>
  <c r="H119" i="267"/>
  <c r="I119" i="267"/>
  <c r="J119" i="267"/>
  <c r="K119" i="267"/>
  <c r="L119" i="267"/>
  <c r="M119" i="267"/>
  <c r="N119" i="267"/>
  <c r="O119"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AN15" i="267" l="1"/>
  <c r="AM15" i="267"/>
  <c r="AI11" i="267"/>
  <c r="AK11" i="267" s="1"/>
  <c r="AF5" i="267"/>
  <c r="M22" i="269"/>
  <c r="M18" i="269"/>
  <c r="M14" i="269"/>
  <c r="M10" i="269"/>
  <c r="AN16" i="267" l="1"/>
  <c r="W12" i="267" s="1"/>
  <c r="AM16" i="267"/>
  <c r="W11" i="267" s="1"/>
  <c r="E111" i="231"/>
  <c r="C21" i="232"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C32" i="216"/>
  <c r="E21" i="232" s="1"/>
  <c r="M50" i="269"/>
  <c r="M49" i="269"/>
  <c r="M48" i="269"/>
  <c r="M47" i="269"/>
  <c r="E23" i="267"/>
  <c r="E24" i="267"/>
  <c r="E25" i="267"/>
  <c r="E26" i="267"/>
  <c r="E27" i="267"/>
  <c r="E28" i="267"/>
  <c r="E29"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5" i="267"/>
  <c r="D65" i="267"/>
  <c r="E65" i="267"/>
  <c r="C66" i="267"/>
  <c r="D66" i="267"/>
  <c r="E66" i="267"/>
  <c r="C67" i="267"/>
  <c r="D67" i="267"/>
  <c r="E67" i="267"/>
  <c r="C68" i="267"/>
  <c r="D68" i="267"/>
  <c r="E68" i="267"/>
  <c r="C69" i="267"/>
  <c r="D69" i="267"/>
  <c r="E69" i="267"/>
  <c r="C70" i="267"/>
  <c r="D70" i="267"/>
  <c r="E70" i="267"/>
  <c r="C79" i="267"/>
  <c r="D79" i="267"/>
  <c r="E79"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100" i="267"/>
  <c r="D100" i="267"/>
  <c r="E100"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38" i="267"/>
  <c r="D38" i="267"/>
  <c r="C39" i="267"/>
  <c r="D39" i="267"/>
  <c r="O108" i="267"/>
  <c r="O109" i="267"/>
  <c r="O110" i="267"/>
  <c r="O111" i="267"/>
  <c r="O112" i="267"/>
  <c r="O113" i="267"/>
  <c r="O114" i="267"/>
  <c r="O115" i="267"/>
  <c r="O116" i="267"/>
  <c r="O107" i="267"/>
  <c r="N108" i="267"/>
  <c r="N109" i="267"/>
  <c r="N110" i="267"/>
  <c r="N111" i="267"/>
  <c r="N112" i="267"/>
  <c r="N113" i="267"/>
  <c r="N114" i="267"/>
  <c r="N115" i="267"/>
  <c r="N116" i="267"/>
  <c r="N107" i="267"/>
  <c r="M108" i="267"/>
  <c r="M109" i="267"/>
  <c r="M110" i="267"/>
  <c r="M111" i="267"/>
  <c r="M112" i="267"/>
  <c r="M113" i="267"/>
  <c r="M114" i="267"/>
  <c r="M115" i="267"/>
  <c r="M116" i="267"/>
  <c r="M107" i="267"/>
  <c r="L108" i="267"/>
  <c r="L109" i="267"/>
  <c r="L110" i="267"/>
  <c r="L111" i="267"/>
  <c r="L112" i="267"/>
  <c r="L113" i="267"/>
  <c r="L114" i="267"/>
  <c r="L115" i="267"/>
  <c r="L116" i="267"/>
  <c r="L107" i="267"/>
  <c r="K108" i="267"/>
  <c r="K109" i="267"/>
  <c r="K110" i="267"/>
  <c r="K111" i="267"/>
  <c r="K112" i="267"/>
  <c r="K113" i="267"/>
  <c r="K114" i="267"/>
  <c r="K115" i="267"/>
  <c r="K116" i="267"/>
  <c r="K107" i="267"/>
  <c r="J108" i="267"/>
  <c r="J109" i="267"/>
  <c r="J110" i="267"/>
  <c r="J111" i="267"/>
  <c r="J112" i="267"/>
  <c r="J113" i="267"/>
  <c r="J114" i="267"/>
  <c r="J115" i="267"/>
  <c r="J116" i="267"/>
  <c r="J107" i="267"/>
  <c r="I108" i="267"/>
  <c r="I109" i="267"/>
  <c r="I110" i="267"/>
  <c r="I111" i="267"/>
  <c r="I112" i="267"/>
  <c r="I113" i="267"/>
  <c r="I114" i="267"/>
  <c r="I115" i="267"/>
  <c r="I116" i="267"/>
  <c r="I107" i="267"/>
  <c r="H108" i="267"/>
  <c r="H109" i="267"/>
  <c r="H110" i="267"/>
  <c r="H111" i="267"/>
  <c r="H112" i="267"/>
  <c r="H113" i="267"/>
  <c r="H114" i="267"/>
  <c r="H115" i="267"/>
  <c r="H116" i="267"/>
  <c r="H120" i="267"/>
  <c r="H107" i="267"/>
  <c r="G108" i="267"/>
  <c r="G109" i="267"/>
  <c r="G110" i="267"/>
  <c r="G111" i="267"/>
  <c r="G112" i="267"/>
  <c r="G113" i="267"/>
  <c r="G114" i="267"/>
  <c r="G115" i="267"/>
  <c r="G116" i="267"/>
  <c r="G107" i="267"/>
  <c r="F108" i="267"/>
  <c r="F109" i="267"/>
  <c r="F110" i="267"/>
  <c r="F111" i="267"/>
  <c r="F112" i="267"/>
  <c r="F113" i="267"/>
  <c r="F114" i="267"/>
  <c r="F115" i="267"/>
  <c r="F116" i="267"/>
  <c r="F107" i="267"/>
  <c r="O87" i="267"/>
  <c r="O88" i="267"/>
  <c r="O89" i="267"/>
  <c r="O90" i="267"/>
  <c r="O91" i="267"/>
  <c r="O100" i="267"/>
  <c r="O92" i="267"/>
  <c r="O93" i="267"/>
  <c r="O94" i="267"/>
  <c r="O95" i="267"/>
  <c r="O96" i="267"/>
  <c r="O97" i="267"/>
  <c r="O86" i="267"/>
  <c r="N87" i="267"/>
  <c r="N88" i="267"/>
  <c r="N89" i="267"/>
  <c r="N90" i="267"/>
  <c r="N91" i="267"/>
  <c r="N100" i="267"/>
  <c r="N92" i="267"/>
  <c r="N93" i="267"/>
  <c r="N94" i="267"/>
  <c r="N95" i="267"/>
  <c r="N96" i="267"/>
  <c r="N97" i="267"/>
  <c r="N86" i="267"/>
  <c r="M87" i="267"/>
  <c r="M88" i="267"/>
  <c r="M89" i="267"/>
  <c r="M90" i="267"/>
  <c r="M91" i="267"/>
  <c r="M100" i="267"/>
  <c r="M92" i="267"/>
  <c r="M93" i="267"/>
  <c r="M94" i="267"/>
  <c r="M95" i="267"/>
  <c r="M96" i="267"/>
  <c r="M97" i="267"/>
  <c r="M86" i="267"/>
  <c r="L87" i="267"/>
  <c r="L88" i="267"/>
  <c r="L89" i="267"/>
  <c r="L98" i="267" s="1"/>
  <c r="L90" i="267"/>
  <c r="L91" i="267"/>
  <c r="L100" i="267"/>
  <c r="L92" i="267"/>
  <c r="L93" i="267"/>
  <c r="L94" i="267"/>
  <c r="L95" i="267"/>
  <c r="L96" i="267"/>
  <c r="L97" i="267"/>
  <c r="L86" i="267"/>
  <c r="K87" i="267"/>
  <c r="K88" i="267"/>
  <c r="K89" i="267"/>
  <c r="K90" i="267"/>
  <c r="K91" i="267"/>
  <c r="K100" i="267"/>
  <c r="K92" i="267"/>
  <c r="K93" i="267"/>
  <c r="K94" i="267"/>
  <c r="K95" i="267"/>
  <c r="K96" i="267"/>
  <c r="K97" i="267"/>
  <c r="K86" i="267"/>
  <c r="J87" i="267"/>
  <c r="J88" i="267"/>
  <c r="J89" i="267"/>
  <c r="J90" i="267"/>
  <c r="J91" i="267"/>
  <c r="J100" i="267"/>
  <c r="J92" i="267"/>
  <c r="J93" i="267"/>
  <c r="J94" i="267"/>
  <c r="J95" i="267"/>
  <c r="J96" i="267"/>
  <c r="J97" i="267"/>
  <c r="J86" i="267"/>
  <c r="I87" i="267"/>
  <c r="I88" i="267"/>
  <c r="I89" i="267"/>
  <c r="I90" i="267"/>
  <c r="I91" i="267"/>
  <c r="I100" i="267"/>
  <c r="I92" i="267"/>
  <c r="I93" i="267"/>
  <c r="I94" i="267"/>
  <c r="I95" i="267"/>
  <c r="I96" i="267"/>
  <c r="I97" i="267"/>
  <c r="I86" i="267"/>
  <c r="H87" i="267"/>
  <c r="H88" i="267"/>
  <c r="H89" i="267"/>
  <c r="H98" i="267" s="1"/>
  <c r="H90" i="267"/>
  <c r="H91" i="267"/>
  <c r="H100" i="267"/>
  <c r="H92" i="267"/>
  <c r="H93" i="267"/>
  <c r="H94" i="267"/>
  <c r="H95" i="267"/>
  <c r="H96" i="267"/>
  <c r="H97" i="267"/>
  <c r="H86" i="267"/>
  <c r="G87" i="267"/>
  <c r="G88" i="267"/>
  <c r="G89" i="267"/>
  <c r="G90" i="267"/>
  <c r="G91" i="267"/>
  <c r="G100" i="267"/>
  <c r="G92" i="267"/>
  <c r="G93" i="267"/>
  <c r="G94" i="267"/>
  <c r="G95" i="267"/>
  <c r="G97" i="267"/>
  <c r="G86" i="267"/>
  <c r="F86" i="267"/>
  <c r="F88" i="267"/>
  <c r="F89" i="267"/>
  <c r="F90" i="267"/>
  <c r="F91" i="267"/>
  <c r="F100" i="267"/>
  <c r="F92" i="267"/>
  <c r="F93" i="267"/>
  <c r="F94" i="267"/>
  <c r="F95" i="267"/>
  <c r="F96" i="267"/>
  <c r="F97" i="267"/>
  <c r="F87" i="267"/>
  <c r="O66" i="267"/>
  <c r="O67" i="267"/>
  <c r="O68" i="267"/>
  <c r="O69" i="267"/>
  <c r="O70" i="267"/>
  <c r="O79" i="267"/>
  <c r="O71" i="267"/>
  <c r="O72" i="267"/>
  <c r="O73" i="267"/>
  <c r="P31" i="267" s="1"/>
  <c r="O74" i="267"/>
  <c r="O75" i="267"/>
  <c r="O76" i="267"/>
  <c r="O65" i="267"/>
  <c r="N66" i="267"/>
  <c r="N67" i="267"/>
  <c r="N68" i="267"/>
  <c r="N69" i="267"/>
  <c r="N70" i="267"/>
  <c r="N79" i="267"/>
  <c r="N71" i="267"/>
  <c r="N72" i="267"/>
  <c r="N73" i="267"/>
  <c r="N74" i="267"/>
  <c r="N75" i="267"/>
  <c r="N76" i="267"/>
  <c r="N65" i="267"/>
  <c r="M66" i="267"/>
  <c r="M67" i="267"/>
  <c r="M68" i="267"/>
  <c r="M69" i="267"/>
  <c r="M70" i="267"/>
  <c r="M79" i="267"/>
  <c r="M71" i="267"/>
  <c r="M72" i="267"/>
  <c r="M73" i="267"/>
  <c r="M74" i="267"/>
  <c r="M75" i="267"/>
  <c r="M76" i="267"/>
  <c r="M77" i="267"/>
  <c r="M65" i="267"/>
  <c r="L66" i="267"/>
  <c r="L67" i="267"/>
  <c r="L68" i="267"/>
  <c r="L69" i="267"/>
  <c r="L70" i="267"/>
  <c r="L79" i="267"/>
  <c r="L71" i="267"/>
  <c r="L72" i="267"/>
  <c r="L73" i="267"/>
  <c r="L74" i="267"/>
  <c r="L75" i="267"/>
  <c r="L76" i="267"/>
  <c r="L65" i="267"/>
  <c r="K66" i="267"/>
  <c r="K67" i="267"/>
  <c r="K68" i="267"/>
  <c r="K69" i="267"/>
  <c r="K70" i="267"/>
  <c r="K79" i="267"/>
  <c r="K71" i="267"/>
  <c r="K72" i="267"/>
  <c r="K73" i="267"/>
  <c r="K74" i="267"/>
  <c r="K75" i="267"/>
  <c r="K76" i="267"/>
  <c r="K65" i="267"/>
  <c r="J66" i="267"/>
  <c r="J67" i="267"/>
  <c r="J68" i="267"/>
  <c r="J69" i="267"/>
  <c r="J70" i="267"/>
  <c r="J79" i="267"/>
  <c r="J71" i="267"/>
  <c r="J72" i="267"/>
  <c r="J73" i="267"/>
  <c r="J74" i="267"/>
  <c r="J75" i="267"/>
  <c r="J76" i="267"/>
  <c r="J65" i="267"/>
  <c r="I66" i="267"/>
  <c r="I67" i="267"/>
  <c r="I68" i="267"/>
  <c r="I69" i="267"/>
  <c r="I70" i="267"/>
  <c r="I79" i="267"/>
  <c r="I71" i="267"/>
  <c r="I72" i="267"/>
  <c r="I73" i="267"/>
  <c r="I74" i="267"/>
  <c r="I75" i="267"/>
  <c r="I76" i="267"/>
  <c r="I65" i="267"/>
  <c r="H66" i="267"/>
  <c r="H67" i="267"/>
  <c r="H68" i="267"/>
  <c r="H69" i="267"/>
  <c r="H70" i="267"/>
  <c r="H79" i="267"/>
  <c r="H71" i="267"/>
  <c r="H72" i="267"/>
  <c r="H73" i="267"/>
  <c r="H74" i="267"/>
  <c r="H75" i="267"/>
  <c r="H76" i="267"/>
  <c r="H65" i="267"/>
  <c r="G66" i="267"/>
  <c r="G67" i="267"/>
  <c r="G68" i="267"/>
  <c r="G69" i="267"/>
  <c r="G70" i="267"/>
  <c r="G79" i="267"/>
  <c r="G71" i="267"/>
  <c r="G72" i="267"/>
  <c r="G73" i="267"/>
  <c r="G74" i="267"/>
  <c r="G75" i="267"/>
  <c r="G76" i="267"/>
  <c r="G65" i="267"/>
  <c r="F66" i="267"/>
  <c r="F67" i="267"/>
  <c r="F68" i="267"/>
  <c r="F69" i="267"/>
  <c r="F70" i="267"/>
  <c r="F79" i="267"/>
  <c r="F71" i="267"/>
  <c r="F72" i="267"/>
  <c r="F73" i="267"/>
  <c r="F74" i="267"/>
  <c r="F75" i="267"/>
  <c r="F76" i="267"/>
  <c r="F65"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56" i="267" s="1"/>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O24" i="267"/>
  <c r="O25" i="267"/>
  <c r="O26" i="267"/>
  <c r="O28" i="267"/>
  <c r="O37" i="267"/>
  <c r="O29" i="267"/>
  <c r="O30" i="267"/>
  <c r="O32" i="267"/>
  <c r="O34" i="267"/>
  <c r="O23" i="267"/>
  <c r="N24" i="267"/>
  <c r="N25" i="267"/>
  <c r="N26" i="267"/>
  <c r="N35" i="267" s="1"/>
  <c r="N28" i="267"/>
  <c r="N37" i="267"/>
  <c r="N29" i="267"/>
  <c r="N30" i="267"/>
  <c r="N32" i="267"/>
  <c r="N33" i="267"/>
  <c r="N34" i="267"/>
  <c r="N23" i="267"/>
  <c r="M24" i="267"/>
  <c r="M25" i="267"/>
  <c r="M26" i="267"/>
  <c r="M28" i="267"/>
  <c r="M37" i="267"/>
  <c r="M29" i="267"/>
  <c r="M30" i="267"/>
  <c r="M32" i="267"/>
  <c r="M33" i="267"/>
  <c r="M34" i="267"/>
  <c r="M23" i="267"/>
  <c r="L24" i="267"/>
  <c r="L25" i="267"/>
  <c r="L26" i="267"/>
  <c r="L28" i="267"/>
  <c r="L37" i="267"/>
  <c r="L29" i="267"/>
  <c r="L30" i="267"/>
  <c r="L32" i="267"/>
  <c r="L33" i="267"/>
  <c r="L34" i="267"/>
  <c r="L23" i="267"/>
  <c r="K24" i="267"/>
  <c r="K25" i="267"/>
  <c r="K26" i="267"/>
  <c r="K35" i="267" s="1"/>
  <c r="K28" i="267"/>
  <c r="K37" i="267"/>
  <c r="K29" i="267"/>
  <c r="K30" i="267"/>
  <c r="K32" i="267"/>
  <c r="K33" i="267"/>
  <c r="K34" i="267"/>
  <c r="K23" i="267"/>
  <c r="J24" i="267"/>
  <c r="J25" i="267"/>
  <c r="J26" i="267"/>
  <c r="J35" i="267" s="1"/>
  <c r="J28" i="267"/>
  <c r="J37" i="267"/>
  <c r="J29" i="267"/>
  <c r="J30" i="267"/>
  <c r="J32" i="267"/>
  <c r="J33" i="267"/>
  <c r="J34" i="267"/>
  <c r="J23" i="267"/>
  <c r="I24" i="267"/>
  <c r="I25" i="267"/>
  <c r="I26" i="267"/>
  <c r="I28" i="267"/>
  <c r="I37" i="267"/>
  <c r="I29" i="267"/>
  <c r="I30" i="267"/>
  <c r="I32" i="267"/>
  <c r="I33" i="267"/>
  <c r="I34" i="267"/>
  <c r="I23" i="267"/>
  <c r="H24" i="267"/>
  <c r="H25" i="267"/>
  <c r="H26" i="267"/>
  <c r="H28" i="267"/>
  <c r="H37" i="267"/>
  <c r="H29" i="267"/>
  <c r="H30" i="267"/>
  <c r="H32" i="267"/>
  <c r="H33" i="267"/>
  <c r="H34" i="267"/>
  <c r="H23" i="267"/>
  <c r="G24" i="267"/>
  <c r="G25" i="267"/>
  <c r="G26" i="267"/>
  <c r="G35" i="267" s="1"/>
  <c r="G28" i="267"/>
  <c r="G37" i="267"/>
  <c r="G29" i="267"/>
  <c r="G30" i="267"/>
  <c r="G32" i="267"/>
  <c r="G33" i="267"/>
  <c r="G34" i="267"/>
  <c r="G23" i="267"/>
  <c r="F34" i="267"/>
  <c r="F24" i="267"/>
  <c r="F26" i="267"/>
  <c r="F35" i="267" s="1"/>
  <c r="F28" i="267"/>
  <c r="F37" i="267"/>
  <c r="F29" i="267"/>
  <c r="F30" i="267"/>
  <c r="F32" i="267"/>
  <c r="F33" i="267"/>
  <c r="F23" i="267"/>
  <c r="O124" i="267"/>
  <c r="O123" i="267"/>
  <c r="O121" i="267"/>
  <c r="O120" i="267"/>
  <c r="O102" i="267"/>
  <c r="O99" i="267"/>
  <c r="O8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L57" i="267" l="1"/>
  <c r="F82" i="267"/>
  <c r="F78" i="267"/>
  <c r="J78" i="267"/>
  <c r="J82" i="267" s="1"/>
  <c r="M78" i="267"/>
  <c r="M82" i="267" s="1"/>
  <c r="O35" i="267"/>
  <c r="G56" i="267"/>
  <c r="H56" i="267"/>
  <c r="K56" i="267"/>
  <c r="O56" i="267"/>
  <c r="N82" i="267"/>
  <c r="F98" i="267"/>
  <c r="G98" i="267"/>
  <c r="K98" i="267"/>
  <c r="O98" i="267"/>
  <c r="N61" i="267"/>
  <c r="P121" i="267"/>
  <c r="H35" i="267"/>
  <c r="J36" i="267"/>
  <c r="J40" i="267" s="1"/>
  <c r="L35" i="267"/>
  <c r="N36" i="267"/>
  <c r="P28" i="267"/>
  <c r="P27" i="267"/>
  <c r="F56" i="267"/>
  <c r="J56" i="267"/>
  <c r="L61" i="267"/>
  <c r="N56" i="267"/>
  <c r="P55" i="267"/>
  <c r="P51" i="267"/>
  <c r="P75" i="267"/>
  <c r="P71" i="267"/>
  <c r="P68" i="267"/>
  <c r="J98" i="267"/>
  <c r="N98" i="267"/>
  <c r="P23" i="267"/>
  <c r="M57" i="267"/>
  <c r="M61" i="267" s="1"/>
  <c r="K78" i="267"/>
  <c r="K82" i="267" s="1"/>
  <c r="L36" i="267"/>
  <c r="L40" i="267" s="1"/>
  <c r="N57" i="267"/>
  <c r="I36" i="267"/>
  <c r="I40" i="267" s="1"/>
  <c r="M36" i="267"/>
  <c r="M40" i="267" s="1"/>
  <c r="I57" i="267"/>
  <c r="I61" i="267" s="1"/>
  <c r="G78" i="267"/>
  <c r="G82" i="267" s="1"/>
  <c r="N78" i="267"/>
  <c r="H36" i="267"/>
  <c r="H40" i="267" s="1"/>
  <c r="N40" i="267"/>
  <c r="F57" i="267"/>
  <c r="F61" i="267" s="1"/>
  <c r="J57" i="267"/>
  <c r="J61" i="267" s="1"/>
  <c r="H78" i="267"/>
  <c r="H82" i="267" s="1"/>
  <c r="L78" i="267"/>
  <c r="L82" i="267" s="1"/>
  <c r="O78" i="267"/>
  <c r="O82" i="267" s="1"/>
  <c r="F36" i="267"/>
  <c r="G36" i="267"/>
  <c r="G40" i="267" s="1"/>
  <c r="I35" i="267"/>
  <c r="K36" i="267"/>
  <c r="K40" i="267" s="1"/>
  <c r="M35" i="267"/>
  <c r="P32" i="267"/>
  <c r="Q37" i="267"/>
  <c r="O36" i="267"/>
  <c r="O40" i="267" s="1"/>
  <c r="G57" i="267"/>
  <c r="G61" i="267" s="1"/>
  <c r="H57" i="267"/>
  <c r="H61" i="267" s="1"/>
  <c r="I56" i="267"/>
  <c r="K57" i="267"/>
  <c r="K61" i="267" s="1"/>
  <c r="M56" i="267"/>
  <c r="O57" i="267"/>
  <c r="O61" i="267" s="1"/>
  <c r="I78" i="267"/>
  <c r="I82" i="267" s="1"/>
  <c r="I98" i="267"/>
  <c r="M98" i="267"/>
  <c r="P87" i="267"/>
  <c r="P109" i="267"/>
  <c r="P86" i="267"/>
  <c r="P91" i="267"/>
  <c r="P113" i="267"/>
  <c r="P34" i="267"/>
  <c r="P30" i="267"/>
  <c r="P54" i="267"/>
  <c r="P50" i="267"/>
  <c r="P47" i="267"/>
  <c r="P74" i="267"/>
  <c r="P79" i="267"/>
  <c r="P67" i="267"/>
  <c r="P118" i="267"/>
  <c r="P97" i="267"/>
  <c r="P93" i="267"/>
  <c r="P90" i="267"/>
  <c r="P116" i="267"/>
  <c r="P112" i="267"/>
  <c r="P108" i="267"/>
  <c r="P48" i="267"/>
  <c r="P33" i="267"/>
  <c r="P29" i="267"/>
  <c r="P25" i="267"/>
  <c r="P53" i="267"/>
  <c r="P58" i="267"/>
  <c r="P46" i="267"/>
  <c r="P65" i="267"/>
  <c r="P73" i="267"/>
  <c r="P70" i="267"/>
  <c r="P66" i="267"/>
  <c r="P96" i="267"/>
  <c r="P117" i="267"/>
  <c r="P92" i="267"/>
  <c r="P89" i="267"/>
  <c r="P115" i="267"/>
  <c r="P111" i="267"/>
  <c r="P94" i="267"/>
  <c r="P107" i="267"/>
  <c r="P24" i="267"/>
  <c r="P44" i="267"/>
  <c r="P52" i="267"/>
  <c r="P49" i="267"/>
  <c r="P45" i="267"/>
  <c r="P76" i="267"/>
  <c r="P72" i="267"/>
  <c r="P69" i="267"/>
  <c r="P95" i="267"/>
  <c r="P100" i="267"/>
  <c r="P88" i="267"/>
  <c r="P114" i="267"/>
  <c r="P110" i="267"/>
  <c r="P26" i="267"/>
  <c r="D97" i="231"/>
  <c r="B7" i="232" s="1"/>
  <c r="E125" i="267"/>
  <c r="C82" i="267"/>
  <c r="C103" i="267"/>
  <c r="E103" i="267"/>
  <c r="D103" i="267"/>
  <c r="D82" i="267"/>
  <c r="E82" i="267"/>
  <c r="D125" i="267"/>
  <c r="C125" i="267"/>
  <c r="D61" i="267"/>
  <c r="C61" i="267"/>
  <c r="D40" i="267"/>
  <c r="E61"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57" i="267" l="1"/>
  <c r="P99" i="267"/>
  <c r="P36" i="267"/>
  <c r="P78" i="267"/>
  <c r="P12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G14" i="260" s="1"/>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D14" i="269" l="1"/>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44" i="216"/>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4" i="267"/>
  <c r="M124" i="267"/>
  <c r="L124" i="267"/>
  <c r="K124" i="267"/>
  <c r="J124" i="267"/>
  <c r="I124" i="267"/>
  <c r="H124" i="267"/>
  <c r="G124" i="267"/>
  <c r="F124" i="267"/>
  <c r="N123" i="267"/>
  <c r="M123" i="267"/>
  <c r="L123" i="267"/>
  <c r="K123" i="267"/>
  <c r="J123" i="267"/>
  <c r="I123" i="267"/>
  <c r="H123" i="267"/>
  <c r="G123" i="267"/>
  <c r="F123" i="267"/>
  <c r="N121" i="267"/>
  <c r="M121" i="267"/>
  <c r="L121" i="267"/>
  <c r="K121" i="267"/>
  <c r="J121" i="267"/>
  <c r="I121" i="267"/>
  <c r="H121" i="267"/>
  <c r="G121" i="267"/>
  <c r="F121" i="267"/>
  <c r="N120" i="267"/>
  <c r="M120" i="267"/>
  <c r="L120" i="267"/>
  <c r="K120" i="267"/>
  <c r="J120" i="267"/>
  <c r="I120" i="267"/>
  <c r="G120" i="267"/>
  <c r="F120" i="267"/>
  <c r="F11" i="267"/>
  <c r="E11" i="267"/>
  <c r="O77" i="267" s="1"/>
  <c r="H10" i="267"/>
  <c r="G10" i="267" s="1"/>
  <c r="C9" i="267"/>
  <c r="D9" i="267" s="1"/>
  <c r="C8" i="267"/>
  <c r="C7" i="267"/>
  <c r="H7" i="267" s="1"/>
  <c r="C6" i="267"/>
  <c r="G6" i="267" s="1"/>
  <c r="C5" i="267"/>
  <c r="N102" i="267"/>
  <c r="M102" i="267"/>
  <c r="L102" i="267"/>
  <c r="K102" i="267"/>
  <c r="J102" i="267"/>
  <c r="I102" i="267"/>
  <c r="H102" i="267"/>
  <c r="G102" i="267"/>
  <c r="F102" i="267"/>
  <c r="N99" i="267"/>
  <c r="M99" i="267"/>
  <c r="L99" i="267"/>
  <c r="K99" i="267"/>
  <c r="J99" i="267"/>
  <c r="I99" i="267"/>
  <c r="H99" i="267"/>
  <c r="G99" i="267"/>
  <c r="F99" i="267"/>
  <c r="N81" i="267"/>
  <c r="M81" i="267"/>
  <c r="L81" i="267"/>
  <c r="K81" i="267"/>
  <c r="J81" i="267"/>
  <c r="I81" i="267"/>
  <c r="H81" i="267"/>
  <c r="G81" i="267"/>
  <c r="F81" i="267"/>
  <c r="N60" i="267"/>
  <c r="M60" i="267"/>
  <c r="L60" i="267"/>
  <c r="K60" i="267"/>
  <c r="J60" i="267"/>
  <c r="I60" i="267"/>
  <c r="H60" i="267"/>
  <c r="G60" i="267"/>
  <c r="F60" i="267"/>
  <c r="C29" i="266"/>
  <c r="P77" i="267" l="1"/>
  <c r="P98" i="267"/>
  <c r="P35" i="267"/>
  <c r="P119"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B28" i="221"/>
  <c r="E61" i="264"/>
  <c r="E17" i="264"/>
  <c r="G9" i="267"/>
  <c r="F9" i="267"/>
  <c r="H9" i="267"/>
  <c r="G5" i="267"/>
  <c r="D6" i="267"/>
  <c r="H6" i="267"/>
  <c r="E9" i="267"/>
  <c r="N77" i="267"/>
  <c r="O101" i="267"/>
  <c r="O122" i="267"/>
  <c r="F77" i="267"/>
  <c r="G77" i="267"/>
  <c r="H77" i="267"/>
  <c r="I77" i="267"/>
  <c r="J77" i="267"/>
  <c r="K77" i="267"/>
  <c r="L77" i="267"/>
  <c r="D7" i="267"/>
  <c r="E7" i="267"/>
  <c r="F7" i="267"/>
  <c r="G7" i="267"/>
  <c r="E8" i="267"/>
  <c r="F8" i="267"/>
  <c r="G8" i="267"/>
  <c r="E5" i="267"/>
  <c r="F5" i="267"/>
  <c r="E6" i="267"/>
  <c r="F6" i="267"/>
  <c r="O7" i="260"/>
  <c r="O125"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1" i="267"/>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0" i="267"/>
  <c r="O80" i="267"/>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0" i="267"/>
  <c r="G15" i="267"/>
  <c r="M80" i="267"/>
  <c r="L80" i="267"/>
  <c r="H15" i="267"/>
  <c r="Z21" i="267"/>
  <c r="Z23" i="267"/>
  <c r="Z24" i="267"/>
  <c r="Z22" i="267"/>
  <c r="F80" i="267"/>
  <c r="J80" i="267"/>
  <c r="H80" i="267"/>
  <c r="H101" i="267"/>
  <c r="I80" i="267"/>
  <c r="K101" i="267"/>
  <c r="G101" i="267"/>
  <c r="J59" i="267"/>
  <c r="I59" i="267"/>
  <c r="G59" i="267"/>
  <c r="H59" i="267"/>
  <c r="F59" i="267"/>
  <c r="N59" i="267"/>
  <c r="M59" i="267"/>
  <c r="L59" i="267"/>
  <c r="K59" i="267"/>
  <c r="G80" i="267"/>
  <c r="F122" i="267"/>
  <c r="F125" i="267" s="1"/>
  <c r="H122" i="267"/>
  <c r="H125" i="267" s="1"/>
  <c r="G122" i="267"/>
  <c r="G125" i="267" s="1"/>
  <c r="N122" i="267"/>
  <c r="M122" i="267"/>
  <c r="M125" i="267" s="1"/>
  <c r="L122" i="267"/>
  <c r="L125" i="267" s="1"/>
  <c r="K122" i="267"/>
  <c r="K125" i="267" s="1"/>
  <c r="J122" i="267"/>
  <c r="J125" i="267" s="1"/>
  <c r="I122" i="267"/>
  <c r="I125" i="267" s="1"/>
  <c r="J101" i="267"/>
  <c r="I101" i="267"/>
  <c r="F101" i="267"/>
  <c r="N101" i="267"/>
  <c r="L101" i="267"/>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5"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79" i="260"/>
  <c r="F139" i="260"/>
  <c r="E70" i="264"/>
  <c r="E77" i="264"/>
  <c r="E26" i="264"/>
  <c r="E12" i="264"/>
  <c r="E56" i="264"/>
  <c r="E33" i="264"/>
  <c r="E63" i="264"/>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E19" i="264"/>
  <c r="O19" i="260"/>
  <c r="G59" i="260"/>
  <c r="G99" i="260" s="1"/>
  <c r="C59" i="260"/>
  <c r="C99" i="260" s="1"/>
  <c r="F55" i="221" l="1"/>
  <c r="H69" i="264" s="1" a="1"/>
  <c r="H69" i="264" s="1"/>
  <c r="F54" i="221"/>
  <c r="F51" i="221"/>
  <c r="F15" i="221" s="1"/>
  <c r="F59" i="221"/>
  <c r="K69" i="264" s="1" a="1"/>
  <c r="K69" i="264" s="1"/>
  <c r="W69" i="264" s="1"/>
  <c r="F5" i="22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K68" i="264" l="1" a="1"/>
  <c r="K68" i="264" s="1"/>
  <c r="W68" i="264" s="1"/>
  <c r="K67" i="264" a="1"/>
  <c r="K67" i="264" s="1"/>
  <c r="W67" i="264" s="1"/>
  <c r="F23" i="221"/>
  <c r="G23" i="22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l="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6" i="260" s="1"/>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F35" i="221" s="1"/>
  <c r="G16" i="269"/>
  <c r="F73" i="221"/>
  <c r="F37" i="221" s="1"/>
  <c r="Z167" i="260"/>
  <c r="AC167" i="260" s="1"/>
  <c r="Z169" i="260"/>
  <c r="AC169" i="260" s="1"/>
  <c r="Z171" i="260"/>
  <c r="AC171" i="260" s="1"/>
  <c r="Z173" i="260"/>
  <c r="AC173" i="260" s="1"/>
  <c r="Z175" i="260"/>
  <c r="AC175" i="260" s="1"/>
  <c r="AA167" i="260"/>
  <c r="AD167" i="260" s="1"/>
  <c r="AA173" i="260"/>
  <c r="AD173" i="260" s="1"/>
  <c r="Z168" i="260"/>
  <c r="AC168" i="260" s="1"/>
  <c r="Z170" i="260"/>
  <c r="AC170" i="260" s="1"/>
  <c r="Z172" i="260"/>
  <c r="Z174" i="260"/>
  <c r="AC174" i="260" s="1"/>
  <c r="AA166" i="260"/>
  <c r="AD166" i="260" s="1"/>
  <c r="AA171" i="260"/>
  <c r="AD171" i="260" s="1"/>
  <c r="AA168" i="260"/>
  <c r="AA170" i="260"/>
  <c r="AD170" i="260" s="1"/>
  <c r="AA172" i="260"/>
  <c r="AD172" i="260" s="1"/>
  <c r="AA174" i="260"/>
  <c r="AD174" i="260" s="1"/>
  <c r="Z166" i="260"/>
  <c r="AC166" i="260" s="1"/>
  <c r="AA169" i="260"/>
  <c r="AD169" i="260" s="1"/>
  <c r="AA175" i="260"/>
  <c r="AD175" i="260" s="1"/>
  <c r="Y167" i="260"/>
  <c r="AB167" i="260" s="1"/>
  <c r="Y168" i="260"/>
  <c r="AB168" i="260" s="1"/>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AC181" i="260" s="1"/>
  <c r="Z183" i="260"/>
  <c r="AC183" i="260" s="1"/>
  <c r="Z185" i="260"/>
  <c r="AC185" i="260" s="1"/>
  <c r="AA181" i="260"/>
  <c r="AD181" i="260" s="1"/>
  <c r="Z176" i="260"/>
  <c r="Z178" i="260"/>
  <c r="AC178" i="260" s="1"/>
  <c r="Z180" i="260"/>
  <c r="AC180" i="260" s="1"/>
  <c r="Z182" i="260"/>
  <c r="AC182" i="260" s="1"/>
  <c r="Z184" i="260"/>
  <c r="AC184" i="260" s="1"/>
  <c r="AA177" i="260"/>
  <c r="AD177" i="260" s="1"/>
  <c r="AA183" i="260"/>
  <c r="AD183" i="260" s="1"/>
  <c r="AA176" i="260"/>
  <c r="AD176" i="260" s="1"/>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AC112" i="260" s="1"/>
  <c r="J112" i="260" s="1"/>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D188" i="260" s="1"/>
  <c r="AA190" i="260"/>
  <c r="AD190" i="260" s="1"/>
  <c r="AA192" i="260"/>
  <c r="AA194" i="260"/>
  <c r="AD194" i="260" s="1"/>
  <c r="AA191" i="260"/>
  <c r="Y192" i="260"/>
  <c r="Y194" i="260"/>
  <c r="AB194" i="260" s="1"/>
  <c r="Y187" i="260"/>
  <c r="AB187" i="260" s="1"/>
  <c r="Y189" i="260"/>
  <c r="AB189" i="260" s="1"/>
  <c r="Y186" i="260"/>
  <c r="AB186" i="260" s="1"/>
  <c r="Y188" i="260"/>
  <c r="AB188" i="260" s="1"/>
  <c r="Y191" i="260"/>
  <c r="AB191" i="260" s="1"/>
  <c r="Y193" i="260"/>
  <c r="AB193" i="260" s="1"/>
  <c r="Y190" i="260"/>
  <c r="Y195" i="260"/>
  <c r="AB195" i="260" s="1"/>
  <c r="Z197" i="260"/>
  <c r="AC197" i="260" s="1"/>
  <c r="Z199" i="260"/>
  <c r="Z201" i="260"/>
  <c r="AC201" i="260" s="1"/>
  <c r="Z203" i="260"/>
  <c r="AC203" i="260" s="1"/>
  <c r="Z205" i="260"/>
  <c r="AC205" i="260" s="1"/>
  <c r="AA199" i="260"/>
  <c r="AA203" i="260"/>
  <c r="AD203" i="260" s="1"/>
  <c r="Z196" i="260"/>
  <c r="AC196" i="260" s="1"/>
  <c r="Z198" i="260"/>
  <c r="AC198" i="260" s="1"/>
  <c r="Z200" i="260"/>
  <c r="AC200" i="260" s="1"/>
  <c r="Z202" i="260"/>
  <c r="Z204" i="260"/>
  <c r="AC204" i="260" s="1"/>
  <c r="AA196" i="260"/>
  <c r="AD196" i="260" s="1"/>
  <c r="AA198" i="260"/>
  <c r="AD198" i="260" s="1"/>
  <c r="AA200" i="260"/>
  <c r="AD200" i="260" s="1"/>
  <c r="AA202" i="260"/>
  <c r="AA204" i="260"/>
  <c r="AD204" i="260" s="1"/>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B170" i="260"/>
  <c r="AD168" i="260"/>
  <c r="AC172" i="260"/>
  <c r="AD178" i="260"/>
  <c r="AB180" i="260"/>
  <c r="AD179" i="260"/>
  <c r="AB181" i="260"/>
  <c r="AC176" i="260"/>
  <c r="AB182" i="260"/>
  <c r="V48" i="267"/>
  <c r="AC186" i="260"/>
  <c r="AD191" i="260"/>
  <c r="AB190" i="260"/>
  <c r="AC193" i="260"/>
  <c r="AC194" i="260"/>
  <c r="AB201" i="260"/>
  <c r="AD197" i="260"/>
  <c r="AB198" i="260"/>
  <c r="AD199" i="260"/>
  <c r="AC199"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G73" i="221"/>
  <c r="G37" i="221" s="1"/>
  <c r="G70" i="221"/>
  <c r="G34" i="221" s="1"/>
  <c r="H70" i="221"/>
  <c r="H34" i="221" s="1"/>
  <c r="I8" i="269"/>
  <c r="AB6" i="260" l="1"/>
  <c r="Y11" i="270"/>
  <c r="AB11" i="270" s="1"/>
  <c r="Y15" i="270"/>
  <c r="AB15" i="270" s="1"/>
  <c r="Y19" i="270"/>
  <c r="AB19" i="270" s="1"/>
  <c r="Z7" i="270"/>
  <c r="AC7" i="270" s="1"/>
  <c r="K7" i="270" s="1"/>
  <c r="Z11" i="270"/>
  <c r="Z15" i="270"/>
  <c r="AC15" i="270" s="1"/>
  <c r="Z19" i="270"/>
  <c r="AC19" i="270" s="1"/>
  <c r="Y7" i="270"/>
  <c r="AB7" i="270" s="1"/>
  <c r="J7" i="270" s="1"/>
  <c r="X7" i="270"/>
  <c r="AA7" i="270" s="1"/>
  <c r="X19" i="270"/>
  <c r="AA19" i="270" s="1"/>
  <c r="X15" i="270"/>
  <c r="X11" i="270"/>
  <c r="AA11" i="270" s="1"/>
  <c r="Z10" i="270"/>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AC16" i="270" s="1"/>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C11" i="270"/>
  <c r="AC10" i="270"/>
  <c r="T32" i="260"/>
  <c r="BE38" i="264"/>
  <c r="BD38" i="264"/>
  <c r="BF38" i="264"/>
  <c r="H71" i="221"/>
  <c r="H35" i="221" s="1"/>
  <c r="G71" i="221"/>
  <c r="G35" i="221" s="1"/>
  <c r="AI54" i="264" l="1"/>
  <c r="BD54" i="264" s="1"/>
  <c r="I7" i="270"/>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I53" i="264" l="1"/>
  <c r="BD53" i="264" s="1"/>
  <c r="AO74" i="264"/>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0000000-0006-0000-0600-00000100000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00000000-0006-0000-0B00-000001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00000000-0006-0000-0B00-000002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11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<sst xmlns="http://schemas.openxmlformats.org/spreadsheetml/2006/main" count="4837" uniqueCount="962">
  <si>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</si>
  <si>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</si>
  <si>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</si>
  <si>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</si>
  <si>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</si>
  <si>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</si>
  <si>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</si>
  <si>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</si>
  <si>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</si>
  <si>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</si>
  <si>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</si>
  <si>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</si>
  <si>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</si>
  <si>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</si>
  <si>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</si>
  <si>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</si>
  <si>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</si>
  <si>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</si>
  <si>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</si>
  <si>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</si>
  <si>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</si>
  <si>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</si>
  <si>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</si>
  <si>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</si>
  <si>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</si>
  <si>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</si>
  <si>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</si>
  <si>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</si>
  <si>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</si>
  <si>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</si>
  <si>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</si>
  <si>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</si>
  <si>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</si>
  <si>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</si>
  <si>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</si>
  <si>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</si>
  <si>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</si>
  <si>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</si>
  <si>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</si>
  <si>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</si>
  <si>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</si>
  <si>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</si>
  <si>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</si>
  <si>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</si>
  <si>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</si>
  <si>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</si>
  <si>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</si>
  <si>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</si>
  <si>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</si>
  <si>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</si>
  <si>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</si>
  <si>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</si>
  <si>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</si>
  <si>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</si>
  <si>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</si>
  <si>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</si>
  <si>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</si>
  <si>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</si>
  <si>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</si>
  <si>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</si>
  <si>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</si>
  <si>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</si>
  <si>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</si>
  <si>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</si>
  <si>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</si>
  <si>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</si>
  <si>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</si>
  <si>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</si>
  <si>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</si>
  <si>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</si>
  <si>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</si>
  <si>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</si>
  <si>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</si>
  <si>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</si>
  <si>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</si>
  <si>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</si>
  <si>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</si>
  <si>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</si>
  <si>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</si>
  <si>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</si>
  <si>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</si>
  <si>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</si>
  <si>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</si>
  <si>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</si>
  <si>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</si>
  <si>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</si>
  <si>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</si>
  <si>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</si>
  <si>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</si>
  <si>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</si>
  <si>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</si>
  <si>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</si>
  <si>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</si>
  <si>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</si>
  <si>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</si>
  <si>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</si>
  <si>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</si>
  <si>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</si>
  <si>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</si>
  <si>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</si>
  <si>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</si>
  <si>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</si>
  <si>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</si>
  <si>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</si>
  <si>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</si>
  <si>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</si>
  <si>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</si>
  <si>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</si>
  <si>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</si>
  <si>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</si>
  <si>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</si>
  <si>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</si>
  <si>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</si>
  <si>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</si>
  <si>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</si>
  <si>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</si>
  <si>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</si>
  <si>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</si>
  <si>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</si>
  <si>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</si>
  <si>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</si>
  <si>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</si>
  <si>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</si>
  <si>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</si>
  <si>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</si>
  <si>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</si>
  <si>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</si>
  <si>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</si>
  <si>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</si>
  <si>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</si>
  <si>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</si>
  <si>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</si>
  <si>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</si>
  <si>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</si>
  <si>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</si>
  <si>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</si>
  <si>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</si>
  <si>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</si>
  <si>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</si>
  <si>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</si>
  <si>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</si>
  <si>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</si>
  <si>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</si>
  <si>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</si>
  <si>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</si>
  <si>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</si>
  <si>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</si>
  <si>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</si>
  <si>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</si>
  <si>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</si>
  <si>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</si>
  <si>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</si>
  <si>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</si>
  <si>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</si>
  <si>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</si>
  <si>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</si>
  <si>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</si>
  <si>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</si>
  <si>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</si>
  <si>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</si>
  <si>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</si>
  <si>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</si>
  <si>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</si>
  <si>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</si>
  <si>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</si>
  <si>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</si>
  <si>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</si>
  <si>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</si>
  <si>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</si>
  <si>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</si>
  <si>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</si>
  <si>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</si>
  <si>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</si>
  <si>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</si>
  <si>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</si>
  <si>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</si>
  <si>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</si>
  <si>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</si>
  <si>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</si>
  <si>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</si>
  <si>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</si>
  <si>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</si>
  <si>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</si>
  <si>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</si>
  <si>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</si>
  <si>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</si>
  <si>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</si>
  <si>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</si>
  <si>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</si>
  <si>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</si>
  <si>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</si>
  <si>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</si>
  <si>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</si>
  <si>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</si>
  <si>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</si>
  <si>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</si>
  <si>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</si>
  <si>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</si>
  <si>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</si>
  <si>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</si>
  <si>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</si>
  <si>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</si>
  <si>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</si>
  <si>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</si>
  <si>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</si>
  <si>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</si>
  <si>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</si>
  <si>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</si>
  <si>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</si>
  <si>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</si>
  <si>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</si>
  <si>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</si>
  <si>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</si>
  <si>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</si>
  <si>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</si>
  <si>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</si>
  <si>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</si>
  <si>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</si>
  <si>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</si>
  <si>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</si>
  <si>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</si>
  <si>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</si>
  <si>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</si>
  <si>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</si>
  <si>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</si>
  <si>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</si>
  <si>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</si>
  <si>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</si>
  <si>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</si>
  <si>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</si>
  <si>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</si>
  <si>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</si>
  <si>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</si>
  <si>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</si>
  <si>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</si>
  <si>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</si>
  <si>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</si>
  <si>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</si>
  <si>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</si>
  <si>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</si>
  <si>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</si>
  <si>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</si>
  <si>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</si>
  <si>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</si>
  <si>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</si>
  <si>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</si>
  <si>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</si>
  <si>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</si>
  <si>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</si>
  <si>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</si>
  <si>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</si>
  <si>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</si>
  <si>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</si>
  <si>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</si>
  <si>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</si>
  <si>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</si>
  <si>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</si>
  <si>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</si>
  <si>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</si>
  <si>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</si>
  <si>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</si>
  <si>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</si>
  <si>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</si>
  <si>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</si>
  <si>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</si>
  <si>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</si>
  <si>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</si>
  <si>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</si>
  <si>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</si>
  <si>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</si>
  <si>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</si>
  <si>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</si>
  <si>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</si>
  <si>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</si>
  <si>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</si>
  <si>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</si>
  <si>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</si>
  <si>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</si>
  <si>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</si>
  <si>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</si>
  <si>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</si>
  <si>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</si>
  <si>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</si>
  <si>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</si>
  <si>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</si>
  <si>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</si>
  <si>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</si>
  <si>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</si>
  <si>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</si>
  <si>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</si>
  <si>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</si>
  <si>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</si>
  <si>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</si>
  <si>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</si>
  <si>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</si>
  <si>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</si>
  <si>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</si>
  <si>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</si>
  <si>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</si>
  <si>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</si>
  <si>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</si>
  <si>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</si>
  <si>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</si>
  <si>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</si>
  <si>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</si>
  <si>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</si>
  <si>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</si>
  <si>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</si>
  <si>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</si>
  <si>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</si>
  <si>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</si>
  <si>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</si>
  <si>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</si>
  <si>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</si>
  <si>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</si>
  <si>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</si>
  <si>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</si>
  <si>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</si>
  <si>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</si>
  <si>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</si>
  <si>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</si>
  <si>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</si>
  <si>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</si>
  <si>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</si>
  <si>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</si>
  <si>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</si>
  <si>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</si>
  <si>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</si>
  <si>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</si>
  <si>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</si>
  <si>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</si>
  <si>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</si>
  <si>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</si>
  <si>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</si>
  <si>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</si>
  <si>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</si>
  <si>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</si>
  <si>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</si>
  <si>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</si>
  <si>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</si>
  <si>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</si>
  <si>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</si>
  <si>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</si>
  <si>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</si>
  <si>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</si>
  <si>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</si>
  <si>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</si>
  <si>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</si>
  <si>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</si>
  <si>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</si>
  <si>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</si>
  <si>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</si>
  <si>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</si>
  <si>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</si>
  <si>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</si>
  <si>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</si>
  <si>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</si>
  <si>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</si>
  <si>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</si>
  <si>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</si>
  <si>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</si>
  <si>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</si>
  <si>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</si>
  <si>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</si>
  <si>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</si>
  <si>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</si>
  <si>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</si>
  <si>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</si>
  <si>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</si>
  <si>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</si>
  <si>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</si>
  <si>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</si>
  <si>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</si>
  <si>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</si>
  <si>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</si>
  <si>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</si>
  <si>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</si>
  <si>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</si>
  <si>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</si>
  <si>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</si>
  <si>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</si>
  <si>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</si>
  <si>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</si>
  <si>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</si>
  <si>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</si>
  <si>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</si>
  <si>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</si>
  <si>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</si>
  <si>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</si>
  <si>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</si>
  <si>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</si>
  <si>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</si>
  <si>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</si>
  <si>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</si>
  <si>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</si>
  <si>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</si>
  <si>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</si>
  <si>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</si>
  <si>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</si>
  <si>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</si>
  <si>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</si>
  <si>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</si>
  <si>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</si>
  <si>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</si>
  <si>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</si>
  <si>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</si>
  <si>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</si>
  <si>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</si>
  <si>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</si>
  <si>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</si>
  <si>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</si>
  <si>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</si>
  <si>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</si>
  <si>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</si>
  <si>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</si>
  <si>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</si>
  <si>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</si>
  <si>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</si>
  <si>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</si>
  <si>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</si>
  <si>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</si>
  <si>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</si>
  <si>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</si>
  <si>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</si>
  <si>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</si>
  <si>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</si>
  <si>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</si>
  <si>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</si>
  <si>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</si>
  <si>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</si>
  <si>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</si>
  <si>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</si>
  <si>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</si>
  <si>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</si>
  <si>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</si>
  <si>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</si>
  <si>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</si>
  <si>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</si>
  <si>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</si>
  <si>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</si>
  <si>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</si>
  <si>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</si>
  <si>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</si>
  <si>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</si>
  <si>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</si>
  <si>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</si>
  <si>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</si>
  <si>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</si>
  <si>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</si>
  <si>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</si>
  <si>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</si>
  <si>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</si>
  <si>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</si>
  <si>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</si>
  <si>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</si>
  <si>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</si>
  <si>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</si>
  <si>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</si>
  <si>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</si>
  <si>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</si>
  <si>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</si>
  <si>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</si>
  <si>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</si>
  <si>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</si>
  <si>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</si>
  <si>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</si>
  <si>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</si>
  <si>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</si>
  <si>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</si>
  <si>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</si>
  <si>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</si>
  <si>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</si>
  <si>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</si>
  <si>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</si>
  <si>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</si>
  <si>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</si>
  <si>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</si>
  <si>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</si>
  <si>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</si>
  <si>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</si>
  <si>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</si>
  <si>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</si>
  <si>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</si>
  <si>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</si>
  <si>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</si>
  <si>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</si>
  <si>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</si>
  <si>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</si>
  <si>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</si>
  <si>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</si>
  <si>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</si>
  <si>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</si>
  <si>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</si>
  <si>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</si>
  <si>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</si>
  <si>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</si>
  <si>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</si>
  <si>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</si>
  <si>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</si>
  <si>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</si>
  <si>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</si>
  <si>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</si>
  <si>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</si>
  <si>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</si>
  <si>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</si>
  <si>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</si>
  <si>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</si>
  <si>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</si>
  <si>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</si>
  <si>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</si>
  <si>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</si>
  <si>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</si>
  <si>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</si>
  <si>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</si>
  <si>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</si>
  <si>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</si>
  <si>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</si>
  <si>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</si>
  <si>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</si>
  <si>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</si>
  <si>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</si>
  <si>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</si>
  <si>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</si>
  <si>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</si>
  <si>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</si>
  <si>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</si>
  <si>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</si>
  <si>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</si>
  <si>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</si>
  <si>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</si>
  <si>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</si>
  <si>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</si>
  <si>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</si>
  <si>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</si>
  <si>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</si>
  <si>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</si>
  <si>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</si>
  <si>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</si>
  <si>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</si>
  <si>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</si>
  <si>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</si>
  <si>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</si>
  <si>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</si>
  <si>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</si>
  <si>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</si>
  <si>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</si>
  <si>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</si>
  <si>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</si>
  <si>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</si>
  <si>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</si>
  <si>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</si>
  <si>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</si>
  <si>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</si>
  <si>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</si>
  <si>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</si>
  <si>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</si>
  <si>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</si>
  <si>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</si>
  <si>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</si>
  <si>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</si>
  <si>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</si>
  <si>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</si>
  <si>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</si>
  <si>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</si>
  <si>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</si>
  <si>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</si>
  <si>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</si>
  <si>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</si>
  <si>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</si>
  <si>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</si>
  <si>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</si>
  <si>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</si>
  <si>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</si>
  <si>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</si>
  <si>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</si>
  <si>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</si>
  <si>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</si>
  <si>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</si>
  <si>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</si>
  <si>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</si>
  <si>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</si>
  <si>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</si>
  <si>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</si>
  <si>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</si>
  <si>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</si>
  <si>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</si>
  <si>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</si>
  <si>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</si>
  <si>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</si>
  <si>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</si>
  <si>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</si>
  <si>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</si>
  <si>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</si>
  <si>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</si>
  <si>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</si>
  <si>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</si>
  <si>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</si>
  <si>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</si>
  <si>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</si>
  <si>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</si>
  <si>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</si>
  <si>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</si>
  <si>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</si>
  <si>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</si>
  <si>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</si>
  <si>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</si>
  <si>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</si>
  <si>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</si>
  <si>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</si>
  <si>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</si>
  <si>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</si>
  <si>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</si>
  <si>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</si>
  <si>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</si>
  <si>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</si>
  <si>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</si>
  <si>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</si>
  <si>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</si>
  <si>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</si>
  <si>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</si>
  <si>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</si>
  <si>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</si>
  <si>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</si>
  <si>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</si>
  <si>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</si>
  <si>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</si>
  <si>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</si>
  <si>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</si>
  <si>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</si>
  <si>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</si>
  <si>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</si>
  <si>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</si>
  <si>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</si>
  <si>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</si>
  <si>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</si>
  <si>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</si>
  <si>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</si>
  <si>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</si>
  <si>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</si>
  <si>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</si>
  <si>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</si>
  <si>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</si>
  <si>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</si>
  <si>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</si>
  <si>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</si>
  <si>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</si>
  <si>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</si>
  <si>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</si>
  <si>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</si>
  <si>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</si>
  <si>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</si>
  <si>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</si>
  <si>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</si>
  <si>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</si>
  <si>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</si>
  <si>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</si>
  <si>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</si>
  <si>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</si>
  <si>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</si>
  <si>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</si>
  <si>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</si>
  <si>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</si>
  <si>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</si>
  <si>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</si>
  <si>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</si>
  <si>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</si>
  <si>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</si>
  <si>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</si>
  <si>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</si>
  <si>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</si>
  <si>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</si>
  <si>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</si>
  <si>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</si>
  <si>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</si>
  <si>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</si>
  <si>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</si>
  <si>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</si>
  <si>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</si>
  <si>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</si>
  <si>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</si>
  <si>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</si>
  <si>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</si>
  <si>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</si>
  <si>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</si>
  <si>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</si>
  <si>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</si>
  <si>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</si>
  <si>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</si>
  <si>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</si>
  <si>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</si>
  <si>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</si>
  <si>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</si>
  <si>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</si>
  <si>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</si>
  <si>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</si>
  <si>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</si>
  <si>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</si>
  <si>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</si>
  <si>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</si>
  <si>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</si>
  <si>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</si>
  <si>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</si>
  <si>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</si>
  <si>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</si>
  <si>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</si>
  <si>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</si>
  <si>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</si>
  <si>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</si>
  <si>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</si>
  <si>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</si>
  <si>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</si>
  <si>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</si>
  <si>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</si>
  <si>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</si>
  <si>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</si>
  <si>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</si>
  <si>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</si>
  <si>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</si>
  <si>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</si>
  <si>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</si>
  <si>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</si>
  <si>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</si>
  <si>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</si>
  <si>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</si>
  <si>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</si>
  <si>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</si>
  <si>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</si>
  <si>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</si>
  <si>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</si>
  <si>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</si>
  <si>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</si>
  <si>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</si>
  <si>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</si>
  <si>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</si>
  <si>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</si>
  <si>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</si>
  <si>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</si>
  <si>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</si>
  <si>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</si>
  <si>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</si>
  <si>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</si>
  <si>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</si>
  <si>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</si>
  <si>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</si>
  <si>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</si>
  <si>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</si>
  <si>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</si>
  <si>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</si>
  <si>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</si>
  <si>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</si>
  <si>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</si>
  <si>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</si>
  <si>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</si>
  <si>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</si>
  <si>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</si>
  <si>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</si>
  <si>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</si>
  <si>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</si>
  <si>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</si>
  <si>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</si>
  <si>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</si>
  <si>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</si>
  <si>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</si>
  <si>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</si>
  <si>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</si>
  <si>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</si>
  <si>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</si>
  <si>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</si>
  <si>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</si>
  <si>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</si>
  <si>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</si>
  <si>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</si>
  <si>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</si>
  <si>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</si>
  <si>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</si>
  <si>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</si>
  <si>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</si>
  <si>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</si>
  <si>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</si>
  <si>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</si>
  <si>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</si>
  <si>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</si>
  <si>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</si>
  <si>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</si>
  <si>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</si>
  <si>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</si>
  <si>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</si>
  <si>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</si>
  <si>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</si>
  <si>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</si>
  <si>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</si>
  <si>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</si>
  <si>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</si>
  <si>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</si>
  <si>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</si>
  <si>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</si>
  <si>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</si>
  <si>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</si>
  <si>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</si>
  <si>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</si>
  <si>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</si>
  <si>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</si>
  <si>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</si>
  <si>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</si>
  <si>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</si>
  <si>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</si>
  <si>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</si>
  <si>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</si>
  <si>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</si>
  <si>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</si>
  <si>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</si>
  <si>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</si>
  <si>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</si>
  <si>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</si>
  <si>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</si>
  <si>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</si>
  <si>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</si>
  <si>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</si>
  <si>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</si>
  <si>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</si>
  <si>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</si>
  <si>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</si>
  <si>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</si>
  <si>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</si>
  <si>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</si>
  <si>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</si>
  <si>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</si>
  <si>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</si>
  <si>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</si>
  <si>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</si>
  <si>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</si>
  <si>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</si>
  <si>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</si>
  <si>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</si>
  <si>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</si>
  <si>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</si>
  <si>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</si>
  <si>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</si>
  <si>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</si>
  <si>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</si>
  <si>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</si>
  <si>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</si>
  <si>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</si>
  <si>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</si>
  <si>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</si>
  <si>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</si>
  <si>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</si>
  <si>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</si>
  <si>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</si>
  <si>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</si>
  <si>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</si>
  <si>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</si>
  <si>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</si>
  <si>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</si>
  <si>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</si>
  <si>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</si>
  <si>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</si>
  <si>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</si>
  <si>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</si>
  <si>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</si>
  <si>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</si>
  <si>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</si>
  <si>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</si>
  <si>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</si>
  <si>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</si>
  <si>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</si>
  <si>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</si>
  <si>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</si>
  <si>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</si>
  <si>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</si>
  <si>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</si>
  <si>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</si>
  <si>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</si>
  <si>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</si>
  <si>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</si>
  <si>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</si>
  <si>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</si>
  <si>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</si>
  <si>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</si>
  <si>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</si>
  <si>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</si>
  <si>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</si>
  <si>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</si>
  <si>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</si>
  <si>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</si>
  <si>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</si>
  <si>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</si>
  <si>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</si>
  <si>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</si>
  <si>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</si>
  <si>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</si>
  <si>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</si>
  <si>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</si>
  <si>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</si>
  <si>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</si>
  <si>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</si>
  <si>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</si>
  <si>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</si>
  <si>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</si>
  <si>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</si>
  <si>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</si>
  <si>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</si>
  <si>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</si>
  <si>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</si>
  <si>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</si>
  <si>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</si>
  <si>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</si>
  <si>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</si>
  <si>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</si>
  <si>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</si>
  <si>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</si>
  <si>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</si>
  <si>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</si>
  <si>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</si>
  <si>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</si>
  <si>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</si>
  <si>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</si>
  <si>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</si>
  <si>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</si>
  <si>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</si>
  <si>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</si>
  <si>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</si>
  <si>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</si>
  <si>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</si>
  <si>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</si>
  <si>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</si>
  <si>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</si>
  <si>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</si>
  <si>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</si>
  <si>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</si>
  <si>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</si>
  <si>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</si>
  <si>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</si>
  <si>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</si>
  <si>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</si>
  <si>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</si>
  <si>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</si>
  <si>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</si>
  <si>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</si>
  <si>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</si>
  <si>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</si>
  <si>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</si>
  <si>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</si>
  <si>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</si>
  <si>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</si>
  <si>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</si>
  <si>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</si>
  <si>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</si>
  <si>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</si>
  <si>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</si>
  <si>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</si>
  <si>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</si>
  <si>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</si>
  <si>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</si>
  <si>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</si>
  <si>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</si>
  <si>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</si>
  <si>
    <t>*DE2</t>
  </si>
  <si>
    <t>*DE3</t>
  </si>
  <si>
    <t>NGAD</t>
  </si>
  <si>
    <t>Natural gas, biogas and LNG</t>
  </si>
  <si>
    <t>From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</si>
</sst>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 #,##0_ ;_ * \-#,##0_ ;_ * &quot;-&quot;_ ;_ @_ "/>
    <numFmt numFmtId="165" formatCode="_ * #,##0.00_ ;_ * \-#,##0.00_ ;_ * &quot;-&quot;??_ ;_ @_ "/>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 numFmtId="194" formatCode="#,##0.000000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3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5"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6">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165" fontId="86" fillId="0" borderId="0" xfId="38" applyFont="1" applyFill="1" applyBorder="1"/>
    <xf numFmtId="174"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165" fontId="86" fillId="0" borderId="0" xfId="38" applyFont="1" applyBorder="1"/>
    <xf numFmtId="172"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7"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43"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165"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165"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193" fontId="86" fillId="0" borderId="0" xfId="0" applyNumberFormat="1" applyFont="1"/>
    <xf numFmtId="165" fontId="86" fillId="0" borderId="0" xfId="0" applyNumberFormat="1" applyFont="1"/>
    <xf numFmtId="194" fontId="119" fillId="0" borderId="0" xfId="4350" applyNumberFormat="1"/>
    <xf numFmtId="3" fontId="7" fillId="0" borderId="0" xfId="0" applyNumberFormat="1" applyFont="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right" vertical="center"/>
    </xf>
    <xf numFmtId="0" fontId="122" fillId="90" borderId="127" xfId="4350" applyFont="1" applyFill="1" applyBorder="1" applyAlignment="1">
      <alignment horizontal="center" vertic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xf numFmtId="165" fontId="86" fillId="0" borderId="0" xfId="0" applyNumberFormat="1" applyFont="1" applyFill="1"/>
    <xf numFmtId="4" fontId="86" fillId="0" borderId="0" xfId="0" applyNumberFormat="1" applyFont="1" applyFill="1"/>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C000000}"/>
    <cellStyle name="Comma 2 2" xfId="40" xr:uid="{00000000-0005-0000-0000-00005D000000}"/>
    <cellStyle name="Comma 2 2 2" xfId="1825" xr:uid="{00000000-0005-0000-0000-00005E000000}"/>
    <cellStyle name="Comma 2 2 2 2" xfId="1826" xr:uid="{00000000-0005-0000-0000-00005F000000}"/>
    <cellStyle name="Comma 2 2 2 2 2" xfId="1827" xr:uid="{00000000-0005-0000-0000-000060000000}"/>
    <cellStyle name="Comma 2 2 2 3" xfId="1828" xr:uid="{00000000-0005-0000-0000-000061000000}"/>
    <cellStyle name="Comma 2 2 3" xfId="1829" xr:uid="{00000000-0005-0000-0000-000062000000}"/>
    <cellStyle name="Comma 2 3" xfId="41" xr:uid="{00000000-0005-0000-0000-000063000000}"/>
    <cellStyle name="Comma 2 3 2" xfId="42" xr:uid="{00000000-0005-0000-0000-000064000000}"/>
    <cellStyle name="Comma 2 3 2 2" xfId="1830" xr:uid="{00000000-0005-0000-0000-000065000000}"/>
    <cellStyle name="Comma 2 3 2 2 2" xfId="3411" xr:uid="{00000000-0005-0000-0000-000066000000}"/>
    <cellStyle name="Comma 2 3 3" xfId="43" xr:uid="{00000000-0005-0000-0000-000067000000}"/>
    <cellStyle name="Comma 2 3 3 2" xfId="1831" xr:uid="{00000000-0005-0000-0000-000068000000}"/>
    <cellStyle name="Comma 2 3 3 2 2" xfId="1832" xr:uid="{00000000-0005-0000-0000-000069000000}"/>
    <cellStyle name="Comma 2 3 3 3" xfId="1833" xr:uid="{00000000-0005-0000-0000-00006A000000}"/>
    <cellStyle name="Comma 2 3 4" xfId="1834" xr:uid="{00000000-0005-0000-0000-00006B000000}"/>
    <cellStyle name="Comma 2 3 4 2" xfId="1835" xr:uid="{00000000-0005-0000-0000-00006C000000}"/>
    <cellStyle name="Comma 2 3 5" xfId="1836" xr:uid="{00000000-0005-0000-0000-00006D000000}"/>
    <cellStyle name="Comma 2 3 6" xfId="3412" xr:uid="{00000000-0005-0000-0000-00006E000000}"/>
    <cellStyle name="Comma 2 4" xfId="44" xr:uid="{00000000-0005-0000-0000-00006F000000}"/>
    <cellStyle name="Comma 2 4 2" xfId="1837" xr:uid="{00000000-0005-0000-0000-000070000000}"/>
    <cellStyle name="Comma 2 5" xfId="1838" xr:uid="{00000000-0005-0000-0000-000071000000}"/>
    <cellStyle name="Comma 2 5 2" xfId="1839" xr:uid="{00000000-0005-0000-0000-000072000000}"/>
    <cellStyle name="Comma 2 6" xfId="1840" xr:uid="{00000000-0005-0000-0000-000073000000}"/>
    <cellStyle name="Comma 2 6 2" xfId="1841" xr:uid="{00000000-0005-0000-0000-000074000000}"/>
    <cellStyle name="Comma 2 7" xfId="1842" xr:uid="{00000000-0005-0000-0000-000075000000}"/>
    <cellStyle name="Comma 2 8" xfId="3413" xr:uid="{00000000-0005-0000-0000-000076000000}"/>
    <cellStyle name="Comma 3" xfId="45" xr:uid="{00000000-0005-0000-0000-000077000000}"/>
    <cellStyle name="Comma 3 2" xfId="1843" xr:uid="{00000000-0005-0000-0000-000078000000}"/>
    <cellStyle name="Comma 3 2 2" xfId="1844" xr:uid="{00000000-0005-0000-0000-000079000000}"/>
    <cellStyle name="Comma 3 2 2 2" xfId="1845" xr:uid="{00000000-0005-0000-0000-00007A000000}"/>
    <cellStyle name="Comma 3 2 3" xfId="1846" xr:uid="{00000000-0005-0000-0000-00007B000000}"/>
    <cellStyle name="Comma 3 3" xfId="1847" xr:uid="{00000000-0005-0000-0000-00007C000000}"/>
    <cellStyle name="Comma 3 3 2" xfId="1848" xr:uid="{00000000-0005-0000-0000-00007D000000}"/>
    <cellStyle name="Comma 3 3 2 2" xfId="1849" xr:uid="{00000000-0005-0000-0000-00007E000000}"/>
    <cellStyle name="Comma 3 3 3" xfId="1850" xr:uid="{00000000-0005-0000-0000-00007F000000}"/>
    <cellStyle name="Comma 3 4" xfId="1851" xr:uid="{00000000-0005-0000-0000-000080000000}"/>
    <cellStyle name="Comma 3 4 2" xfId="1852" xr:uid="{00000000-0005-0000-0000-000081000000}"/>
    <cellStyle name="Comma 3 5" xfId="1853" xr:uid="{00000000-0005-0000-0000-000082000000}"/>
    <cellStyle name="Comma 3 6" xfId="3414" xr:uid="{00000000-0005-0000-0000-000083000000}"/>
    <cellStyle name="Comma 4" xfId="46" xr:uid="{00000000-0005-0000-0000-000084000000}"/>
    <cellStyle name="Comma 4 2" xfId="1854" xr:uid="{00000000-0005-0000-0000-000085000000}"/>
    <cellStyle name="Comma 4 2 2" xfId="1855" xr:uid="{00000000-0005-0000-0000-000086000000}"/>
    <cellStyle name="Comma 4 2 2 2" xfId="1856" xr:uid="{00000000-0005-0000-0000-000087000000}"/>
    <cellStyle name="Comma 4 2 3" xfId="1857" xr:uid="{00000000-0005-0000-0000-000088000000}"/>
    <cellStyle name="Comma 4 2 4" xfId="3415" xr:uid="{00000000-0005-0000-0000-000089000000}"/>
    <cellStyle name="Comma 4 3" xfId="1858" xr:uid="{00000000-0005-0000-0000-00008A000000}"/>
    <cellStyle name="Comma 4 3 2" xfId="1859" xr:uid="{00000000-0005-0000-0000-00008B000000}"/>
    <cellStyle name="Comma 4 3 2 2" xfId="1860" xr:uid="{00000000-0005-0000-0000-00008C000000}"/>
    <cellStyle name="Comma 4 3 3" xfId="1861" xr:uid="{00000000-0005-0000-0000-00008D000000}"/>
    <cellStyle name="Comma 4 4" xfId="1862" xr:uid="{00000000-0005-0000-0000-00008E000000}"/>
    <cellStyle name="Comma 4 4 2" xfId="1863" xr:uid="{00000000-0005-0000-0000-00008F000000}"/>
    <cellStyle name="Comma 4 4 2 2" xfId="1864" xr:uid="{00000000-0005-0000-0000-000090000000}"/>
    <cellStyle name="Comma 4 4 3" xfId="1865" xr:uid="{00000000-0005-0000-0000-000091000000}"/>
    <cellStyle name="Comma 4 5" xfId="1866" xr:uid="{00000000-0005-0000-0000-000092000000}"/>
    <cellStyle name="Comma 4 5 2" xfId="1867" xr:uid="{00000000-0005-0000-0000-000093000000}"/>
    <cellStyle name="Comma 4 6" xfId="1868" xr:uid="{00000000-0005-0000-0000-000094000000}"/>
    <cellStyle name="Comma 4 7" xfId="3416" xr:uid="{00000000-0005-0000-0000-000095000000}"/>
    <cellStyle name="Comma 5" xfId="47" xr:uid="{00000000-0005-0000-0000-000096000000}"/>
    <cellStyle name="Comma 5 2" xfId="1869" xr:uid="{00000000-0005-0000-0000-000097000000}"/>
    <cellStyle name="Comma 5 2 2" xfId="1870" xr:uid="{00000000-0005-0000-0000-000098000000}"/>
    <cellStyle name="Comma 5 3" xfId="1871" xr:uid="{00000000-0005-0000-0000-000099000000}"/>
    <cellStyle name="Comma 5 4" xfId="3417" xr:uid="{00000000-0005-0000-0000-00009A000000}"/>
    <cellStyle name="Comma 6" xfId="48" xr:uid="{00000000-0005-0000-0000-00009B000000}"/>
    <cellStyle name="Comma 6 2" xfId="1872" xr:uid="{00000000-0005-0000-0000-00009C000000}"/>
    <cellStyle name="Comma 6 2 2" xfId="1873" xr:uid="{00000000-0005-0000-0000-00009D000000}"/>
    <cellStyle name="Comma 6 3" xfId="1874" xr:uid="{00000000-0005-0000-0000-00009E000000}"/>
    <cellStyle name="Comma 6 4" xfId="3418" xr:uid="{00000000-0005-0000-0000-00009F000000}"/>
    <cellStyle name="Comma 7" xfId="49" xr:uid="{00000000-0005-0000-0000-0000A0000000}"/>
    <cellStyle name="Comma 7 2" xfId="1875" xr:uid="{00000000-0005-0000-0000-0000A1000000}"/>
    <cellStyle name="Comma 7 2 2" xfId="1876" xr:uid="{00000000-0005-0000-0000-0000A2000000}"/>
    <cellStyle name="Comma 7 3" xfId="1877" xr:uid="{00000000-0005-0000-0000-0000A3000000}"/>
    <cellStyle name="Comma 8" xfId="3419" xr:uid="{00000000-0005-0000-0000-0000A4000000}"/>
    <cellStyle name="Comma 9" xfId="4344" xr:uid="{00000000-0005-0000-0000-0000A5000000}"/>
    <cellStyle name="Comma0 - Type3" xfId="50" xr:uid="{00000000-0005-0000-0000-0000A6000000}"/>
    <cellStyle name="Constant" xfId="4347" xr:uid="{00000000-0005-0000-0000-0000A7000000}"/>
    <cellStyle name="CustomizationCells" xfId="51" xr:uid="{00000000-0005-0000-0000-0000A8000000}"/>
    <cellStyle name="CustomizationCells 2" xfId="52" xr:uid="{00000000-0005-0000-0000-0000A9000000}"/>
    <cellStyle name="CustomizationCells 2 2" xfId="3420" xr:uid="{00000000-0005-0000-0000-0000AA000000}"/>
    <cellStyle name="CustomizationCells 3" xfId="53" xr:uid="{00000000-0005-0000-0000-0000AB000000}"/>
    <cellStyle name="CustomizationCells 4" xfId="54" xr:uid="{00000000-0005-0000-0000-0000AC000000}"/>
    <cellStyle name="CustomizationCells 5" xfId="55" xr:uid="{00000000-0005-0000-0000-0000AD000000}"/>
    <cellStyle name="CustomizationCells 6" xfId="56" xr:uid="{00000000-0005-0000-0000-0000AE000000}"/>
    <cellStyle name="CustomizationCells 7" xfId="3421" xr:uid="{00000000-0005-0000-0000-0000AF000000}"/>
    <cellStyle name="Euro" xfId="57" xr:uid="{00000000-0005-0000-0000-0000B0000000}"/>
    <cellStyle name="Euro 10" xfId="58" xr:uid="{00000000-0005-0000-0000-0000B1000000}"/>
    <cellStyle name="Euro 10 2" xfId="59" xr:uid="{00000000-0005-0000-0000-0000B2000000}"/>
    <cellStyle name="Euro 10 2 2" xfId="1878" xr:uid="{00000000-0005-0000-0000-0000B3000000}"/>
    <cellStyle name="Euro 10 3" xfId="60" xr:uid="{00000000-0005-0000-0000-0000B4000000}"/>
    <cellStyle name="Euro 10 3 2" xfId="61" xr:uid="{00000000-0005-0000-0000-0000B5000000}"/>
    <cellStyle name="Euro 10 3 2 2" xfId="3422" xr:uid="{00000000-0005-0000-0000-0000B6000000}"/>
    <cellStyle name="Euro 10 3 2 3" xfId="3423" xr:uid="{00000000-0005-0000-0000-0000B7000000}"/>
    <cellStyle name="Euro 10 3 3" xfId="62" xr:uid="{00000000-0005-0000-0000-0000B8000000}"/>
    <cellStyle name="Euro 10 3 3 2" xfId="1879" xr:uid="{00000000-0005-0000-0000-0000B9000000}"/>
    <cellStyle name="Euro 10 3 4" xfId="1880" xr:uid="{00000000-0005-0000-0000-0000BA000000}"/>
    <cellStyle name="Euro 10 4" xfId="63" xr:uid="{00000000-0005-0000-0000-0000BB000000}"/>
    <cellStyle name="Euro 10 4 2" xfId="1881" xr:uid="{00000000-0005-0000-0000-0000BC000000}"/>
    <cellStyle name="Euro 10 4 2 2" xfId="1882" xr:uid="{00000000-0005-0000-0000-0000BD000000}"/>
    <cellStyle name="Euro 10 4 3" xfId="1883" xr:uid="{00000000-0005-0000-0000-0000BE000000}"/>
    <cellStyle name="Euro 10 5" xfId="64" xr:uid="{00000000-0005-0000-0000-0000BF000000}"/>
    <cellStyle name="Euro 11" xfId="65" xr:uid="{00000000-0005-0000-0000-0000C0000000}"/>
    <cellStyle name="Euro 11 2" xfId="66" xr:uid="{00000000-0005-0000-0000-0000C1000000}"/>
    <cellStyle name="Euro 11 2 2" xfId="1884" xr:uid="{00000000-0005-0000-0000-0000C2000000}"/>
    <cellStyle name="Euro 11 3" xfId="67" xr:uid="{00000000-0005-0000-0000-0000C3000000}"/>
    <cellStyle name="Euro 11 3 2" xfId="68" xr:uid="{00000000-0005-0000-0000-0000C4000000}"/>
    <cellStyle name="Euro 11 3 2 2" xfId="3424" xr:uid="{00000000-0005-0000-0000-0000C5000000}"/>
    <cellStyle name="Euro 11 3 2 3" xfId="3425" xr:uid="{00000000-0005-0000-0000-0000C6000000}"/>
    <cellStyle name="Euro 11 3 3" xfId="69" xr:uid="{00000000-0005-0000-0000-0000C7000000}"/>
    <cellStyle name="Euro 11 3 3 2" xfId="1885" xr:uid="{00000000-0005-0000-0000-0000C8000000}"/>
    <cellStyle name="Euro 11 3 4" xfId="1886" xr:uid="{00000000-0005-0000-0000-0000C9000000}"/>
    <cellStyle name="Euro 11 4" xfId="70" xr:uid="{00000000-0005-0000-0000-0000CA000000}"/>
    <cellStyle name="Euro 11 4 2" xfId="1887" xr:uid="{00000000-0005-0000-0000-0000CB000000}"/>
    <cellStyle name="Euro 11 4 2 2" xfId="1888" xr:uid="{00000000-0005-0000-0000-0000CC000000}"/>
    <cellStyle name="Euro 11 4 3" xfId="1889" xr:uid="{00000000-0005-0000-0000-0000CD000000}"/>
    <cellStyle name="Euro 11 5" xfId="71" xr:uid="{00000000-0005-0000-0000-0000CE000000}"/>
    <cellStyle name="Euro 12" xfId="72" xr:uid="{00000000-0005-0000-0000-0000CF000000}"/>
    <cellStyle name="Euro 12 2" xfId="73" xr:uid="{00000000-0005-0000-0000-0000D0000000}"/>
    <cellStyle name="Euro 12 2 2" xfId="1890" xr:uid="{00000000-0005-0000-0000-0000D1000000}"/>
    <cellStyle name="Euro 12 3" xfId="74" xr:uid="{00000000-0005-0000-0000-0000D2000000}"/>
    <cellStyle name="Euro 12 3 2" xfId="75" xr:uid="{00000000-0005-0000-0000-0000D3000000}"/>
    <cellStyle name="Euro 12 3 2 2" xfId="3426" xr:uid="{00000000-0005-0000-0000-0000D4000000}"/>
    <cellStyle name="Euro 12 3 2 3" xfId="3427" xr:uid="{00000000-0005-0000-0000-0000D5000000}"/>
    <cellStyle name="Euro 12 3 3" xfId="76" xr:uid="{00000000-0005-0000-0000-0000D6000000}"/>
    <cellStyle name="Euro 12 3 3 2" xfId="1891" xr:uid="{00000000-0005-0000-0000-0000D7000000}"/>
    <cellStyle name="Euro 12 3 4" xfId="1892" xr:uid="{00000000-0005-0000-0000-0000D8000000}"/>
    <cellStyle name="Euro 12 4" xfId="77" xr:uid="{00000000-0005-0000-0000-0000D9000000}"/>
    <cellStyle name="Euro 12 4 2" xfId="1893" xr:uid="{00000000-0005-0000-0000-0000DA000000}"/>
    <cellStyle name="Euro 12 4 2 2" xfId="1894" xr:uid="{00000000-0005-0000-0000-0000DB000000}"/>
    <cellStyle name="Euro 12 4 3" xfId="1895" xr:uid="{00000000-0005-0000-0000-0000DC000000}"/>
    <cellStyle name="Euro 12 5" xfId="78" xr:uid="{00000000-0005-0000-0000-0000DD000000}"/>
    <cellStyle name="Euro 13" xfId="79" xr:uid="{00000000-0005-0000-0000-0000DE000000}"/>
    <cellStyle name="Euro 13 2" xfId="80" xr:uid="{00000000-0005-0000-0000-0000DF000000}"/>
    <cellStyle name="Euro 13 2 2" xfId="1896" xr:uid="{00000000-0005-0000-0000-0000E0000000}"/>
    <cellStyle name="Euro 13 3" xfId="81" xr:uid="{00000000-0005-0000-0000-0000E1000000}"/>
    <cellStyle name="Euro 13 3 2" xfId="82" xr:uid="{00000000-0005-0000-0000-0000E2000000}"/>
    <cellStyle name="Euro 13 3 2 2" xfId="3428" xr:uid="{00000000-0005-0000-0000-0000E3000000}"/>
    <cellStyle name="Euro 13 3 2 3" xfId="3429" xr:uid="{00000000-0005-0000-0000-0000E4000000}"/>
    <cellStyle name="Euro 13 3 3" xfId="83" xr:uid="{00000000-0005-0000-0000-0000E5000000}"/>
    <cellStyle name="Euro 13 3 3 2" xfId="1897" xr:uid="{00000000-0005-0000-0000-0000E6000000}"/>
    <cellStyle name="Euro 13 3 4" xfId="1898" xr:uid="{00000000-0005-0000-0000-0000E7000000}"/>
    <cellStyle name="Euro 13 4" xfId="84" xr:uid="{00000000-0005-0000-0000-0000E8000000}"/>
    <cellStyle name="Euro 13 4 2" xfId="1899" xr:uid="{00000000-0005-0000-0000-0000E9000000}"/>
    <cellStyle name="Euro 13 4 2 2" xfId="1900" xr:uid="{00000000-0005-0000-0000-0000EA000000}"/>
    <cellStyle name="Euro 13 4 3" xfId="1901" xr:uid="{00000000-0005-0000-0000-0000EB000000}"/>
    <cellStyle name="Euro 13 5" xfId="85" xr:uid="{00000000-0005-0000-0000-0000EC000000}"/>
    <cellStyle name="Euro 14" xfId="86" xr:uid="{00000000-0005-0000-0000-0000ED000000}"/>
    <cellStyle name="Euro 14 2" xfId="87" xr:uid="{00000000-0005-0000-0000-0000EE000000}"/>
    <cellStyle name="Euro 14 2 2" xfId="1902" xr:uid="{00000000-0005-0000-0000-0000EF000000}"/>
    <cellStyle name="Euro 14 3" xfId="88" xr:uid="{00000000-0005-0000-0000-0000F0000000}"/>
    <cellStyle name="Euro 14 3 2" xfId="89" xr:uid="{00000000-0005-0000-0000-0000F1000000}"/>
    <cellStyle name="Euro 14 3 2 2" xfId="3430" xr:uid="{00000000-0005-0000-0000-0000F2000000}"/>
    <cellStyle name="Euro 14 3 2 3" xfId="3431" xr:uid="{00000000-0005-0000-0000-0000F3000000}"/>
    <cellStyle name="Euro 14 3 3" xfId="90" xr:uid="{00000000-0005-0000-0000-0000F4000000}"/>
    <cellStyle name="Euro 14 3 3 2" xfId="1903" xr:uid="{00000000-0005-0000-0000-0000F5000000}"/>
    <cellStyle name="Euro 14 3 4" xfId="1904" xr:uid="{00000000-0005-0000-0000-0000F6000000}"/>
    <cellStyle name="Euro 14 4" xfId="91" xr:uid="{00000000-0005-0000-0000-0000F7000000}"/>
    <cellStyle name="Euro 14 4 2" xfId="1905" xr:uid="{00000000-0005-0000-0000-0000F8000000}"/>
    <cellStyle name="Euro 14 4 2 2" xfId="1906" xr:uid="{00000000-0005-0000-0000-0000F9000000}"/>
    <cellStyle name="Euro 14 4 3" xfId="1907" xr:uid="{00000000-0005-0000-0000-0000FA000000}"/>
    <cellStyle name="Euro 14 5" xfId="92" xr:uid="{00000000-0005-0000-0000-0000FB000000}"/>
    <cellStyle name="Euro 15" xfId="93" xr:uid="{00000000-0005-0000-0000-0000FC000000}"/>
    <cellStyle name="Euro 15 2" xfId="94" xr:uid="{00000000-0005-0000-0000-0000FD000000}"/>
    <cellStyle name="Euro 15 2 2" xfId="1908" xr:uid="{00000000-0005-0000-0000-0000FE000000}"/>
    <cellStyle name="Euro 15 3" xfId="95" xr:uid="{00000000-0005-0000-0000-0000FF000000}"/>
    <cellStyle name="Euro 15 3 2" xfId="96" xr:uid="{00000000-0005-0000-0000-000000010000}"/>
    <cellStyle name="Euro 15 3 2 2" xfId="3432" xr:uid="{00000000-0005-0000-0000-000001010000}"/>
    <cellStyle name="Euro 15 3 2 3" xfId="3433" xr:uid="{00000000-0005-0000-0000-000002010000}"/>
    <cellStyle name="Euro 15 3 3" xfId="97" xr:uid="{00000000-0005-0000-0000-000003010000}"/>
    <cellStyle name="Euro 15 3 3 2" xfId="1909" xr:uid="{00000000-0005-0000-0000-000004010000}"/>
    <cellStyle name="Euro 15 3 4" xfId="1910" xr:uid="{00000000-0005-0000-0000-000005010000}"/>
    <cellStyle name="Euro 15 4" xfId="98" xr:uid="{00000000-0005-0000-0000-000006010000}"/>
    <cellStyle name="Euro 15 4 2" xfId="1911" xr:uid="{00000000-0005-0000-0000-000007010000}"/>
    <cellStyle name="Euro 15 4 2 2" xfId="1912" xr:uid="{00000000-0005-0000-0000-000008010000}"/>
    <cellStyle name="Euro 15 4 3" xfId="1913" xr:uid="{00000000-0005-0000-0000-000009010000}"/>
    <cellStyle name="Euro 15 5" xfId="99" xr:uid="{00000000-0005-0000-0000-00000A010000}"/>
    <cellStyle name="Euro 16" xfId="100" xr:uid="{00000000-0005-0000-0000-00000B010000}"/>
    <cellStyle name="Euro 16 2" xfId="101" xr:uid="{00000000-0005-0000-0000-00000C010000}"/>
    <cellStyle name="Euro 16 2 2" xfId="1914" xr:uid="{00000000-0005-0000-0000-00000D010000}"/>
    <cellStyle name="Euro 16 3" xfId="102" xr:uid="{00000000-0005-0000-0000-00000E010000}"/>
    <cellStyle name="Euro 16 3 2" xfId="103" xr:uid="{00000000-0005-0000-0000-00000F010000}"/>
    <cellStyle name="Euro 16 3 2 2" xfId="3434" xr:uid="{00000000-0005-0000-0000-000010010000}"/>
    <cellStyle name="Euro 16 3 2 3" xfId="3435" xr:uid="{00000000-0005-0000-0000-000011010000}"/>
    <cellStyle name="Euro 16 3 3" xfId="104" xr:uid="{00000000-0005-0000-0000-000012010000}"/>
    <cellStyle name="Euro 16 3 3 2" xfId="1915" xr:uid="{00000000-0005-0000-0000-000013010000}"/>
    <cellStyle name="Euro 16 3 4" xfId="1916" xr:uid="{00000000-0005-0000-0000-000014010000}"/>
    <cellStyle name="Euro 16 4" xfId="105" xr:uid="{00000000-0005-0000-0000-000015010000}"/>
    <cellStyle name="Euro 16 4 2" xfId="1917" xr:uid="{00000000-0005-0000-0000-000016010000}"/>
    <cellStyle name="Euro 16 4 2 2" xfId="1918" xr:uid="{00000000-0005-0000-0000-000017010000}"/>
    <cellStyle name="Euro 16 4 3" xfId="1919" xr:uid="{00000000-0005-0000-0000-000018010000}"/>
    <cellStyle name="Euro 16 5" xfId="106" xr:uid="{00000000-0005-0000-0000-000019010000}"/>
    <cellStyle name="Euro 17" xfId="107" xr:uid="{00000000-0005-0000-0000-00001A010000}"/>
    <cellStyle name="Euro 17 2" xfId="108" xr:uid="{00000000-0005-0000-0000-00001B010000}"/>
    <cellStyle name="Euro 17 2 2" xfId="1920" xr:uid="{00000000-0005-0000-0000-00001C010000}"/>
    <cellStyle name="Euro 17 3" xfId="109" xr:uid="{00000000-0005-0000-0000-00001D010000}"/>
    <cellStyle name="Euro 17 3 2" xfId="110" xr:uid="{00000000-0005-0000-0000-00001E010000}"/>
    <cellStyle name="Euro 17 3 2 2" xfId="3436" xr:uid="{00000000-0005-0000-0000-00001F010000}"/>
    <cellStyle name="Euro 17 3 2 3" xfId="3437" xr:uid="{00000000-0005-0000-0000-000020010000}"/>
    <cellStyle name="Euro 17 3 3" xfId="111" xr:uid="{00000000-0005-0000-0000-000021010000}"/>
    <cellStyle name="Euro 17 3 3 2" xfId="1921" xr:uid="{00000000-0005-0000-0000-000022010000}"/>
    <cellStyle name="Euro 17 3 4" xfId="1922" xr:uid="{00000000-0005-0000-0000-000023010000}"/>
    <cellStyle name="Euro 17 4" xfId="112" xr:uid="{00000000-0005-0000-0000-000024010000}"/>
    <cellStyle name="Euro 17 4 2" xfId="1923" xr:uid="{00000000-0005-0000-0000-000025010000}"/>
    <cellStyle name="Euro 17 4 2 2" xfId="1924" xr:uid="{00000000-0005-0000-0000-000026010000}"/>
    <cellStyle name="Euro 17 4 3" xfId="1925" xr:uid="{00000000-0005-0000-0000-000027010000}"/>
    <cellStyle name="Euro 17 5" xfId="113" xr:uid="{00000000-0005-0000-0000-000028010000}"/>
    <cellStyle name="Euro 18" xfId="114" xr:uid="{00000000-0005-0000-0000-000029010000}"/>
    <cellStyle name="Euro 18 2" xfId="115" xr:uid="{00000000-0005-0000-0000-00002A010000}"/>
    <cellStyle name="Euro 18 2 2" xfId="1926" xr:uid="{00000000-0005-0000-0000-00002B010000}"/>
    <cellStyle name="Euro 18 3" xfId="116" xr:uid="{00000000-0005-0000-0000-00002C010000}"/>
    <cellStyle name="Euro 18 3 2" xfId="117" xr:uid="{00000000-0005-0000-0000-00002D010000}"/>
    <cellStyle name="Euro 18 3 2 2" xfId="3438" xr:uid="{00000000-0005-0000-0000-00002E010000}"/>
    <cellStyle name="Euro 18 3 2 3" xfId="3439" xr:uid="{00000000-0005-0000-0000-00002F010000}"/>
    <cellStyle name="Euro 18 3 3" xfId="118" xr:uid="{00000000-0005-0000-0000-000030010000}"/>
    <cellStyle name="Euro 18 3 3 2" xfId="1927" xr:uid="{00000000-0005-0000-0000-000031010000}"/>
    <cellStyle name="Euro 18 3 4" xfId="1928" xr:uid="{00000000-0005-0000-0000-000032010000}"/>
    <cellStyle name="Euro 18 4" xfId="119" xr:uid="{00000000-0005-0000-0000-000033010000}"/>
    <cellStyle name="Euro 18 4 2" xfId="1929" xr:uid="{00000000-0005-0000-0000-000034010000}"/>
    <cellStyle name="Euro 18 4 2 2" xfId="1930" xr:uid="{00000000-0005-0000-0000-000035010000}"/>
    <cellStyle name="Euro 18 4 3" xfId="1931" xr:uid="{00000000-0005-0000-0000-000036010000}"/>
    <cellStyle name="Euro 18 5" xfId="120" xr:uid="{00000000-0005-0000-0000-000037010000}"/>
    <cellStyle name="Euro 19" xfId="121" xr:uid="{00000000-0005-0000-0000-000038010000}"/>
    <cellStyle name="Euro 19 2" xfId="122" xr:uid="{00000000-0005-0000-0000-000039010000}"/>
    <cellStyle name="Euro 19 2 2" xfId="1932" xr:uid="{00000000-0005-0000-0000-00003A010000}"/>
    <cellStyle name="Euro 19 3" xfId="123" xr:uid="{00000000-0005-0000-0000-00003B010000}"/>
    <cellStyle name="Euro 19 3 2" xfId="124" xr:uid="{00000000-0005-0000-0000-00003C010000}"/>
    <cellStyle name="Euro 19 3 2 2" xfId="3440" xr:uid="{00000000-0005-0000-0000-00003D010000}"/>
    <cellStyle name="Euro 19 3 2 3" xfId="3441" xr:uid="{00000000-0005-0000-0000-00003E010000}"/>
    <cellStyle name="Euro 19 3 3" xfId="125" xr:uid="{00000000-0005-0000-0000-00003F010000}"/>
    <cellStyle name="Euro 19 3 3 2" xfId="1933" xr:uid="{00000000-0005-0000-0000-000040010000}"/>
    <cellStyle name="Euro 19 3 4" xfId="1934" xr:uid="{00000000-0005-0000-0000-000041010000}"/>
    <cellStyle name="Euro 19 4" xfId="126" xr:uid="{00000000-0005-0000-0000-000042010000}"/>
    <cellStyle name="Euro 19 4 2" xfId="1935" xr:uid="{00000000-0005-0000-0000-000043010000}"/>
    <cellStyle name="Euro 19 4 2 2" xfId="1936" xr:uid="{00000000-0005-0000-0000-000044010000}"/>
    <cellStyle name="Euro 19 4 3" xfId="1937" xr:uid="{00000000-0005-0000-0000-000045010000}"/>
    <cellStyle name="Euro 19 5" xfId="127" xr:uid="{00000000-0005-0000-0000-000046010000}"/>
    <cellStyle name="Euro 2" xfId="128" xr:uid="{00000000-0005-0000-0000-000047010000}"/>
    <cellStyle name="Euro 2 2" xfId="129" xr:uid="{00000000-0005-0000-0000-000048010000}"/>
    <cellStyle name="Euro 2 2 2" xfId="1938" xr:uid="{00000000-0005-0000-0000-000049010000}"/>
    <cellStyle name="Euro 2 3" xfId="130" xr:uid="{00000000-0005-0000-0000-00004A010000}"/>
    <cellStyle name="Euro 2 3 2" xfId="131" xr:uid="{00000000-0005-0000-0000-00004B010000}"/>
    <cellStyle name="Euro 2 3 2 2" xfId="3442" xr:uid="{00000000-0005-0000-0000-00004C010000}"/>
    <cellStyle name="Euro 2 3 2 3" xfId="3443" xr:uid="{00000000-0005-0000-0000-00004D010000}"/>
    <cellStyle name="Euro 2 3 3" xfId="132" xr:uid="{00000000-0005-0000-0000-00004E010000}"/>
    <cellStyle name="Euro 2 3 3 2" xfId="1939" xr:uid="{00000000-0005-0000-0000-00004F010000}"/>
    <cellStyle name="Euro 2 3 4" xfId="1940" xr:uid="{00000000-0005-0000-0000-000050010000}"/>
    <cellStyle name="Euro 2 4" xfId="133" xr:uid="{00000000-0005-0000-0000-000051010000}"/>
    <cellStyle name="Euro 2 4 2" xfId="1941" xr:uid="{00000000-0005-0000-0000-000052010000}"/>
    <cellStyle name="Euro 2 4 2 2" xfId="1942" xr:uid="{00000000-0005-0000-0000-000053010000}"/>
    <cellStyle name="Euro 2 4 3" xfId="1943" xr:uid="{00000000-0005-0000-0000-000054010000}"/>
    <cellStyle name="Euro 2 5" xfId="134" xr:uid="{00000000-0005-0000-0000-000055010000}"/>
    <cellStyle name="Euro 20" xfId="135" xr:uid="{00000000-0005-0000-0000-000056010000}"/>
    <cellStyle name="Euro 20 2" xfId="136" xr:uid="{00000000-0005-0000-0000-000057010000}"/>
    <cellStyle name="Euro 20 2 2" xfId="1944" xr:uid="{00000000-0005-0000-0000-000058010000}"/>
    <cellStyle name="Euro 20 3" xfId="137" xr:uid="{00000000-0005-0000-0000-000059010000}"/>
    <cellStyle name="Euro 20 3 2" xfId="138" xr:uid="{00000000-0005-0000-0000-00005A010000}"/>
    <cellStyle name="Euro 20 3 2 2" xfId="3444" xr:uid="{00000000-0005-0000-0000-00005B010000}"/>
    <cellStyle name="Euro 20 3 2 3" xfId="3445" xr:uid="{00000000-0005-0000-0000-00005C010000}"/>
    <cellStyle name="Euro 20 3 3" xfId="139" xr:uid="{00000000-0005-0000-0000-00005D010000}"/>
    <cellStyle name="Euro 20 3 3 2" xfId="1945" xr:uid="{00000000-0005-0000-0000-00005E010000}"/>
    <cellStyle name="Euro 20 3 4" xfId="1946" xr:uid="{00000000-0005-0000-0000-00005F010000}"/>
    <cellStyle name="Euro 20 4" xfId="140" xr:uid="{00000000-0005-0000-0000-000060010000}"/>
    <cellStyle name="Euro 20 4 2" xfId="1947" xr:uid="{00000000-0005-0000-0000-000061010000}"/>
    <cellStyle name="Euro 20 4 2 2" xfId="1948" xr:uid="{00000000-0005-0000-0000-000062010000}"/>
    <cellStyle name="Euro 20 4 3" xfId="1949" xr:uid="{00000000-0005-0000-0000-000063010000}"/>
    <cellStyle name="Euro 20 5" xfId="141" xr:uid="{00000000-0005-0000-0000-000064010000}"/>
    <cellStyle name="Euro 21" xfId="142" xr:uid="{00000000-0005-0000-0000-000065010000}"/>
    <cellStyle name="Euro 21 2" xfId="143" xr:uid="{00000000-0005-0000-0000-000066010000}"/>
    <cellStyle name="Euro 21 2 2" xfId="1950" xr:uid="{00000000-0005-0000-0000-000067010000}"/>
    <cellStyle name="Euro 21 3" xfId="144" xr:uid="{00000000-0005-0000-0000-000068010000}"/>
    <cellStyle name="Euro 21 3 2" xfId="145" xr:uid="{00000000-0005-0000-0000-000069010000}"/>
    <cellStyle name="Euro 21 3 2 2" xfId="3446" xr:uid="{00000000-0005-0000-0000-00006A010000}"/>
    <cellStyle name="Euro 21 3 2 3" xfId="3447" xr:uid="{00000000-0005-0000-0000-00006B010000}"/>
    <cellStyle name="Euro 21 3 3" xfId="146" xr:uid="{00000000-0005-0000-0000-00006C010000}"/>
    <cellStyle name="Euro 21 3 3 2" xfId="1951" xr:uid="{00000000-0005-0000-0000-00006D010000}"/>
    <cellStyle name="Euro 21 3 4" xfId="1952" xr:uid="{00000000-0005-0000-0000-00006E010000}"/>
    <cellStyle name="Euro 21 4" xfId="147" xr:uid="{00000000-0005-0000-0000-00006F010000}"/>
    <cellStyle name="Euro 21 4 2" xfId="1953" xr:uid="{00000000-0005-0000-0000-000070010000}"/>
    <cellStyle name="Euro 21 4 2 2" xfId="1954" xr:uid="{00000000-0005-0000-0000-000071010000}"/>
    <cellStyle name="Euro 21 4 3" xfId="1955" xr:uid="{00000000-0005-0000-0000-000072010000}"/>
    <cellStyle name="Euro 21 5" xfId="148" xr:uid="{00000000-0005-0000-0000-000073010000}"/>
    <cellStyle name="Euro 22" xfId="149" xr:uid="{00000000-0005-0000-0000-000074010000}"/>
    <cellStyle name="Euro 22 2" xfId="150" xr:uid="{00000000-0005-0000-0000-000075010000}"/>
    <cellStyle name="Euro 22 2 2" xfId="1956" xr:uid="{00000000-0005-0000-0000-000076010000}"/>
    <cellStyle name="Euro 22 3" xfId="151" xr:uid="{00000000-0005-0000-0000-000077010000}"/>
    <cellStyle name="Euro 22 3 2" xfId="152" xr:uid="{00000000-0005-0000-0000-000078010000}"/>
    <cellStyle name="Euro 22 3 2 2" xfId="3448" xr:uid="{00000000-0005-0000-0000-000079010000}"/>
    <cellStyle name="Euro 22 3 2 3" xfId="3449" xr:uid="{00000000-0005-0000-0000-00007A010000}"/>
    <cellStyle name="Euro 22 3 3" xfId="153" xr:uid="{00000000-0005-0000-0000-00007B010000}"/>
    <cellStyle name="Euro 22 3 3 2" xfId="1957" xr:uid="{00000000-0005-0000-0000-00007C010000}"/>
    <cellStyle name="Euro 22 3 4" xfId="1958" xr:uid="{00000000-0005-0000-0000-00007D010000}"/>
    <cellStyle name="Euro 22 4" xfId="154" xr:uid="{00000000-0005-0000-0000-00007E010000}"/>
    <cellStyle name="Euro 22 4 2" xfId="1959" xr:uid="{00000000-0005-0000-0000-00007F010000}"/>
    <cellStyle name="Euro 22 4 2 2" xfId="1960" xr:uid="{00000000-0005-0000-0000-000080010000}"/>
    <cellStyle name="Euro 22 4 3" xfId="1961" xr:uid="{00000000-0005-0000-0000-000081010000}"/>
    <cellStyle name="Euro 22 5" xfId="155" xr:uid="{00000000-0005-0000-0000-000082010000}"/>
    <cellStyle name="Euro 23" xfId="156" xr:uid="{00000000-0005-0000-0000-000083010000}"/>
    <cellStyle name="Euro 23 2" xfId="157" xr:uid="{00000000-0005-0000-0000-000084010000}"/>
    <cellStyle name="Euro 23 2 2" xfId="1962" xr:uid="{00000000-0005-0000-0000-000085010000}"/>
    <cellStyle name="Euro 23 3" xfId="158" xr:uid="{00000000-0005-0000-0000-000086010000}"/>
    <cellStyle name="Euro 23 3 2" xfId="159" xr:uid="{00000000-0005-0000-0000-000087010000}"/>
    <cellStyle name="Euro 23 3 2 2" xfId="3450" xr:uid="{00000000-0005-0000-0000-000088010000}"/>
    <cellStyle name="Euro 23 3 2 3" xfId="3451" xr:uid="{00000000-0005-0000-0000-000089010000}"/>
    <cellStyle name="Euro 23 3 3" xfId="160" xr:uid="{00000000-0005-0000-0000-00008A010000}"/>
    <cellStyle name="Euro 23 3 3 2" xfId="1963" xr:uid="{00000000-0005-0000-0000-00008B010000}"/>
    <cellStyle name="Euro 23 3 4" xfId="1964" xr:uid="{00000000-0005-0000-0000-00008C010000}"/>
    <cellStyle name="Euro 23 4" xfId="161" xr:uid="{00000000-0005-0000-0000-00008D010000}"/>
    <cellStyle name="Euro 23 4 2" xfId="1965" xr:uid="{00000000-0005-0000-0000-00008E010000}"/>
    <cellStyle name="Euro 23 4 2 2" xfId="1966" xr:uid="{00000000-0005-0000-0000-00008F010000}"/>
    <cellStyle name="Euro 23 4 3" xfId="1967" xr:uid="{00000000-0005-0000-0000-000090010000}"/>
    <cellStyle name="Euro 23 5" xfId="162" xr:uid="{00000000-0005-0000-0000-000091010000}"/>
    <cellStyle name="Euro 24" xfId="163" xr:uid="{00000000-0005-0000-0000-000092010000}"/>
    <cellStyle name="Euro 24 2" xfId="164" xr:uid="{00000000-0005-0000-0000-000093010000}"/>
    <cellStyle name="Euro 24 2 2" xfId="1968" xr:uid="{00000000-0005-0000-0000-000094010000}"/>
    <cellStyle name="Euro 24 3" xfId="165" xr:uid="{00000000-0005-0000-0000-000095010000}"/>
    <cellStyle name="Euro 24 3 2" xfId="166" xr:uid="{00000000-0005-0000-0000-000096010000}"/>
    <cellStyle name="Euro 24 3 2 2" xfId="3452" xr:uid="{00000000-0005-0000-0000-000097010000}"/>
    <cellStyle name="Euro 24 3 2 3" xfId="3453" xr:uid="{00000000-0005-0000-0000-000098010000}"/>
    <cellStyle name="Euro 24 3 3" xfId="167" xr:uid="{00000000-0005-0000-0000-000099010000}"/>
    <cellStyle name="Euro 24 3 3 2" xfId="1969" xr:uid="{00000000-0005-0000-0000-00009A010000}"/>
    <cellStyle name="Euro 24 3 4" xfId="1970" xr:uid="{00000000-0005-0000-0000-00009B010000}"/>
    <cellStyle name="Euro 24 4" xfId="168" xr:uid="{00000000-0005-0000-0000-00009C010000}"/>
    <cellStyle name="Euro 24 4 2" xfId="1971" xr:uid="{00000000-0005-0000-0000-00009D010000}"/>
    <cellStyle name="Euro 24 4 2 2" xfId="1972" xr:uid="{00000000-0005-0000-0000-00009E010000}"/>
    <cellStyle name="Euro 24 4 3" xfId="1973" xr:uid="{00000000-0005-0000-0000-00009F010000}"/>
    <cellStyle name="Euro 24 5" xfId="169" xr:uid="{00000000-0005-0000-0000-0000A0010000}"/>
    <cellStyle name="Euro 25" xfId="170" xr:uid="{00000000-0005-0000-0000-0000A1010000}"/>
    <cellStyle name="Euro 25 2" xfId="171" xr:uid="{00000000-0005-0000-0000-0000A2010000}"/>
    <cellStyle name="Euro 25 2 2" xfId="1974" xr:uid="{00000000-0005-0000-0000-0000A3010000}"/>
    <cellStyle name="Euro 25 3" xfId="172" xr:uid="{00000000-0005-0000-0000-0000A4010000}"/>
    <cellStyle name="Euro 25 3 2" xfId="173" xr:uid="{00000000-0005-0000-0000-0000A5010000}"/>
    <cellStyle name="Euro 25 3 2 2" xfId="3454" xr:uid="{00000000-0005-0000-0000-0000A6010000}"/>
    <cellStyle name="Euro 25 3 2 3" xfId="3455" xr:uid="{00000000-0005-0000-0000-0000A7010000}"/>
    <cellStyle name="Euro 25 3 3" xfId="174" xr:uid="{00000000-0005-0000-0000-0000A8010000}"/>
    <cellStyle name="Euro 25 3 3 2" xfId="1975" xr:uid="{00000000-0005-0000-0000-0000A9010000}"/>
    <cellStyle name="Euro 25 3 4" xfId="1976" xr:uid="{00000000-0005-0000-0000-0000AA010000}"/>
    <cellStyle name="Euro 25 4" xfId="175" xr:uid="{00000000-0005-0000-0000-0000AB010000}"/>
    <cellStyle name="Euro 25 4 2" xfId="1977" xr:uid="{00000000-0005-0000-0000-0000AC010000}"/>
    <cellStyle name="Euro 25 4 2 2" xfId="1978" xr:uid="{00000000-0005-0000-0000-0000AD010000}"/>
    <cellStyle name="Euro 25 4 3" xfId="1979" xr:uid="{00000000-0005-0000-0000-0000AE010000}"/>
    <cellStyle name="Euro 25 5" xfId="176" xr:uid="{00000000-0005-0000-0000-0000AF010000}"/>
    <cellStyle name="Euro 26" xfId="177" xr:uid="{00000000-0005-0000-0000-0000B0010000}"/>
    <cellStyle name="Euro 26 2" xfId="178" xr:uid="{00000000-0005-0000-0000-0000B1010000}"/>
    <cellStyle name="Euro 26 2 2" xfId="1980" xr:uid="{00000000-0005-0000-0000-0000B2010000}"/>
    <cellStyle name="Euro 26 3" xfId="179" xr:uid="{00000000-0005-0000-0000-0000B3010000}"/>
    <cellStyle name="Euro 26 3 2" xfId="180" xr:uid="{00000000-0005-0000-0000-0000B4010000}"/>
    <cellStyle name="Euro 26 3 2 2" xfId="3456" xr:uid="{00000000-0005-0000-0000-0000B5010000}"/>
    <cellStyle name="Euro 26 3 2 3" xfId="3457" xr:uid="{00000000-0005-0000-0000-0000B6010000}"/>
    <cellStyle name="Euro 26 3 3" xfId="181" xr:uid="{00000000-0005-0000-0000-0000B7010000}"/>
    <cellStyle name="Euro 26 3 3 2" xfId="1981" xr:uid="{00000000-0005-0000-0000-0000B8010000}"/>
    <cellStyle name="Euro 26 3 4" xfId="1982" xr:uid="{00000000-0005-0000-0000-0000B9010000}"/>
    <cellStyle name="Euro 26 4" xfId="182" xr:uid="{00000000-0005-0000-0000-0000BA010000}"/>
    <cellStyle name="Euro 26 4 2" xfId="1983" xr:uid="{00000000-0005-0000-0000-0000BB010000}"/>
    <cellStyle name="Euro 26 4 2 2" xfId="1984" xr:uid="{00000000-0005-0000-0000-0000BC010000}"/>
    <cellStyle name="Euro 26 4 3" xfId="1985" xr:uid="{00000000-0005-0000-0000-0000BD010000}"/>
    <cellStyle name="Euro 26 5" xfId="183" xr:uid="{00000000-0005-0000-0000-0000BE010000}"/>
    <cellStyle name="Euro 27" xfId="184" xr:uid="{00000000-0005-0000-0000-0000BF010000}"/>
    <cellStyle name="Euro 27 2" xfId="185" xr:uid="{00000000-0005-0000-0000-0000C0010000}"/>
    <cellStyle name="Euro 27 2 2" xfId="1986" xr:uid="{00000000-0005-0000-0000-0000C1010000}"/>
    <cellStyle name="Euro 27 3" xfId="186" xr:uid="{00000000-0005-0000-0000-0000C2010000}"/>
    <cellStyle name="Euro 27 3 2" xfId="187" xr:uid="{00000000-0005-0000-0000-0000C3010000}"/>
    <cellStyle name="Euro 27 3 2 2" xfId="3458" xr:uid="{00000000-0005-0000-0000-0000C4010000}"/>
    <cellStyle name="Euro 27 3 2 3" xfId="3459" xr:uid="{00000000-0005-0000-0000-0000C5010000}"/>
    <cellStyle name="Euro 27 3 3" xfId="188" xr:uid="{00000000-0005-0000-0000-0000C6010000}"/>
    <cellStyle name="Euro 27 3 3 2" xfId="1987" xr:uid="{00000000-0005-0000-0000-0000C7010000}"/>
    <cellStyle name="Euro 27 3 4" xfId="1988" xr:uid="{00000000-0005-0000-0000-0000C8010000}"/>
    <cellStyle name="Euro 27 4" xfId="189" xr:uid="{00000000-0005-0000-0000-0000C9010000}"/>
    <cellStyle name="Euro 27 4 2" xfId="1989" xr:uid="{00000000-0005-0000-0000-0000CA010000}"/>
    <cellStyle name="Euro 27 4 2 2" xfId="1990" xr:uid="{00000000-0005-0000-0000-0000CB010000}"/>
    <cellStyle name="Euro 27 4 3" xfId="1991" xr:uid="{00000000-0005-0000-0000-0000CC010000}"/>
    <cellStyle name="Euro 27 5" xfId="190" xr:uid="{00000000-0005-0000-0000-0000CD010000}"/>
    <cellStyle name="Euro 28" xfId="191" xr:uid="{00000000-0005-0000-0000-0000CE010000}"/>
    <cellStyle name="Euro 28 2" xfId="192" xr:uid="{00000000-0005-0000-0000-0000CF010000}"/>
    <cellStyle name="Euro 28 2 2" xfId="1992" xr:uid="{00000000-0005-0000-0000-0000D0010000}"/>
    <cellStyle name="Euro 28 3" xfId="193" xr:uid="{00000000-0005-0000-0000-0000D1010000}"/>
    <cellStyle name="Euro 28 3 2" xfId="194" xr:uid="{00000000-0005-0000-0000-0000D2010000}"/>
    <cellStyle name="Euro 28 3 2 2" xfId="3460" xr:uid="{00000000-0005-0000-0000-0000D3010000}"/>
    <cellStyle name="Euro 28 3 2 3" xfId="3461" xr:uid="{00000000-0005-0000-0000-0000D4010000}"/>
    <cellStyle name="Euro 28 3 3" xfId="195" xr:uid="{00000000-0005-0000-0000-0000D5010000}"/>
    <cellStyle name="Euro 28 3 3 2" xfId="1993" xr:uid="{00000000-0005-0000-0000-0000D6010000}"/>
    <cellStyle name="Euro 28 3 4" xfId="1994" xr:uid="{00000000-0005-0000-0000-0000D7010000}"/>
    <cellStyle name="Euro 28 4" xfId="196" xr:uid="{00000000-0005-0000-0000-0000D8010000}"/>
    <cellStyle name="Euro 28 4 2" xfId="1995" xr:uid="{00000000-0005-0000-0000-0000D9010000}"/>
    <cellStyle name="Euro 28 4 2 2" xfId="1996" xr:uid="{00000000-0005-0000-0000-0000DA010000}"/>
    <cellStyle name="Euro 28 4 3" xfId="1997" xr:uid="{00000000-0005-0000-0000-0000DB010000}"/>
    <cellStyle name="Euro 28 5" xfId="197" xr:uid="{00000000-0005-0000-0000-0000DC010000}"/>
    <cellStyle name="Euro 29" xfId="198" xr:uid="{00000000-0005-0000-0000-0000DD010000}"/>
    <cellStyle name="Euro 29 2" xfId="199" xr:uid="{00000000-0005-0000-0000-0000DE010000}"/>
    <cellStyle name="Euro 29 2 2" xfId="1998" xr:uid="{00000000-0005-0000-0000-0000DF010000}"/>
    <cellStyle name="Euro 29 3" xfId="200" xr:uid="{00000000-0005-0000-0000-0000E0010000}"/>
    <cellStyle name="Euro 29 3 2" xfId="201" xr:uid="{00000000-0005-0000-0000-0000E1010000}"/>
    <cellStyle name="Euro 29 3 2 2" xfId="3462" xr:uid="{00000000-0005-0000-0000-0000E2010000}"/>
    <cellStyle name="Euro 29 3 2 3" xfId="3463" xr:uid="{00000000-0005-0000-0000-0000E3010000}"/>
    <cellStyle name="Euro 29 3 3" xfId="202" xr:uid="{00000000-0005-0000-0000-0000E4010000}"/>
    <cellStyle name="Euro 29 3 3 2" xfId="1999" xr:uid="{00000000-0005-0000-0000-0000E5010000}"/>
    <cellStyle name="Euro 29 3 4" xfId="2000" xr:uid="{00000000-0005-0000-0000-0000E6010000}"/>
    <cellStyle name="Euro 29 4" xfId="203" xr:uid="{00000000-0005-0000-0000-0000E7010000}"/>
    <cellStyle name="Euro 29 4 2" xfId="2001" xr:uid="{00000000-0005-0000-0000-0000E8010000}"/>
    <cellStyle name="Euro 29 4 2 2" xfId="2002" xr:uid="{00000000-0005-0000-0000-0000E9010000}"/>
    <cellStyle name="Euro 29 4 3" xfId="2003" xr:uid="{00000000-0005-0000-0000-0000EA010000}"/>
    <cellStyle name="Euro 29 5" xfId="204" xr:uid="{00000000-0005-0000-0000-0000EB010000}"/>
    <cellStyle name="Euro 3" xfId="205" xr:uid="{00000000-0005-0000-0000-0000EC010000}"/>
    <cellStyle name="Euro 3 2" xfId="206" xr:uid="{00000000-0005-0000-0000-0000ED010000}"/>
    <cellStyle name="Euro 3 2 2" xfId="2004" xr:uid="{00000000-0005-0000-0000-0000EE010000}"/>
    <cellStyle name="Euro 3 3" xfId="207" xr:uid="{00000000-0005-0000-0000-0000EF010000}"/>
    <cellStyle name="Euro 3 3 2" xfId="208" xr:uid="{00000000-0005-0000-0000-0000F0010000}"/>
    <cellStyle name="Euro 3 3 2 2" xfId="3464" xr:uid="{00000000-0005-0000-0000-0000F1010000}"/>
    <cellStyle name="Euro 3 3 2 3" xfId="3465" xr:uid="{00000000-0005-0000-0000-0000F2010000}"/>
    <cellStyle name="Euro 3 3 3" xfId="209" xr:uid="{00000000-0005-0000-0000-0000F3010000}"/>
    <cellStyle name="Euro 3 3 3 2" xfId="2005" xr:uid="{00000000-0005-0000-0000-0000F4010000}"/>
    <cellStyle name="Euro 3 3 4" xfId="2006" xr:uid="{00000000-0005-0000-0000-0000F5010000}"/>
    <cellStyle name="Euro 3 4" xfId="210" xr:uid="{00000000-0005-0000-0000-0000F6010000}"/>
    <cellStyle name="Euro 3 4 2" xfId="2007" xr:uid="{00000000-0005-0000-0000-0000F7010000}"/>
    <cellStyle name="Euro 3 4 2 2" xfId="2008" xr:uid="{00000000-0005-0000-0000-0000F8010000}"/>
    <cellStyle name="Euro 3 4 3" xfId="2009" xr:uid="{00000000-0005-0000-0000-0000F9010000}"/>
    <cellStyle name="Euro 3 5" xfId="211" xr:uid="{00000000-0005-0000-0000-0000FA010000}"/>
    <cellStyle name="Euro 30" xfId="212" xr:uid="{00000000-0005-0000-0000-0000FB010000}"/>
    <cellStyle name="Euro 30 2" xfId="213" xr:uid="{00000000-0005-0000-0000-0000FC010000}"/>
    <cellStyle name="Euro 30 2 2" xfId="2010" xr:uid="{00000000-0005-0000-0000-0000FD010000}"/>
    <cellStyle name="Euro 30 3" xfId="214" xr:uid="{00000000-0005-0000-0000-0000FE010000}"/>
    <cellStyle name="Euro 30 3 2" xfId="215" xr:uid="{00000000-0005-0000-0000-0000FF010000}"/>
    <cellStyle name="Euro 30 3 2 2" xfId="3466" xr:uid="{00000000-0005-0000-0000-000000020000}"/>
    <cellStyle name="Euro 30 3 2 3" xfId="3467" xr:uid="{00000000-0005-0000-0000-000001020000}"/>
    <cellStyle name="Euro 30 3 3" xfId="216" xr:uid="{00000000-0005-0000-0000-000002020000}"/>
    <cellStyle name="Euro 30 3 3 2" xfId="2011" xr:uid="{00000000-0005-0000-0000-000003020000}"/>
    <cellStyle name="Euro 30 3 4" xfId="2012" xr:uid="{00000000-0005-0000-0000-000004020000}"/>
    <cellStyle name="Euro 30 4" xfId="217" xr:uid="{00000000-0005-0000-0000-000005020000}"/>
    <cellStyle name="Euro 30 4 2" xfId="2013" xr:uid="{00000000-0005-0000-0000-000006020000}"/>
    <cellStyle name="Euro 30 4 2 2" xfId="2014" xr:uid="{00000000-0005-0000-0000-000007020000}"/>
    <cellStyle name="Euro 30 4 3" xfId="2015" xr:uid="{00000000-0005-0000-0000-000008020000}"/>
    <cellStyle name="Euro 30 5" xfId="218" xr:uid="{00000000-0005-0000-0000-000009020000}"/>
    <cellStyle name="Euro 31" xfId="219" xr:uid="{00000000-0005-0000-0000-00000A020000}"/>
    <cellStyle name="Euro 31 2" xfId="220" xr:uid="{00000000-0005-0000-0000-00000B020000}"/>
    <cellStyle name="Euro 31 2 2" xfId="2016" xr:uid="{00000000-0005-0000-0000-00000C020000}"/>
    <cellStyle name="Euro 31 3" xfId="221" xr:uid="{00000000-0005-0000-0000-00000D020000}"/>
    <cellStyle name="Euro 31 3 2" xfId="222" xr:uid="{00000000-0005-0000-0000-00000E020000}"/>
    <cellStyle name="Euro 31 3 2 2" xfId="3468" xr:uid="{00000000-0005-0000-0000-00000F020000}"/>
    <cellStyle name="Euro 31 3 2 3" xfId="3469" xr:uid="{00000000-0005-0000-0000-000010020000}"/>
    <cellStyle name="Euro 31 3 3" xfId="223" xr:uid="{00000000-0005-0000-0000-000011020000}"/>
    <cellStyle name="Euro 31 3 3 2" xfId="2017" xr:uid="{00000000-0005-0000-0000-000012020000}"/>
    <cellStyle name="Euro 31 3 4" xfId="2018" xr:uid="{00000000-0005-0000-0000-000013020000}"/>
    <cellStyle name="Euro 31 4" xfId="224" xr:uid="{00000000-0005-0000-0000-000014020000}"/>
    <cellStyle name="Euro 31 4 2" xfId="2019" xr:uid="{00000000-0005-0000-0000-000015020000}"/>
    <cellStyle name="Euro 31 4 2 2" xfId="2020" xr:uid="{00000000-0005-0000-0000-000016020000}"/>
    <cellStyle name="Euro 31 4 3" xfId="2021" xr:uid="{00000000-0005-0000-0000-000017020000}"/>
    <cellStyle name="Euro 31 5" xfId="225" xr:uid="{00000000-0005-0000-0000-000018020000}"/>
    <cellStyle name="Euro 32" xfId="226" xr:uid="{00000000-0005-0000-0000-000019020000}"/>
    <cellStyle name="Euro 32 2" xfId="227" xr:uid="{00000000-0005-0000-0000-00001A020000}"/>
    <cellStyle name="Euro 32 2 2" xfId="2022" xr:uid="{00000000-0005-0000-0000-00001B020000}"/>
    <cellStyle name="Euro 32 3" xfId="228" xr:uid="{00000000-0005-0000-0000-00001C020000}"/>
    <cellStyle name="Euro 32 3 2" xfId="229" xr:uid="{00000000-0005-0000-0000-00001D020000}"/>
    <cellStyle name="Euro 32 3 2 2" xfId="3470" xr:uid="{00000000-0005-0000-0000-00001E020000}"/>
    <cellStyle name="Euro 32 3 2 3" xfId="3471" xr:uid="{00000000-0005-0000-0000-00001F020000}"/>
    <cellStyle name="Euro 32 3 3" xfId="230" xr:uid="{00000000-0005-0000-0000-000020020000}"/>
    <cellStyle name="Euro 32 3 3 2" xfId="2023" xr:uid="{00000000-0005-0000-0000-000021020000}"/>
    <cellStyle name="Euro 32 3 4" xfId="2024" xr:uid="{00000000-0005-0000-0000-000022020000}"/>
    <cellStyle name="Euro 32 4" xfId="231" xr:uid="{00000000-0005-0000-0000-000023020000}"/>
    <cellStyle name="Euro 32 4 2" xfId="2025" xr:uid="{00000000-0005-0000-0000-000024020000}"/>
    <cellStyle name="Euro 32 4 2 2" xfId="2026" xr:uid="{00000000-0005-0000-0000-000025020000}"/>
    <cellStyle name="Euro 32 4 3" xfId="2027" xr:uid="{00000000-0005-0000-0000-000026020000}"/>
    <cellStyle name="Euro 32 5" xfId="232" xr:uid="{00000000-0005-0000-0000-000027020000}"/>
    <cellStyle name="Euro 33" xfId="233" xr:uid="{00000000-0005-0000-0000-000028020000}"/>
    <cellStyle name="Euro 33 2" xfId="234" xr:uid="{00000000-0005-0000-0000-000029020000}"/>
    <cellStyle name="Euro 33 2 2" xfId="2028" xr:uid="{00000000-0005-0000-0000-00002A020000}"/>
    <cellStyle name="Euro 33 3" xfId="235" xr:uid="{00000000-0005-0000-0000-00002B020000}"/>
    <cellStyle name="Euro 33 3 2" xfId="236" xr:uid="{00000000-0005-0000-0000-00002C020000}"/>
    <cellStyle name="Euro 33 3 2 2" xfId="3472" xr:uid="{00000000-0005-0000-0000-00002D020000}"/>
    <cellStyle name="Euro 33 3 2 3" xfId="3473" xr:uid="{00000000-0005-0000-0000-00002E020000}"/>
    <cellStyle name="Euro 33 3 3" xfId="237" xr:uid="{00000000-0005-0000-0000-00002F020000}"/>
    <cellStyle name="Euro 33 3 3 2" xfId="2029" xr:uid="{00000000-0005-0000-0000-000030020000}"/>
    <cellStyle name="Euro 33 3 4" xfId="2030" xr:uid="{00000000-0005-0000-0000-000031020000}"/>
    <cellStyle name="Euro 33 4" xfId="238" xr:uid="{00000000-0005-0000-0000-000032020000}"/>
    <cellStyle name="Euro 33 4 2" xfId="2031" xr:uid="{00000000-0005-0000-0000-000033020000}"/>
    <cellStyle name="Euro 33 4 2 2" xfId="2032" xr:uid="{00000000-0005-0000-0000-000034020000}"/>
    <cellStyle name="Euro 33 4 3" xfId="2033" xr:uid="{00000000-0005-0000-0000-000035020000}"/>
    <cellStyle name="Euro 33 5" xfId="239" xr:uid="{00000000-0005-0000-0000-000036020000}"/>
    <cellStyle name="Euro 34" xfId="240" xr:uid="{00000000-0005-0000-0000-000037020000}"/>
    <cellStyle name="Euro 34 2" xfId="241" xr:uid="{00000000-0005-0000-0000-000038020000}"/>
    <cellStyle name="Euro 34 2 2" xfId="2034" xr:uid="{00000000-0005-0000-0000-000039020000}"/>
    <cellStyle name="Euro 34 3" xfId="242" xr:uid="{00000000-0005-0000-0000-00003A020000}"/>
    <cellStyle name="Euro 34 3 2" xfId="243" xr:uid="{00000000-0005-0000-0000-00003B020000}"/>
    <cellStyle name="Euro 34 3 2 2" xfId="3474" xr:uid="{00000000-0005-0000-0000-00003C020000}"/>
    <cellStyle name="Euro 34 3 2 3" xfId="3475" xr:uid="{00000000-0005-0000-0000-00003D020000}"/>
    <cellStyle name="Euro 34 3 3" xfId="244" xr:uid="{00000000-0005-0000-0000-00003E020000}"/>
    <cellStyle name="Euro 34 3 3 2" xfId="2035" xr:uid="{00000000-0005-0000-0000-00003F020000}"/>
    <cellStyle name="Euro 34 3 4" xfId="2036" xr:uid="{00000000-0005-0000-0000-000040020000}"/>
    <cellStyle name="Euro 34 4" xfId="245" xr:uid="{00000000-0005-0000-0000-000041020000}"/>
    <cellStyle name="Euro 34 4 2" xfId="2037" xr:uid="{00000000-0005-0000-0000-000042020000}"/>
    <cellStyle name="Euro 34 4 2 2" xfId="2038" xr:uid="{00000000-0005-0000-0000-000043020000}"/>
    <cellStyle name="Euro 34 4 3" xfId="2039" xr:uid="{00000000-0005-0000-0000-000044020000}"/>
    <cellStyle name="Euro 34 5" xfId="246" xr:uid="{00000000-0005-0000-0000-000045020000}"/>
    <cellStyle name="Euro 35" xfId="247" xr:uid="{00000000-0005-0000-0000-000046020000}"/>
    <cellStyle name="Euro 35 2" xfId="248" xr:uid="{00000000-0005-0000-0000-000047020000}"/>
    <cellStyle name="Euro 35 2 2" xfId="2040" xr:uid="{00000000-0005-0000-0000-000048020000}"/>
    <cellStyle name="Euro 35 3" xfId="249" xr:uid="{00000000-0005-0000-0000-000049020000}"/>
    <cellStyle name="Euro 35 3 2" xfId="250" xr:uid="{00000000-0005-0000-0000-00004A020000}"/>
    <cellStyle name="Euro 35 3 2 2" xfId="3476" xr:uid="{00000000-0005-0000-0000-00004B020000}"/>
    <cellStyle name="Euro 35 3 2 3" xfId="3477" xr:uid="{00000000-0005-0000-0000-00004C020000}"/>
    <cellStyle name="Euro 35 3 3" xfId="251" xr:uid="{00000000-0005-0000-0000-00004D020000}"/>
    <cellStyle name="Euro 35 3 3 2" xfId="2041" xr:uid="{00000000-0005-0000-0000-00004E020000}"/>
    <cellStyle name="Euro 35 3 4" xfId="2042" xr:uid="{00000000-0005-0000-0000-00004F020000}"/>
    <cellStyle name="Euro 35 4" xfId="252" xr:uid="{00000000-0005-0000-0000-000050020000}"/>
    <cellStyle name="Euro 35 4 2" xfId="2043" xr:uid="{00000000-0005-0000-0000-000051020000}"/>
    <cellStyle name="Euro 35 4 2 2" xfId="2044" xr:uid="{00000000-0005-0000-0000-000052020000}"/>
    <cellStyle name="Euro 35 4 3" xfId="2045" xr:uid="{00000000-0005-0000-0000-000053020000}"/>
    <cellStyle name="Euro 35 5" xfId="253" xr:uid="{00000000-0005-0000-0000-000054020000}"/>
    <cellStyle name="Euro 36" xfId="254" xr:uid="{00000000-0005-0000-0000-000055020000}"/>
    <cellStyle name="Euro 36 2" xfId="255" xr:uid="{00000000-0005-0000-0000-000056020000}"/>
    <cellStyle name="Euro 36 2 2" xfId="2046" xr:uid="{00000000-0005-0000-0000-000057020000}"/>
    <cellStyle name="Euro 36 3" xfId="256" xr:uid="{00000000-0005-0000-0000-000058020000}"/>
    <cellStyle name="Euro 36 3 2" xfId="257" xr:uid="{00000000-0005-0000-0000-000059020000}"/>
    <cellStyle name="Euro 36 3 2 2" xfId="3478" xr:uid="{00000000-0005-0000-0000-00005A020000}"/>
    <cellStyle name="Euro 36 3 2 3" xfId="3479" xr:uid="{00000000-0005-0000-0000-00005B020000}"/>
    <cellStyle name="Euro 36 3 3" xfId="258" xr:uid="{00000000-0005-0000-0000-00005C020000}"/>
    <cellStyle name="Euro 36 3 3 2" xfId="2047" xr:uid="{00000000-0005-0000-0000-00005D020000}"/>
    <cellStyle name="Euro 36 3 4" xfId="2048" xr:uid="{00000000-0005-0000-0000-00005E020000}"/>
    <cellStyle name="Euro 36 4" xfId="259" xr:uid="{00000000-0005-0000-0000-00005F020000}"/>
    <cellStyle name="Euro 36 4 2" xfId="2049" xr:uid="{00000000-0005-0000-0000-000060020000}"/>
    <cellStyle name="Euro 36 4 2 2" xfId="2050" xr:uid="{00000000-0005-0000-0000-000061020000}"/>
    <cellStyle name="Euro 36 4 3" xfId="2051" xr:uid="{00000000-0005-0000-0000-000062020000}"/>
    <cellStyle name="Euro 36 5" xfId="260" xr:uid="{00000000-0005-0000-0000-000063020000}"/>
    <cellStyle name="Euro 37" xfId="261" xr:uid="{00000000-0005-0000-0000-000064020000}"/>
    <cellStyle name="Euro 37 2" xfId="262" xr:uid="{00000000-0005-0000-0000-000065020000}"/>
    <cellStyle name="Euro 37 2 2" xfId="2052" xr:uid="{00000000-0005-0000-0000-000066020000}"/>
    <cellStyle name="Euro 37 3" xfId="263" xr:uid="{00000000-0005-0000-0000-000067020000}"/>
    <cellStyle name="Euro 37 3 2" xfId="264" xr:uid="{00000000-0005-0000-0000-000068020000}"/>
    <cellStyle name="Euro 37 3 2 2" xfId="3480" xr:uid="{00000000-0005-0000-0000-000069020000}"/>
    <cellStyle name="Euro 37 3 2 3" xfId="3481" xr:uid="{00000000-0005-0000-0000-00006A020000}"/>
    <cellStyle name="Euro 37 3 3" xfId="265" xr:uid="{00000000-0005-0000-0000-00006B020000}"/>
    <cellStyle name="Euro 37 3 3 2" xfId="2053" xr:uid="{00000000-0005-0000-0000-00006C020000}"/>
    <cellStyle name="Euro 37 3 4" xfId="2054" xr:uid="{00000000-0005-0000-0000-00006D020000}"/>
    <cellStyle name="Euro 37 4" xfId="266" xr:uid="{00000000-0005-0000-0000-00006E020000}"/>
    <cellStyle name="Euro 37 4 2" xfId="2055" xr:uid="{00000000-0005-0000-0000-00006F020000}"/>
    <cellStyle name="Euro 37 4 2 2" xfId="2056" xr:uid="{00000000-0005-0000-0000-000070020000}"/>
    <cellStyle name="Euro 37 4 3" xfId="2057" xr:uid="{00000000-0005-0000-0000-000071020000}"/>
    <cellStyle name="Euro 37 5" xfId="267" xr:uid="{00000000-0005-0000-0000-000072020000}"/>
    <cellStyle name="Euro 38" xfId="268" xr:uid="{00000000-0005-0000-0000-000073020000}"/>
    <cellStyle name="Euro 38 2" xfId="269" xr:uid="{00000000-0005-0000-0000-000074020000}"/>
    <cellStyle name="Euro 38 2 2" xfId="2058" xr:uid="{00000000-0005-0000-0000-000075020000}"/>
    <cellStyle name="Euro 38 3" xfId="270" xr:uid="{00000000-0005-0000-0000-000076020000}"/>
    <cellStyle name="Euro 38 3 2" xfId="271" xr:uid="{00000000-0005-0000-0000-000077020000}"/>
    <cellStyle name="Euro 38 3 2 2" xfId="3482" xr:uid="{00000000-0005-0000-0000-000078020000}"/>
    <cellStyle name="Euro 38 3 2 3" xfId="3483" xr:uid="{00000000-0005-0000-0000-000079020000}"/>
    <cellStyle name="Euro 38 3 3" xfId="272" xr:uid="{00000000-0005-0000-0000-00007A020000}"/>
    <cellStyle name="Euro 38 3 3 2" xfId="2059" xr:uid="{00000000-0005-0000-0000-00007B020000}"/>
    <cellStyle name="Euro 38 3 4" xfId="2060" xr:uid="{00000000-0005-0000-0000-00007C020000}"/>
    <cellStyle name="Euro 38 4" xfId="273" xr:uid="{00000000-0005-0000-0000-00007D020000}"/>
    <cellStyle name="Euro 38 4 2" xfId="2061" xr:uid="{00000000-0005-0000-0000-00007E020000}"/>
    <cellStyle name="Euro 38 4 2 2" xfId="2062" xr:uid="{00000000-0005-0000-0000-00007F020000}"/>
    <cellStyle name="Euro 38 4 3" xfId="2063" xr:uid="{00000000-0005-0000-0000-000080020000}"/>
    <cellStyle name="Euro 38 5" xfId="274" xr:uid="{00000000-0005-0000-0000-000081020000}"/>
    <cellStyle name="Euro 39" xfId="275" xr:uid="{00000000-0005-0000-0000-000082020000}"/>
    <cellStyle name="Euro 39 2" xfId="276" xr:uid="{00000000-0005-0000-0000-000083020000}"/>
    <cellStyle name="Euro 39 2 2" xfId="2064" xr:uid="{00000000-0005-0000-0000-000084020000}"/>
    <cellStyle name="Euro 39 3" xfId="277" xr:uid="{00000000-0005-0000-0000-000085020000}"/>
    <cellStyle name="Euro 39 3 2" xfId="278" xr:uid="{00000000-0005-0000-0000-000086020000}"/>
    <cellStyle name="Euro 39 3 2 2" xfId="3484" xr:uid="{00000000-0005-0000-0000-000087020000}"/>
    <cellStyle name="Euro 39 3 2 3" xfId="3485" xr:uid="{00000000-0005-0000-0000-000088020000}"/>
    <cellStyle name="Euro 39 3 3" xfId="279" xr:uid="{00000000-0005-0000-0000-000089020000}"/>
    <cellStyle name="Euro 39 3 3 2" xfId="2065" xr:uid="{00000000-0005-0000-0000-00008A020000}"/>
    <cellStyle name="Euro 39 3 4" xfId="2066" xr:uid="{00000000-0005-0000-0000-00008B020000}"/>
    <cellStyle name="Euro 39 4" xfId="280" xr:uid="{00000000-0005-0000-0000-00008C020000}"/>
    <cellStyle name="Euro 39 4 2" xfId="2067" xr:uid="{00000000-0005-0000-0000-00008D020000}"/>
    <cellStyle name="Euro 39 4 2 2" xfId="2068" xr:uid="{00000000-0005-0000-0000-00008E020000}"/>
    <cellStyle name="Euro 39 4 3" xfId="2069" xr:uid="{00000000-0005-0000-0000-00008F020000}"/>
    <cellStyle name="Euro 39 5" xfId="281" xr:uid="{00000000-0005-0000-0000-000090020000}"/>
    <cellStyle name="Euro 4" xfId="282" xr:uid="{00000000-0005-0000-0000-000091020000}"/>
    <cellStyle name="Euro 4 2" xfId="283" xr:uid="{00000000-0005-0000-0000-000092020000}"/>
    <cellStyle name="Euro 4 2 2" xfId="2070" xr:uid="{00000000-0005-0000-0000-000093020000}"/>
    <cellStyle name="Euro 4 3" xfId="284" xr:uid="{00000000-0005-0000-0000-000094020000}"/>
    <cellStyle name="Euro 4 3 2" xfId="285" xr:uid="{00000000-0005-0000-0000-000095020000}"/>
    <cellStyle name="Euro 4 3 2 2" xfId="3486" xr:uid="{00000000-0005-0000-0000-000096020000}"/>
    <cellStyle name="Euro 4 3 2 3" xfId="3487" xr:uid="{00000000-0005-0000-0000-000097020000}"/>
    <cellStyle name="Euro 4 3 3" xfId="286" xr:uid="{00000000-0005-0000-0000-000098020000}"/>
    <cellStyle name="Euro 4 3 3 2" xfId="2071" xr:uid="{00000000-0005-0000-0000-000099020000}"/>
    <cellStyle name="Euro 4 3 4" xfId="2072" xr:uid="{00000000-0005-0000-0000-00009A020000}"/>
    <cellStyle name="Euro 4 4" xfId="287" xr:uid="{00000000-0005-0000-0000-00009B020000}"/>
    <cellStyle name="Euro 4 4 2" xfId="2073" xr:uid="{00000000-0005-0000-0000-00009C020000}"/>
    <cellStyle name="Euro 4 4 2 2" xfId="2074" xr:uid="{00000000-0005-0000-0000-00009D020000}"/>
    <cellStyle name="Euro 4 4 3" xfId="2075" xr:uid="{00000000-0005-0000-0000-00009E020000}"/>
    <cellStyle name="Euro 4 5" xfId="288" xr:uid="{00000000-0005-0000-0000-00009F020000}"/>
    <cellStyle name="Euro 40" xfId="289" xr:uid="{00000000-0005-0000-0000-0000A0020000}"/>
    <cellStyle name="Euro 40 2" xfId="290" xr:uid="{00000000-0005-0000-0000-0000A1020000}"/>
    <cellStyle name="Euro 40 2 2" xfId="2076" xr:uid="{00000000-0005-0000-0000-0000A2020000}"/>
    <cellStyle name="Euro 40 3" xfId="291" xr:uid="{00000000-0005-0000-0000-0000A3020000}"/>
    <cellStyle name="Euro 40 3 2" xfId="292" xr:uid="{00000000-0005-0000-0000-0000A4020000}"/>
    <cellStyle name="Euro 40 3 2 2" xfId="3488" xr:uid="{00000000-0005-0000-0000-0000A5020000}"/>
    <cellStyle name="Euro 40 3 2 3" xfId="3489" xr:uid="{00000000-0005-0000-0000-0000A6020000}"/>
    <cellStyle name="Euro 40 3 3" xfId="293" xr:uid="{00000000-0005-0000-0000-0000A7020000}"/>
    <cellStyle name="Euro 40 3 3 2" xfId="2077" xr:uid="{00000000-0005-0000-0000-0000A8020000}"/>
    <cellStyle name="Euro 40 3 4" xfId="2078" xr:uid="{00000000-0005-0000-0000-0000A9020000}"/>
    <cellStyle name="Euro 40 4" xfId="294" xr:uid="{00000000-0005-0000-0000-0000AA020000}"/>
    <cellStyle name="Euro 40 4 2" xfId="2079" xr:uid="{00000000-0005-0000-0000-0000AB020000}"/>
    <cellStyle name="Euro 40 4 2 2" xfId="2080" xr:uid="{00000000-0005-0000-0000-0000AC020000}"/>
    <cellStyle name="Euro 40 4 3" xfId="2081" xr:uid="{00000000-0005-0000-0000-0000AD020000}"/>
    <cellStyle name="Euro 40 5" xfId="295" xr:uid="{00000000-0005-0000-0000-0000AE020000}"/>
    <cellStyle name="Euro 41" xfId="296" xr:uid="{00000000-0005-0000-0000-0000AF020000}"/>
    <cellStyle name="Euro 41 2" xfId="297" xr:uid="{00000000-0005-0000-0000-0000B0020000}"/>
    <cellStyle name="Euro 41 2 2" xfId="2082" xr:uid="{00000000-0005-0000-0000-0000B1020000}"/>
    <cellStyle name="Euro 41 3" xfId="298" xr:uid="{00000000-0005-0000-0000-0000B2020000}"/>
    <cellStyle name="Euro 41 3 2" xfId="299" xr:uid="{00000000-0005-0000-0000-0000B3020000}"/>
    <cellStyle name="Euro 41 3 2 2" xfId="3490" xr:uid="{00000000-0005-0000-0000-0000B4020000}"/>
    <cellStyle name="Euro 41 3 2 3" xfId="3491" xr:uid="{00000000-0005-0000-0000-0000B5020000}"/>
    <cellStyle name="Euro 41 3 3" xfId="300" xr:uid="{00000000-0005-0000-0000-0000B6020000}"/>
    <cellStyle name="Euro 41 3 3 2" xfId="2083" xr:uid="{00000000-0005-0000-0000-0000B7020000}"/>
    <cellStyle name="Euro 41 3 4" xfId="2084" xr:uid="{00000000-0005-0000-0000-0000B8020000}"/>
    <cellStyle name="Euro 41 4" xfId="301" xr:uid="{00000000-0005-0000-0000-0000B9020000}"/>
    <cellStyle name="Euro 41 4 2" xfId="2085" xr:uid="{00000000-0005-0000-0000-0000BA020000}"/>
    <cellStyle name="Euro 41 4 2 2" xfId="2086" xr:uid="{00000000-0005-0000-0000-0000BB020000}"/>
    <cellStyle name="Euro 41 4 3" xfId="2087" xr:uid="{00000000-0005-0000-0000-0000BC020000}"/>
    <cellStyle name="Euro 41 5" xfId="302" xr:uid="{00000000-0005-0000-0000-0000BD020000}"/>
    <cellStyle name="Euro 42" xfId="303" xr:uid="{00000000-0005-0000-0000-0000BE020000}"/>
    <cellStyle name="Euro 42 2" xfId="304" xr:uid="{00000000-0005-0000-0000-0000BF020000}"/>
    <cellStyle name="Euro 42 2 2" xfId="2088" xr:uid="{00000000-0005-0000-0000-0000C0020000}"/>
    <cellStyle name="Euro 42 3" xfId="305" xr:uid="{00000000-0005-0000-0000-0000C1020000}"/>
    <cellStyle name="Euro 42 3 2" xfId="306" xr:uid="{00000000-0005-0000-0000-0000C2020000}"/>
    <cellStyle name="Euro 42 3 2 2" xfId="3492" xr:uid="{00000000-0005-0000-0000-0000C3020000}"/>
    <cellStyle name="Euro 42 3 2 3" xfId="3493" xr:uid="{00000000-0005-0000-0000-0000C4020000}"/>
    <cellStyle name="Euro 42 3 3" xfId="307" xr:uid="{00000000-0005-0000-0000-0000C5020000}"/>
    <cellStyle name="Euro 42 3 3 2" xfId="2089" xr:uid="{00000000-0005-0000-0000-0000C6020000}"/>
    <cellStyle name="Euro 42 3 4" xfId="2090" xr:uid="{00000000-0005-0000-0000-0000C7020000}"/>
    <cellStyle name="Euro 42 4" xfId="308" xr:uid="{00000000-0005-0000-0000-0000C8020000}"/>
    <cellStyle name="Euro 42 4 2" xfId="2091" xr:uid="{00000000-0005-0000-0000-0000C9020000}"/>
    <cellStyle name="Euro 42 4 2 2" xfId="2092" xr:uid="{00000000-0005-0000-0000-0000CA020000}"/>
    <cellStyle name="Euro 42 4 3" xfId="2093" xr:uid="{00000000-0005-0000-0000-0000CB020000}"/>
    <cellStyle name="Euro 42 5" xfId="309" xr:uid="{00000000-0005-0000-0000-0000CC020000}"/>
    <cellStyle name="Euro 43" xfId="310" xr:uid="{00000000-0005-0000-0000-0000CD020000}"/>
    <cellStyle name="Euro 43 2" xfId="311" xr:uid="{00000000-0005-0000-0000-0000CE020000}"/>
    <cellStyle name="Euro 43 2 2" xfId="2094" xr:uid="{00000000-0005-0000-0000-0000CF020000}"/>
    <cellStyle name="Euro 43 3" xfId="312" xr:uid="{00000000-0005-0000-0000-0000D0020000}"/>
    <cellStyle name="Euro 43 3 2" xfId="313" xr:uid="{00000000-0005-0000-0000-0000D1020000}"/>
    <cellStyle name="Euro 43 3 2 2" xfId="3494" xr:uid="{00000000-0005-0000-0000-0000D2020000}"/>
    <cellStyle name="Euro 43 3 2 3" xfId="3495" xr:uid="{00000000-0005-0000-0000-0000D3020000}"/>
    <cellStyle name="Euro 43 3 3" xfId="314" xr:uid="{00000000-0005-0000-0000-0000D4020000}"/>
    <cellStyle name="Euro 43 3 3 2" xfId="2095" xr:uid="{00000000-0005-0000-0000-0000D5020000}"/>
    <cellStyle name="Euro 43 3 4" xfId="2096" xr:uid="{00000000-0005-0000-0000-0000D6020000}"/>
    <cellStyle name="Euro 43 4" xfId="315" xr:uid="{00000000-0005-0000-0000-0000D7020000}"/>
    <cellStyle name="Euro 43 4 2" xfId="2097" xr:uid="{00000000-0005-0000-0000-0000D8020000}"/>
    <cellStyle name="Euro 43 4 2 2" xfId="2098" xr:uid="{00000000-0005-0000-0000-0000D9020000}"/>
    <cellStyle name="Euro 43 4 3" xfId="2099" xr:uid="{00000000-0005-0000-0000-0000DA020000}"/>
    <cellStyle name="Euro 43 5" xfId="316" xr:uid="{00000000-0005-0000-0000-0000DB020000}"/>
    <cellStyle name="Euro 44" xfId="317" xr:uid="{00000000-0005-0000-0000-0000DC020000}"/>
    <cellStyle name="Euro 44 2" xfId="318" xr:uid="{00000000-0005-0000-0000-0000DD020000}"/>
    <cellStyle name="Euro 44 2 2" xfId="2100" xr:uid="{00000000-0005-0000-0000-0000DE020000}"/>
    <cellStyle name="Euro 44 3" xfId="319" xr:uid="{00000000-0005-0000-0000-0000DF020000}"/>
    <cellStyle name="Euro 44 3 2" xfId="320" xr:uid="{00000000-0005-0000-0000-0000E0020000}"/>
    <cellStyle name="Euro 44 3 2 2" xfId="3496" xr:uid="{00000000-0005-0000-0000-0000E1020000}"/>
    <cellStyle name="Euro 44 3 2 3" xfId="3497" xr:uid="{00000000-0005-0000-0000-0000E2020000}"/>
    <cellStyle name="Euro 44 3 3" xfId="321" xr:uid="{00000000-0005-0000-0000-0000E3020000}"/>
    <cellStyle name="Euro 44 3 3 2" xfId="2101" xr:uid="{00000000-0005-0000-0000-0000E4020000}"/>
    <cellStyle name="Euro 44 3 4" xfId="2102" xr:uid="{00000000-0005-0000-0000-0000E5020000}"/>
    <cellStyle name="Euro 44 4" xfId="322" xr:uid="{00000000-0005-0000-0000-0000E6020000}"/>
    <cellStyle name="Euro 44 4 2" xfId="2103" xr:uid="{00000000-0005-0000-0000-0000E7020000}"/>
    <cellStyle name="Euro 44 4 2 2" xfId="2104" xr:uid="{00000000-0005-0000-0000-0000E8020000}"/>
    <cellStyle name="Euro 44 4 3" xfId="2105" xr:uid="{00000000-0005-0000-0000-0000E9020000}"/>
    <cellStyle name="Euro 44 5" xfId="323" xr:uid="{00000000-0005-0000-0000-0000EA020000}"/>
    <cellStyle name="Euro 45" xfId="324" xr:uid="{00000000-0005-0000-0000-0000EB020000}"/>
    <cellStyle name="Euro 45 2" xfId="2106" xr:uid="{00000000-0005-0000-0000-0000EC020000}"/>
    <cellStyle name="Euro 45 2 2" xfId="2107" xr:uid="{00000000-0005-0000-0000-0000ED020000}"/>
    <cellStyle name="Euro 45 2 3" xfId="3498" xr:uid="{00000000-0005-0000-0000-0000EE020000}"/>
    <cellStyle name="Euro 45 3" xfId="2108" xr:uid="{00000000-0005-0000-0000-0000EF020000}"/>
    <cellStyle name="Euro 46" xfId="325" xr:uid="{00000000-0005-0000-0000-0000F0020000}"/>
    <cellStyle name="Euro 46 2" xfId="2109" xr:uid="{00000000-0005-0000-0000-0000F1020000}"/>
    <cellStyle name="Euro 47" xfId="326" xr:uid="{00000000-0005-0000-0000-0000F2020000}"/>
    <cellStyle name="Euro 47 2" xfId="327" xr:uid="{00000000-0005-0000-0000-0000F3020000}"/>
    <cellStyle name="Euro 47 2 2" xfId="3499" xr:uid="{00000000-0005-0000-0000-0000F4020000}"/>
    <cellStyle name="Euro 47 2 3" xfId="3500" xr:uid="{00000000-0005-0000-0000-0000F5020000}"/>
    <cellStyle name="Euro 47 3" xfId="328" xr:uid="{00000000-0005-0000-0000-0000F6020000}"/>
    <cellStyle name="Euro 47 3 2" xfId="2110" xr:uid="{00000000-0005-0000-0000-0000F7020000}"/>
    <cellStyle name="Euro 47 4" xfId="2111" xr:uid="{00000000-0005-0000-0000-0000F8020000}"/>
    <cellStyle name="Euro 48" xfId="329" xr:uid="{00000000-0005-0000-0000-0000F9020000}"/>
    <cellStyle name="Euro 48 2" xfId="2112" xr:uid="{00000000-0005-0000-0000-0000FA020000}"/>
    <cellStyle name="Euro 49" xfId="330" xr:uid="{00000000-0005-0000-0000-0000FB020000}"/>
    <cellStyle name="Euro 49 2" xfId="2113" xr:uid="{00000000-0005-0000-0000-0000FC020000}"/>
    <cellStyle name="Euro 49 2 2" xfId="2114" xr:uid="{00000000-0005-0000-0000-0000FD020000}"/>
    <cellStyle name="Euro 49 3" xfId="2115" xr:uid="{00000000-0005-0000-0000-0000FE020000}"/>
    <cellStyle name="Euro 5" xfId="331" xr:uid="{00000000-0005-0000-0000-0000FF020000}"/>
    <cellStyle name="Euro 5 2" xfId="332" xr:uid="{00000000-0005-0000-0000-000000030000}"/>
    <cellStyle name="Euro 5 2 2" xfId="2116" xr:uid="{00000000-0005-0000-0000-000001030000}"/>
    <cellStyle name="Euro 5 3" xfId="333" xr:uid="{00000000-0005-0000-0000-000002030000}"/>
    <cellStyle name="Euro 5 3 2" xfId="334" xr:uid="{00000000-0005-0000-0000-000003030000}"/>
    <cellStyle name="Euro 5 3 2 2" xfId="3501" xr:uid="{00000000-0005-0000-0000-000004030000}"/>
    <cellStyle name="Euro 5 3 2 3" xfId="3502" xr:uid="{00000000-0005-0000-0000-000005030000}"/>
    <cellStyle name="Euro 5 3 3" xfId="335" xr:uid="{00000000-0005-0000-0000-000006030000}"/>
    <cellStyle name="Euro 5 3 3 2" xfId="2117" xr:uid="{00000000-0005-0000-0000-000007030000}"/>
    <cellStyle name="Euro 5 3 4" xfId="2118" xr:uid="{00000000-0005-0000-0000-000008030000}"/>
    <cellStyle name="Euro 5 4" xfId="336" xr:uid="{00000000-0005-0000-0000-000009030000}"/>
    <cellStyle name="Euro 5 4 2" xfId="2119" xr:uid="{00000000-0005-0000-0000-00000A030000}"/>
    <cellStyle name="Euro 5 4 2 2" xfId="2120" xr:uid="{00000000-0005-0000-0000-00000B030000}"/>
    <cellStyle name="Euro 5 4 3" xfId="2121" xr:uid="{00000000-0005-0000-0000-00000C030000}"/>
    <cellStyle name="Euro 5 5" xfId="337" xr:uid="{00000000-0005-0000-0000-00000D030000}"/>
    <cellStyle name="Euro 50" xfId="338" xr:uid="{00000000-0005-0000-0000-00000E030000}"/>
    <cellStyle name="Euro 51" xfId="2122" xr:uid="{00000000-0005-0000-0000-00000F030000}"/>
    <cellStyle name="Euro 51 2" xfId="2123" xr:uid="{00000000-0005-0000-0000-000010030000}"/>
    <cellStyle name="Euro 6" xfId="339" xr:uid="{00000000-0005-0000-0000-000011030000}"/>
    <cellStyle name="Euro 6 2" xfId="340" xr:uid="{00000000-0005-0000-0000-000012030000}"/>
    <cellStyle name="Euro 6 2 2" xfId="2124" xr:uid="{00000000-0005-0000-0000-000013030000}"/>
    <cellStyle name="Euro 6 3" xfId="341" xr:uid="{00000000-0005-0000-0000-000014030000}"/>
    <cellStyle name="Euro 6 3 2" xfId="342" xr:uid="{00000000-0005-0000-0000-000015030000}"/>
    <cellStyle name="Euro 6 3 2 2" xfId="3503" xr:uid="{00000000-0005-0000-0000-000016030000}"/>
    <cellStyle name="Euro 6 3 2 3" xfId="3504" xr:uid="{00000000-0005-0000-0000-000017030000}"/>
    <cellStyle name="Euro 6 3 3" xfId="343" xr:uid="{00000000-0005-0000-0000-000018030000}"/>
    <cellStyle name="Euro 6 3 3 2" xfId="2125" xr:uid="{00000000-0005-0000-0000-000019030000}"/>
    <cellStyle name="Euro 6 3 4" xfId="2126" xr:uid="{00000000-0005-0000-0000-00001A030000}"/>
    <cellStyle name="Euro 6 4" xfId="344" xr:uid="{00000000-0005-0000-0000-00001B030000}"/>
    <cellStyle name="Euro 6 4 2" xfId="2127" xr:uid="{00000000-0005-0000-0000-00001C030000}"/>
    <cellStyle name="Euro 6 4 2 2" xfId="2128" xr:uid="{00000000-0005-0000-0000-00001D030000}"/>
    <cellStyle name="Euro 6 4 3" xfId="2129" xr:uid="{00000000-0005-0000-0000-00001E030000}"/>
    <cellStyle name="Euro 6 5" xfId="345" xr:uid="{00000000-0005-0000-0000-00001F030000}"/>
    <cellStyle name="Euro 7" xfId="346" xr:uid="{00000000-0005-0000-0000-000020030000}"/>
    <cellStyle name="Euro 7 2" xfId="347" xr:uid="{00000000-0005-0000-0000-000021030000}"/>
    <cellStyle name="Euro 7 2 2" xfId="2130" xr:uid="{00000000-0005-0000-0000-000022030000}"/>
    <cellStyle name="Euro 7 3" xfId="348" xr:uid="{00000000-0005-0000-0000-000023030000}"/>
    <cellStyle name="Euro 7 3 2" xfId="349" xr:uid="{00000000-0005-0000-0000-000024030000}"/>
    <cellStyle name="Euro 7 3 2 2" xfId="3505" xr:uid="{00000000-0005-0000-0000-000025030000}"/>
    <cellStyle name="Euro 7 3 2 3" xfId="3506" xr:uid="{00000000-0005-0000-0000-000026030000}"/>
    <cellStyle name="Euro 7 3 3" xfId="350" xr:uid="{00000000-0005-0000-0000-000027030000}"/>
    <cellStyle name="Euro 7 3 3 2" xfId="2131" xr:uid="{00000000-0005-0000-0000-000028030000}"/>
    <cellStyle name="Euro 7 3 4" xfId="2132" xr:uid="{00000000-0005-0000-0000-000029030000}"/>
    <cellStyle name="Euro 7 4" xfId="351" xr:uid="{00000000-0005-0000-0000-00002A030000}"/>
    <cellStyle name="Euro 7 4 2" xfId="2133" xr:uid="{00000000-0005-0000-0000-00002B030000}"/>
    <cellStyle name="Euro 7 4 2 2" xfId="2134" xr:uid="{00000000-0005-0000-0000-00002C030000}"/>
    <cellStyle name="Euro 7 4 3" xfId="2135" xr:uid="{00000000-0005-0000-0000-00002D030000}"/>
    <cellStyle name="Euro 7 5" xfId="352" xr:uid="{00000000-0005-0000-0000-00002E030000}"/>
    <cellStyle name="Euro 8" xfId="353" xr:uid="{00000000-0005-0000-0000-00002F030000}"/>
    <cellStyle name="Euro 8 2" xfId="354" xr:uid="{00000000-0005-0000-0000-000030030000}"/>
    <cellStyle name="Euro 8 2 2" xfId="2136" xr:uid="{00000000-0005-0000-0000-000031030000}"/>
    <cellStyle name="Euro 8 3" xfId="355" xr:uid="{00000000-0005-0000-0000-000032030000}"/>
    <cellStyle name="Euro 8 3 2" xfId="356" xr:uid="{00000000-0005-0000-0000-000033030000}"/>
    <cellStyle name="Euro 8 3 2 2" xfId="3507" xr:uid="{00000000-0005-0000-0000-000034030000}"/>
    <cellStyle name="Euro 8 3 2 3" xfId="3508" xr:uid="{00000000-0005-0000-0000-000035030000}"/>
    <cellStyle name="Euro 8 3 3" xfId="357" xr:uid="{00000000-0005-0000-0000-000036030000}"/>
    <cellStyle name="Euro 8 3 3 2" xfId="2137" xr:uid="{00000000-0005-0000-0000-000037030000}"/>
    <cellStyle name="Euro 8 3 4" xfId="2138" xr:uid="{00000000-0005-0000-0000-000038030000}"/>
    <cellStyle name="Euro 8 4" xfId="358" xr:uid="{00000000-0005-0000-0000-000039030000}"/>
    <cellStyle name="Euro 8 4 2" xfId="2139" xr:uid="{00000000-0005-0000-0000-00003A030000}"/>
    <cellStyle name="Euro 8 4 2 2" xfId="2140" xr:uid="{00000000-0005-0000-0000-00003B030000}"/>
    <cellStyle name="Euro 8 4 3" xfId="2141" xr:uid="{00000000-0005-0000-0000-00003C030000}"/>
    <cellStyle name="Euro 8 5" xfId="359" xr:uid="{00000000-0005-0000-0000-00003D030000}"/>
    <cellStyle name="Euro 9" xfId="360" xr:uid="{00000000-0005-0000-0000-00003E030000}"/>
    <cellStyle name="Euro 9 2" xfId="361" xr:uid="{00000000-0005-0000-0000-00003F030000}"/>
    <cellStyle name="Euro 9 2 2" xfId="2142" xr:uid="{00000000-0005-0000-0000-000040030000}"/>
    <cellStyle name="Euro 9 3" xfId="362" xr:uid="{00000000-0005-0000-0000-000041030000}"/>
    <cellStyle name="Euro 9 3 2" xfId="363" xr:uid="{00000000-0005-0000-0000-000042030000}"/>
    <cellStyle name="Euro 9 3 2 2" xfId="3509" xr:uid="{00000000-0005-0000-0000-000043030000}"/>
    <cellStyle name="Euro 9 3 2 3" xfId="3510" xr:uid="{00000000-0005-0000-0000-000044030000}"/>
    <cellStyle name="Euro 9 3 3" xfId="364" xr:uid="{00000000-0005-0000-0000-000045030000}"/>
    <cellStyle name="Euro 9 3 3 2" xfId="2143" xr:uid="{00000000-0005-0000-0000-000046030000}"/>
    <cellStyle name="Euro 9 3 4" xfId="2144" xr:uid="{00000000-0005-0000-0000-000047030000}"/>
    <cellStyle name="Euro 9 4" xfId="365" xr:uid="{00000000-0005-0000-0000-000048030000}"/>
    <cellStyle name="Euro 9 4 2" xfId="2145" xr:uid="{00000000-0005-0000-0000-000049030000}"/>
    <cellStyle name="Euro 9 4 2 2" xfId="2146" xr:uid="{00000000-0005-0000-0000-00004A030000}"/>
    <cellStyle name="Euro 9 4 3" xfId="2147" xr:uid="{00000000-0005-0000-0000-00004B030000}"/>
    <cellStyle name="Euro 9 5" xfId="366" xr:uid="{00000000-0005-0000-0000-00004C030000}"/>
    <cellStyle name="Fixed2 - Type2" xfId="367" xr:uid="{00000000-0005-0000-0000-00004D030000}"/>
    <cellStyle name="Formel" xfId="4346" xr:uid="{00000000-0005-0000-0000-00004E030000}"/>
    <cellStyle name="Formula" xfId="4341" xr:uid="{00000000-0005-0000-0000-00004F030000}"/>
    <cellStyle name="Good 2" xfId="3511" xr:uid="{00000000-0005-0000-0000-000050030000}"/>
    <cellStyle name="Hyperlink 2" xfId="368" xr:uid="{00000000-0005-0000-0000-000051030000}"/>
    <cellStyle name="Hyperlink 2 2" xfId="3512" xr:uid="{00000000-0005-0000-0000-000052030000}"/>
    <cellStyle name="Hyperlink 3" xfId="3513" xr:uid="{00000000-0005-0000-0000-000053030000}"/>
    <cellStyle name="Hyperlink 4" xfId="3514" xr:uid="{00000000-0005-0000-0000-000054030000}"/>
    <cellStyle name="Input" xfId="369" builtinId="20" customBuiltin="1"/>
    <cellStyle name="Input 2" xfId="370" xr:uid="{00000000-0005-0000-0000-000056030000}"/>
    <cellStyle name="Input 2 2" xfId="371" xr:uid="{00000000-0005-0000-0000-000057030000}"/>
    <cellStyle name="Input 2 2 2" xfId="3515" xr:uid="{00000000-0005-0000-0000-000058030000}"/>
    <cellStyle name="Input 2 2 3" xfId="3516" xr:uid="{00000000-0005-0000-0000-000059030000}"/>
    <cellStyle name="Input 2 3" xfId="372" xr:uid="{00000000-0005-0000-0000-00005A030000}"/>
    <cellStyle name="Input 2 3 2" xfId="3517" xr:uid="{00000000-0005-0000-0000-00005B030000}"/>
    <cellStyle name="Input 2 4" xfId="373" xr:uid="{00000000-0005-0000-0000-00005C030000}"/>
    <cellStyle name="Input 2 5" xfId="374" xr:uid="{00000000-0005-0000-0000-00005D030000}"/>
    <cellStyle name="Input 2 6" xfId="375" xr:uid="{00000000-0005-0000-0000-00005E030000}"/>
    <cellStyle name="Input 2 7" xfId="376" xr:uid="{00000000-0005-0000-0000-00005F030000}"/>
    <cellStyle name="Input 2 8" xfId="3518" xr:uid="{00000000-0005-0000-0000-000060030000}"/>
    <cellStyle name="Input 3" xfId="377" xr:uid="{00000000-0005-0000-0000-000061030000}"/>
    <cellStyle name="Input 3 2" xfId="378" xr:uid="{00000000-0005-0000-0000-000062030000}"/>
    <cellStyle name="Input 3 2 2" xfId="3519" xr:uid="{00000000-0005-0000-0000-000063030000}"/>
    <cellStyle name="Input 3 3" xfId="379" xr:uid="{00000000-0005-0000-0000-000064030000}"/>
    <cellStyle name="Input 3 4" xfId="380" xr:uid="{00000000-0005-0000-0000-000065030000}"/>
    <cellStyle name="Input 3 5" xfId="381" xr:uid="{00000000-0005-0000-0000-000066030000}"/>
    <cellStyle name="Input 3 6" xfId="382" xr:uid="{00000000-0005-0000-0000-000067030000}"/>
    <cellStyle name="Input 3 7" xfId="3520" xr:uid="{00000000-0005-0000-0000-000068030000}"/>
    <cellStyle name="Input 4" xfId="2148" xr:uid="{00000000-0005-0000-0000-000069030000}"/>
    <cellStyle name="InputCells" xfId="383" xr:uid="{00000000-0005-0000-0000-00006A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1" builtinId="8"/>
    <cellStyle name="Link 2" xfId="2163" xr:uid="{00000000-0005-0000-0000-00007E030000}"/>
    <cellStyle name="Link 3" xfId="2164" xr:uid="{00000000-0005-0000-0000-00007F030000}"/>
    <cellStyle name="Markeringsfarve1" xfId="3523" xr:uid="{00000000-0005-0000-0000-000080030000}"/>
    <cellStyle name="Markeringsfarve2" xfId="3524" xr:uid="{00000000-0005-0000-0000-000081030000}"/>
    <cellStyle name="Markeringsfarve3" xfId="3525" xr:uid="{00000000-0005-0000-0000-000082030000}"/>
    <cellStyle name="Markeringsfarve4" xfId="3526" xr:uid="{00000000-0005-0000-0000-000083030000}"/>
    <cellStyle name="Markeringsfarve5" xfId="3527" xr:uid="{00000000-0005-0000-0000-000084030000}"/>
    <cellStyle name="Markeringsfarve6" xfId="3528" xr:uid="{00000000-0005-0000-0000-000085030000}"/>
    <cellStyle name="Migliaia [0] 10" xfId="384" xr:uid="{00000000-0005-0000-0000-000086030000}"/>
    <cellStyle name="Migliaia [0] 10 2" xfId="2165" xr:uid="{00000000-0005-0000-0000-000087030000}"/>
    <cellStyle name="Migliaia [0] 10 2 2" xfId="3529" xr:uid="{00000000-0005-0000-0000-000088030000}"/>
    <cellStyle name="Migliaia [0] 10 3" xfId="3530" xr:uid="{00000000-0005-0000-0000-000089030000}"/>
    <cellStyle name="Migliaia [0] 11" xfId="385" xr:uid="{00000000-0005-0000-0000-00008A030000}"/>
    <cellStyle name="Migliaia [0] 11 2" xfId="2166" xr:uid="{00000000-0005-0000-0000-00008B030000}"/>
    <cellStyle name="Migliaia [0] 11 2 2" xfId="3531" xr:uid="{00000000-0005-0000-0000-00008C030000}"/>
    <cellStyle name="Migliaia [0] 11 3" xfId="3532" xr:uid="{00000000-0005-0000-0000-00008D030000}"/>
    <cellStyle name="Migliaia [0] 12" xfId="386" xr:uid="{00000000-0005-0000-0000-00008E030000}"/>
    <cellStyle name="Migliaia [0] 12 2" xfId="2167" xr:uid="{00000000-0005-0000-0000-00008F030000}"/>
    <cellStyle name="Migliaia [0] 12 2 2" xfId="3533" xr:uid="{00000000-0005-0000-0000-000090030000}"/>
    <cellStyle name="Migliaia [0] 12 3" xfId="3534" xr:uid="{00000000-0005-0000-0000-000091030000}"/>
    <cellStyle name="Migliaia [0] 13" xfId="387" xr:uid="{00000000-0005-0000-0000-000092030000}"/>
    <cellStyle name="Migliaia [0] 13 2" xfId="2168" xr:uid="{00000000-0005-0000-0000-000093030000}"/>
    <cellStyle name="Migliaia [0] 13 2 2" xfId="3535" xr:uid="{00000000-0005-0000-0000-000094030000}"/>
    <cellStyle name="Migliaia [0] 13 3" xfId="3536" xr:uid="{00000000-0005-0000-0000-000095030000}"/>
    <cellStyle name="Migliaia [0] 14" xfId="388" xr:uid="{00000000-0005-0000-0000-000096030000}"/>
    <cellStyle name="Migliaia [0] 14 2" xfId="2169" xr:uid="{00000000-0005-0000-0000-000097030000}"/>
    <cellStyle name="Migliaia [0] 14 2 2" xfId="3537" xr:uid="{00000000-0005-0000-0000-000098030000}"/>
    <cellStyle name="Migliaia [0] 14 3" xfId="3538" xr:uid="{00000000-0005-0000-0000-000099030000}"/>
    <cellStyle name="Migliaia [0] 15" xfId="389" xr:uid="{00000000-0005-0000-0000-00009A030000}"/>
    <cellStyle name="Migliaia [0] 15 2" xfId="2170" xr:uid="{00000000-0005-0000-0000-00009B030000}"/>
    <cellStyle name="Migliaia [0] 15 2 2" xfId="3539" xr:uid="{00000000-0005-0000-0000-00009C030000}"/>
    <cellStyle name="Migliaia [0] 15 3" xfId="3540" xr:uid="{00000000-0005-0000-0000-00009D030000}"/>
    <cellStyle name="Migliaia [0] 16" xfId="390" xr:uid="{00000000-0005-0000-0000-00009E030000}"/>
    <cellStyle name="Migliaia [0] 16 2" xfId="2171" xr:uid="{00000000-0005-0000-0000-00009F030000}"/>
    <cellStyle name="Migliaia [0] 16 2 2" xfId="3541" xr:uid="{00000000-0005-0000-0000-0000A0030000}"/>
    <cellStyle name="Migliaia [0] 16 3" xfId="3542" xr:uid="{00000000-0005-0000-0000-0000A1030000}"/>
    <cellStyle name="Migliaia [0] 17" xfId="391" xr:uid="{00000000-0005-0000-0000-0000A2030000}"/>
    <cellStyle name="Migliaia [0] 17 2" xfId="2172" xr:uid="{00000000-0005-0000-0000-0000A3030000}"/>
    <cellStyle name="Migliaia [0] 17 2 2" xfId="3543" xr:uid="{00000000-0005-0000-0000-0000A4030000}"/>
    <cellStyle name="Migliaia [0] 17 3" xfId="3544" xr:uid="{00000000-0005-0000-0000-0000A5030000}"/>
    <cellStyle name="Migliaia [0] 18" xfId="392" xr:uid="{00000000-0005-0000-0000-0000A6030000}"/>
    <cellStyle name="Migliaia [0] 18 2" xfId="2173" xr:uid="{00000000-0005-0000-0000-0000A7030000}"/>
    <cellStyle name="Migliaia [0] 18 2 2" xfId="3545" xr:uid="{00000000-0005-0000-0000-0000A8030000}"/>
    <cellStyle name="Migliaia [0] 18 3" xfId="3546" xr:uid="{00000000-0005-0000-0000-0000A9030000}"/>
    <cellStyle name="Migliaia [0] 19" xfId="393" xr:uid="{00000000-0005-0000-0000-0000AA030000}"/>
    <cellStyle name="Migliaia [0] 19 2" xfId="2174" xr:uid="{00000000-0005-0000-0000-0000AB030000}"/>
    <cellStyle name="Migliaia [0] 19 2 2" xfId="3547" xr:uid="{00000000-0005-0000-0000-0000AC030000}"/>
    <cellStyle name="Migliaia [0] 19 3" xfId="3548" xr:uid="{00000000-0005-0000-0000-0000AD030000}"/>
    <cellStyle name="Migliaia [0] 2" xfId="394" xr:uid="{00000000-0005-0000-0000-0000AE030000}"/>
    <cellStyle name="Migliaia [0] 2 2" xfId="2175" xr:uid="{00000000-0005-0000-0000-0000AF030000}"/>
    <cellStyle name="Migliaia [0] 2 2 2" xfId="3549" xr:uid="{00000000-0005-0000-0000-0000B0030000}"/>
    <cellStyle name="Migliaia [0] 2 3" xfId="3550" xr:uid="{00000000-0005-0000-0000-0000B1030000}"/>
    <cellStyle name="Migliaia [0] 20" xfId="395" xr:uid="{00000000-0005-0000-0000-0000B2030000}"/>
    <cellStyle name="Migliaia [0] 20 2" xfId="2176" xr:uid="{00000000-0005-0000-0000-0000B3030000}"/>
    <cellStyle name="Migliaia [0] 20 2 2" xfId="3551" xr:uid="{00000000-0005-0000-0000-0000B4030000}"/>
    <cellStyle name="Migliaia [0] 20 3" xfId="3552" xr:uid="{00000000-0005-0000-0000-0000B5030000}"/>
    <cellStyle name="Migliaia [0] 21" xfId="396" xr:uid="{00000000-0005-0000-0000-0000B6030000}"/>
    <cellStyle name="Migliaia [0] 21 2" xfId="2177" xr:uid="{00000000-0005-0000-0000-0000B7030000}"/>
    <cellStyle name="Migliaia [0] 21 2 2" xfId="3553" xr:uid="{00000000-0005-0000-0000-0000B8030000}"/>
    <cellStyle name="Migliaia [0] 21 3" xfId="3554" xr:uid="{00000000-0005-0000-0000-0000B9030000}"/>
    <cellStyle name="Migliaia [0] 22" xfId="397" xr:uid="{00000000-0005-0000-0000-0000BA030000}"/>
    <cellStyle name="Migliaia [0] 22 2" xfId="2178" xr:uid="{00000000-0005-0000-0000-0000BB030000}"/>
    <cellStyle name="Migliaia [0] 22 2 2" xfId="3555" xr:uid="{00000000-0005-0000-0000-0000BC030000}"/>
    <cellStyle name="Migliaia [0] 22 3" xfId="3556" xr:uid="{00000000-0005-0000-0000-0000BD030000}"/>
    <cellStyle name="Migliaia [0] 23" xfId="398" xr:uid="{00000000-0005-0000-0000-0000BE030000}"/>
    <cellStyle name="Migliaia [0] 23 2" xfId="2179" xr:uid="{00000000-0005-0000-0000-0000BF030000}"/>
    <cellStyle name="Migliaia [0] 23 2 2" xfId="3557" xr:uid="{00000000-0005-0000-0000-0000C0030000}"/>
    <cellStyle name="Migliaia [0] 23 3" xfId="3558" xr:uid="{00000000-0005-0000-0000-0000C1030000}"/>
    <cellStyle name="Migliaia [0] 24" xfId="399" xr:uid="{00000000-0005-0000-0000-0000C2030000}"/>
    <cellStyle name="Migliaia [0] 24 2" xfId="2180" xr:uid="{00000000-0005-0000-0000-0000C3030000}"/>
    <cellStyle name="Migliaia [0] 24 2 2" xfId="3559" xr:uid="{00000000-0005-0000-0000-0000C4030000}"/>
    <cellStyle name="Migliaia [0] 24 3" xfId="3560" xr:uid="{00000000-0005-0000-0000-0000C5030000}"/>
    <cellStyle name="Migliaia [0] 25" xfId="400" xr:uid="{00000000-0005-0000-0000-0000C6030000}"/>
    <cellStyle name="Migliaia [0] 25 2" xfId="2181" xr:uid="{00000000-0005-0000-0000-0000C7030000}"/>
    <cellStyle name="Migliaia [0] 25 2 2" xfId="3561" xr:uid="{00000000-0005-0000-0000-0000C8030000}"/>
    <cellStyle name="Migliaia [0] 25 3" xfId="3562" xr:uid="{00000000-0005-0000-0000-0000C9030000}"/>
    <cellStyle name="Migliaia [0] 26" xfId="401" xr:uid="{00000000-0005-0000-0000-0000CA030000}"/>
    <cellStyle name="Migliaia [0] 26 2" xfId="2182" xr:uid="{00000000-0005-0000-0000-0000CB030000}"/>
    <cellStyle name="Migliaia [0] 26 2 2" xfId="3563" xr:uid="{00000000-0005-0000-0000-0000CC030000}"/>
    <cellStyle name="Migliaia [0] 26 3" xfId="3564" xr:uid="{00000000-0005-0000-0000-0000CD030000}"/>
    <cellStyle name="Migliaia [0] 27" xfId="402" xr:uid="{00000000-0005-0000-0000-0000CE030000}"/>
    <cellStyle name="Migliaia [0] 27 2" xfId="2183" xr:uid="{00000000-0005-0000-0000-0000CF030000}"/>
    <cellStyle name="Migliaia [0] 27 2 2" xfId="3565" xr:uid="{00000000-0005-0000-0000-0000D0030000}"/>
    <cellStyle name="Migliaia [0] 27 3" xfId="3566" xr:uid="{00000000-0005-0000-0000-0000D1030000}"/>
    <cellStyle name="Migliaia [0] 28" xfId="403" xr:uid="{00000000-0005-0000-0000-0000D2030000}"/>
    <cellStyle name="Migliaia [0] 28 2" xfId="2184" xr:uid="{00000000-0005-0000-0000-0000D3030000}"/>
    <cellStyle name="Migliaia [0] 28 2 2" xfId="3567" xr:uid="{00000000-0005-0000-0000-0000D4030000}"/>
    <cellStyle name="Migliaia [0] 28 3" xfId="3568" xr:uid="{00000000-0005-0000-0000-0000D5030000}"/>
    <cellStyle name="Migliaia [0] 29" xfId="404" xr:uid="{00000000-0005-0000-0000-0000D6030000}"/>
    <cellStyle name="Migliaia [0] 29 2" xfId="2185" xr:uid="{00000000-0005-0000-0000-0000D7030000}"/>
    <cellStyle name="Migliaia [0] 29 2 2" xfId="3569" xr:uid="{00000000-0005-0000-0000-0000D8030000}"/>
    <cellStyle name="Migliaia [0] 29 3" xfId="3570" xr:uid="{00000000-0005-0000-0000-0000D9030000}"/>
    <cellStyle name="Migliaia [0] 3" xfId="405" xr:uid="{00000000-0005-0000-0000-0000DA030000}"/>
    <cellStyle name="Migliaia [0] 3 2" xfId="2186" xr:uid="{00000000-0005-0000-0000-0000DB030000}"/>
    <cellStyle name="Migliaia [0] 3 2 2" xfId="3571" xr:uid="{00000000-0005-0000-0000-0000DC030000}"/>
    <cellStyle name="Migliaia [0] 3 3" xfId="3572" xr:uid="{00000000-0005-0000-0000-0000DD030000}"/>
    <cellStyle name="Migliaia [0] 30" xfId="406" xr:uid="{00000000-0005-0000-0000-0000DE030000}"/>
    <cellStyle name="Migliaia [0] 30 2" xfId="2187" xr:uid="{00000000-0005-0000-0000-0000DF030000}"/>
    <cellStyle name="Migliaia [0] 30 2 2" xfId="3573" xr:uid="{00000000-0005-0000-0000-0000E0030000}"/>
    <cellStyle name="Migliaia [0] 30 3" xfId="3574" xr:uid="{00000000-0005-0000-0000-0000E1030000}"/>
    <cellStyle name="Migliaia [0] 31" xfId="407" xr:uid="{00000000-0005-0000-0000-0000E2030000}"/>
    <cellStyle name="Migliaia [0] 31 2" xfId="2188" xr:uid="{00000000-0005-0000-0000-0000E3030000}"/>
    <cellStyle name="Migliaia [0] 31 2 2" xfId="3575" xr:uid="{00000000-0005-0000-0000-0000E4030000}"/>
    <cellStyle name="Migliaia [0] 31 3" xfId="3576" xr:uid="{00000000-0005-0000-0000-0000E5030000}"/>
    <cellStyle name="Migliaia [0] 32" xfId="408" xr:uid="{00000000-0005-0000-0000-0000E6030000}"/>
    <cellStyle name="Migliaia [0] 32 2" xfId="2189" xr:uid="{00000000-0005-0000-0000-0000E7030000}"/>
    <cellStyle name="Migliaia [0] 32 2 2" xfId="3577" xr:uid="{00000000-0005-0000-0000-0000E8030000}"/>
    <cellStyle name="Migliaia [0] 32 3" xfId="3578" xr:uid="{00000000-0005-0000-0000-0000E9030000}"/>
    <cellStyle name="Migliaia [0] 33" xfId="409" xr:uid="{00000000-0005-0000-0000-0000EA030000}"/>
    <cellStyle name="Migliaia [0] 33 2" xfId="2190" xr:uid="{00000000-0005-0000-0000-0000EB030000}"/>
    <cellStyle name="Migliaia [0] 33 2 2" xfId="3579" xr:uid="{00000000-0005-0000-0000-0000EC030000}"/>
    <cellStyle name="Migliaia [0] 33 3" xfId="3580" xr:uid="{00000000-0005-0000-0000-0000ED030000}"/>
    <cellStyle name="Migliaia [0] 34" xfId="410" xr:uid="{00000000-0005-0000-0000-0000EE030000}"/>
    <cellStyle name="Migliaia [0] 34 2" xfId="2191" xr:uid="{00000000-0005-0000-0000-0000EF030000}"/>
    <cellStyle name="Migliaia [0] 34 2 2" xfId="3581" xr:uid="{00000000-0005-0000-0000-0000F0030000}"/>
    <cellStyle name="Migliaia [0] 34 3" xfId="3582" xr:uid="{00000000-0005-0000-0000-0000F1030000}"/>
    <cellStyle name="Migliaia [0] 35" xfId="411" xr:uid="{00000000-0005-0000-0000-0000F2030000}"/>
    <cellStyle name="Migliaia [0] 35 2" xfId="2192" xr:uid="{00000000-0005-0000-0000-0000F3030000}"/>
    <cellStyle name="Migliaia [0] 35 2 2" xfId="3583" xr:uid="{00000000-0005-0000-0000-0000F4030000}"/>
    <cellStyle name="Migliaia [0] 35 3" xfId="3584" xr:uid="{00000000-0005-0000-0000-0000F5030000}"/>
    <cellStyle name="Migliaia [0] 36" xfId="412" xr:uid="{00000000-0005-0000-0000-0000F6030000}"/>
    <cellStyle name="Migliaia [0] 36 2" xfId="2193" xr:uid="{00000000-0005-0000-0000-0000F7030000}"/>
    <cellStyle name="Migliaia [0] 36 2 2" xfId="3585" xr:uid="{00000000-0005-0000-0000-0000F8030000}"/>
    <cellStyle name="Migliaia [0] 36 3" xfId="3586" xr:uid="{00000000-0005-0000-0000-0000F9030000}"/>
    <cellStyle name="Migliaia [0] 37" xfId="413" xr:uid="{00000000-0005-0000-0000-0000FA030000}"/>
    <cellStyle name="Migliaia [0] 37 2" xfId="2194" xr:uid="{00000000-0005-0000-0000-0000FB030000}"/>
    <cellStyle name="Migliaia [0] 37 2 2" xfId="3587" xr:uid="{00000000-0005-0000-0000-0000FC030000}"/>
    <cellStyle name="Migliaia [0] 37 3" xfId="3588" xr:uid="{00000000-0005-0000-0000-0000FD030000}"/>
    <cellStyle name="Migliaia [0] 38" xfId="414" xr:uid="{00000000-0005-0000-0000-0000FE030000}"/>
    <cellStyle name="Migliaia [0] 38 2" xfId="2195" xr:uid="{00000000-0005-0000-0000-0000FF030000}"/>
    <cellStyle name="Migliaia [0] 38 2 2" xfId="3589" xr:uid="{00000000-0005-0000-0000-000000040000}"/>
    <cellStyle name="Migliaia [0] 38 3" xfId="3590" xr:uid="{00000000-0005-0000-0000-000001040000}"/>
    <cellStyle name="Migliaia [0] 39" xfId="415" xr:uid="{00000000-0005-0000-0000-000002040000}"/>
    <cellStyle name="Migliaia [0] 39 2" xfId="2196" xr:uid="{00000000-0005-0000-0000-000003040000}"/>
    <cellStyle name="Migliaia [0] 39 2 2" xfId="3591" xr:uid="{00000000-0005-0000-0000-000004040000}"/>
    <cellStyle name="Migliaia [0] 39 3" xfId="3592" xr:uid="{00000000-0005-0000-0000-000005040000}"/>
    <cellStyle name="Migliaia [0] 4" xfId="416" xr:uid="{00000000-0005-0000-0000-000006040000}"/>
    <cellStyle name="Migliaia [0] 4 2" xfId="2197" xr:uid="{00000000-0005-0000-0000-000007040000}"/>
    <cellStyle name="Migliaia [0] 4 2 2" xfId="3593" xr:uid="{00000000-0005-0000-0000-000008040000}"/>
    <cellStyle name="Migliaia [0] 4 3" xfId="3594" xr:uid="{00000000-0005-0000-0000-000009040000}"/>
    <cellStyle name="Migliaia [0] 40" xfId="417" xr:uid="{00000000-0005-0000-0000-00000A040000}"/>
    <cellStyle name="Migliaia [0] 40 2" xfId="2198" xr:uid="{00000000-0005-0000-0000-00000B040000}"/>
    <cellStyle name="Migliaia [0] 40 2 2" xfId="3595" xr:uid="{00000000-0005-0000-0000-00000C040000}"/>
    <cellStyle name="Migliaia [0] 40 3" xfId="3596" xr:uid="{00000000-0005-0000-0000-00000D040000}"/>
    <cellStyle name="Migliaia [0] 41" xfId="418" xr:uid="{00000000-0005-0000-0000-00000E040000}"/>
    <cellStyle name="Migliaia [0] 41 2" xfId="2199" xr:uid="{00000000-0005-0000-0000-00000F040000}"/>
    <cellStyle name="Migliaia [0] 41 2 2" xfId="3597" xr:uid="{00000000-0005-0000-0000-000010040000}"/>
    <cellStyle name="Migliaia [0] 41 3" xfId="3598" xr:uid="{00000000-0005-0000-0000-000011040000}"/>
    <cellStyle name="Migliaia [0] 42" xfId="419" xr:uid="{00000000-0005-0000-0000-000012040000}"/>
    <cellStyle name="Migliaia [0] 42 2" xfId="2200" xr:uid="{00000000-0005-0000-0000-000013040000}"/>
    <cellStyle name="Migliaia [0] 42 2 2" xfId="3599" xr:uid="{00000000-0005-0000-0000-000014040000}"/>
    <cellStyle name="Migliaia [0] 42 3" xfId="3600" xr:uid="{00000000-0005-0000-0000-000015040000}"/>
    <cellStyle name="Migliaia [0] 43" xfId="420" xr:uid="{00000000-0005-0000-0000-000016040000}"/>
    <cellStyle name="Migliaia [0] 43 2" xfId="2201" xr:uid="{00000000-0005-0000-0000-000017040000}"/>
    <cellStyle name="Migliaia [0] 43 2 2" xfId="3601" xr:uid="{00000000-0005-0000-0000-000018040000}"/>
    <cellStyle name="Migliaia [0] 43 3" xfId="3602" xr:uid="{00000000-0005-0000-0000-000019040000}"/>
    <cellStyle name="Migliaia [0] 44" xfId="421" xr:uid="{00000000-0005-0000-0000-00001A040000}"/>
    <cellStyle name="Migliaia [0] 44 2" xfId="2202" xr:uid="{00000000-0005-0000-0000-00001B040000}"/>
    <cellStyle name="Migliaia [0] 44 2 2" xfId="3603" xr:uid="{00000000-0005-0000-0000-00001C040000}"/>
    <cellStyle name="Migliaia [0] 44 3" xfId="3604" xr:uid="{00000000-0005-0000-0000-00001D040000}"/>
    <cellStyle name="Migliaia [0] 45" xfId="422" xr:uid="{00000000-0005-0000-0000-00001E040000}"/>
    <cellStyle name="Migliaia [0] 45 2" xfId="2203" xr:uid="{00000000-0005-0000-0000-00001F040000}"/>
    <cellStyle name="Migliaia [0] 45 2 2" xfId="3605" xr:uid="{00000000-0005-0000-0000-000020040000}"/>
    <cellStyle name="Migliaia [0] 45 3" xfId="3606" xr:uid="{00000000-0005-0000-0000-000021040000}"/>
    <cellStyle name="Migliaia [0] 46" xfId="423" xr:uid="{00000000-0005-0000-0000-000022040000}"/>
    <cellStyle name="Migliaia [0] 46 2" xfId="2204" xr:uid="{00000000-0005-0000-0000-000023040000}"/>
    <cellStyle name="Migliaia [0] 46 2 2" xfId="3607" xr:uid="{00000000-0005-0000-0000-000024040000}"/>
    <cellStyle name="Migliaia [0] 46 3" xfId="3608" xr:uid="{00000000-0005-0000-0000-000025040000}"/>
    <cellStyle name="Migliaia [0] 47" xfId="424" xr:uid="{00000000-0005-0000-0000-000026040000}"/>
    <cellStyle name="Migliaia [0] 47 2" xfId="2205" xr:uid="{00000000-0005-0000-0000-000027040000}"/>
    <cellStyle name="Migliaia [0] 47 2 2" xfId="3609" xr:uid="{00000000-0005-0000-0000-000028040000}"/>
    <cellStyle name="Migliaia [0] 47 3" xfId="3610" xr:uid="{00000000-0005-0000-0000-000029040000}"/>
    <cellStyle name="Migliaia [0] 48" xfId="425" xr:uid="{00000000-0005-0000-0000-00002A040000}"/>
    <cellStyle name="Migliaia [0] 48 2" xfId="2206" xr:uid="{00000000-0005-0000-0000-00002B040000}"/>
    <cellStyle name="Migliaia [0] 48 2 2" xfId="3611" xr:uid="{00000000-0005-0000-0000-00002C040000}"/>
    <cellStyle name="Migliaia [0] 48 3" xfId="3612" xr:uid="{00000000-0005-0000-0000-00002D040000}"/>
    <cellStyle name="Migliaia [0] 49" xfId="426" xr:uid="{00000000-0005-0000-0000-00002E040000}"/>
    <cellStyle name="Migliaia [0] 49 2" xfId="2207" xr:uid="{00000000-0005-0000-0000-00002F040000}"/>
    <cellStyle name="Migliaia [0] 49 2 2" xfId="3613" xr:uid="{00000000-0005-0000-0000-000030040000}"/>
    <cellStyle name="Migliaia [0] 49 3" xfId="3614" xr:uid="{00000000-0005-0000-0000-000031040000}"/>
    <cellStyle name="Migliaia [0] 5" xfId="427" xr:uid="{00000000-0005-0000-0000-000032040000}"/>
    <cellStyle name="Migliaia [0] 5 2" xfId="2208" xr:uid="{00000000-0005-0000-0000-000033040000}"/>
    <cellStyle name="Migliaia [0] 5 2 2" xfId="3615" xr:uid="{00000000-0005-0000-0000-000034040000}"/>
    <cellStyle name="Migliaia [0] 5 3" xfId="3616" xr:uid="{00000000-0005-0000-0000-000035040000}"/>
    <cellStyle name="Migliaia [0] 50" xfId="428" xr:uid="{00000000-0005-0000-0000-000036040000}"/>
    <cellStyle name="Migliaia [0] 50 2" xfId="2209" xr:uid="{00000000-0005-0000-0000-000037040000}"/>
    <cellStyle name="Migliaia [0] 50 2 2" xfId="3617" xr:uid="{00000000-0005-0000-0000-000038040000}"/>
    <cellStyle name="Migliaia [0] 50 3" xfId="3618" xr:uid="{00000000-0005-0000-0000-000039040000}"/>
    <cellStyle name="Migliaia [0] 51" xfId="429" xr:uid="{00000000-0005-0000-0000-00003A040000}"/>
    <cellStyle name="Migliaia [0] 51 2" xfId="2210" xr:uid="{00000000-0005-0000-0000-00003B040000}"/>
    <cellStyle name="Migliaia [0] 51 2 2" xfId="3619" xr:uid="{00000000-0005-0000-0000-00003C040000}"/>
    <cellStyle name="Migliaia [0] 51 3" xfId="3620" xr:uid="{00000000-0005-0000-0000-00003D040000}"/>
    <cellStyle name="Migliaia [0] 52" xfId="430" xr:uid="{00000000-0005-0000-0000-00003E040000}"/>
    <cellStyle name="Migliaia [0] 52 2" xfId="2211" xr:uid="{00000000-0005-0000-0000-00003F040000}"/>
    <cellStyle name="Migliaia [0] 52 2 2" xfId="3621" xr:uid="{00000000-0005-0000-0000-000040040000}"/>
    <cellStyle name="Migliaia [0] 52 3" xfId="3622" xr:uid="{00000000-0005-0000-0000-000041040000}"/>
    <cellStyle name="Migliaia [0] 53" xfId="431" xr:uid="{00000000-0005-0000-0000-000042040000}"/>
    <cellStyle name="Migliaia [0] 53 2" xfId="2212" xr:uid="{00000000-0005-0000-0000-000043040000}"/>
    <cellStyle name="Migliaia [0] 53 2 2" xfId="3623" xr:uid="{00000000-0005-0000-0000-000044040000}"/>
    <cellStyle name="Migliaia [0] 53 3" xfId="3624" xr:uid="{00000000-0005-0000-0000-000045040000}"/>
    <cellStyle name="Migliaia [0] 54" xfId="432" xr:uid="{00000000-0005-0000-0000-000046040000}"/>
    <cellStyle name="Migliaia [0] 54 2" xfId="2213" xr:uid="{00000000-0005-0000-0000-000047040000}"/>
    <cellStyle name="Migliaia [0] 54 2 2" xfId="3625" xr:uid="{00000000-0005-0000-0000-000048040000}"/>
    <cellStyle name="Migliaia [0] 54 3" xfId="3626" xr:uid="{00000000-0005-0000-0000-000049040000}"/>
    <cellStyle name="Migliaia [0] 55" xfId="433" xr:uid="{00000000-0005-0000-0000-00004A040000}"/>
    <cellStyle name="Migliaia [0] 55 2" xfId="2214" xr:uid="{00000000-0005-0000-0000-00004B040000}"/>
    <cellStyle name="Migliaia [0] 55 2 2" xfId="3627" xr:uid="{00000000-0005-0000-0000-00004C040000}"/>
    <cellStyle name="Migliaia [0] 55 3" xfId="3628" xr:uid="{00000000-0005-0000-0000-00004D040000}"/>
    <cellStyle name="Migliaia [0] 56" xfId="434" xr:uid="{00000000-0005-0000-0000-00004E040000}"/>
    <cellStyle name="Migliaia [0] 56 2" xfId="2215" xr:uid="{00000000-0005-0000-0000-00004F040000}"/>
    <cellStyle name="Migliaia [0] 56 2 2" xfId="3629" xr:uid="{00000000-0005-0000-0000-000050040000}"/>
    <cellStyle name="Migliaia [0] 56 3" xfId="3630" xr:uid="{00000000-0005-0000-0000-000051040000}"/>
    <cellStyle name="Migliaia [0] 57" xfId="435" xr:uid="{00000000-0005-0000-0000-000052040000}"/>
    <cellStyle name="Migliaia [0] 57 2" xfId="2216" xr:uid="{00000000-0005-0000-0000-000053040000}"/>
    <cellStyle name="Migliaia [0] 57 2 2" xfId="3631" xr:uid="{00000000-0005-0000-0000-000054040000}"/>
    <cellStyle name="Migliaia [0] 57 3" xfId="3632" xr:uid="{00000000-0005-0000-0000-000055040000}"/>
    <cellStyle name="Migliaia [0] 58" xfId="436" xr:uid="{00000000-0005-0000-0000-000056040000}"/>
    <cellStyle name="Migliaia [0] 58 2" xfId="2217" xr:uid="{00000000-0005-0000-0000-000057040000}"/>
    <cellStyle name="Migliaia [0] 58 2 2" xfId="3633" xr:uid="{00000000-0005-0000-0000-000058040000}"/>
    <cellStyle name="Migliaia [0] 58 3" xfId="3634" xr:uid="{00000000-0005-0000-0000-000059040000}"/>
    <cellStyle name="Migliaia [0] 59" xfId="437" xr:uid="{00000000-0005-0000-0000-00005A040000}"/>
    <cellStyle name="Migliaia [0] 59 2" xfId="2218" xr:uid="{00000000-0005-0000-0000-00005B040000}"/>
    <cellStyle name="Migliaia [0] 59 2 2" xfId="3635" xr:uid="{00000000-0005-0000-0000-00005C040000}"/>
    <cellStyle name="Migliaia [0] 59 3" xfId="3636" xr:uid="{00000000-0005-0000-0000-00005D040000}"/>
    <cellStyle name="Migliaia [0] 6" xfId="438" xr:uid="{00000000-0005-0000-0000-00005E040000}"/>
    <cellStyle name="Migliaia [0] 6 2" xfId="2219" xr:uid="{00000000-0005-0000-0000-00005F040000}"/>
    <cellStyle name="Migliaia [0] 6 2 2" xfId="3637" xr:uid="{00000000-0005-0000-0000-000060040000}"/>
    <cellStyle name="Migliaia [0] 6 3" xfId="3638" xr:uid="{00000000-0005-0000-0000-000061040000}"/>
    <cellStyle name="Migliaia [0] 7" xfId="439" xr:uid="{00000000-0005-0000-0000-000062040000}"/>
    <cellStyle name="Migliaia [0] 7 2" xfId="2220" xr:uid="{00000000-0005-0000-0000-000063040000}"/>
    <cellStyle name="Migliaia [0] 7 2 2" xfId="3639" xr:uid="{00000000-0005-0000-0000-000064040000}"/>
    <cellStyle name="Migliaia [0] 7 3" xfId="3640" xr:uid="{00000000-0005-0000-0000-000065040000}"/>
    <cellStyle name="Migliaia [0] 8" xfId="440" xr:uid="{00000000-0005-0000-0000-000066040000}"/>
    <cellStyle name="Migliaia [0] 8 2" xfId="2221" xr:uid="{00000000-0005-0000-0000-000067040000}"/>
    <cellStyle name="Migliaia [0] 8 2 2" xfId="3641" xr:uid="{00000000-0005-0000-0000-000068040000}"/>
    <cellStyle name="Migliaia [0] 8 3" xfId="3642" xr:uid="{00000000-0005-0000-0000-000069040000}"/>
    <cellStyle name="Migliaia [0] 9" xfId="441" xr:uid="{00000000-0005-0000-0000-00006A040000}"/>
    <cellStyle name="Migliaia [0] 9 2" xfId="2222" xr:uid="{00000000-0005-0000-0000-00006B040000}"/>
    <cellStyle name="Migliaia [0] 9 2 2" xfId="3643" xr:uid="{00000000-0005-0000-0000-00006C040000}"/>
    <cellStyle name="Migliaia [0] 9 3" xfId="3644" xr:uid="{00000000-0005-0000-0000-00006D040000}"/>
    <cellStyle name="Migliaia 10" xfId="442" xr:uid="{00000000-0005-0000-0000-00006E040000}"/>
    <cellStyle name="Migliaia 10 2" xfId="443" xr:uid="{00000000-0005-0000-0000-00006F040000}"/>
    <cellStyle name="Migliaia 10 2 2" xfId="2223" xr:uid="{00000000-0005-0000-0000-000070040000}"/>
    <cellStyle name="Migliaia 10 2 2 2" xfId="3645" xr:uid="{00000000-0005-0000-0000-000071040000}"/>
    <cellStyle name="Migliaia 10 3" xfId="444" xr:uid="{00000000-0005-0000-0000-000072040000}"/>
    <cellStyle name="Migliaia 10 3 2" xfId="445" xr:uid="{00000000-0005-0000-0000-000073040000}"/>
    <cellStyle name="Migliaia 10 3 2 2" xfId="3646" xr:uid="{00000000-0005-0000-0000-000074040000}"/>
    <cellStyle name="Migliaia 10 3 2 3" xfId="3647" xr:uid="{00000000-0005-0000-0000-000075040000}"/>
    <cellStyle name="Migliaia 10 3 3" xfId="446" xr:uid="{00000000-0005-0000-0000-000076040000}"/>
    <cellStyle name="Migliaia 10 3 3 2" xfId="2224" xr:uid="{00000000-0005-0000-0000-000077040000}"/>
    <cellStyle name="Migliaia 10 3 4" xfId="2225" xr:uid="{00000000-0005-0000-0000-000078040000}"/>
    <cellStyle name="Migliaia 10 4" xfId="447" xr:uid="{00000000-0005-0000-0000-000079040000}"/>
    <cellStyle name="Migliaia 10 4 2" xfId="2226" xr:uid="{00000000-0005-0000-0000-00007A040000}"/>
    <cellStyle name="Migliaia 10 4 2 2" xfId="2227" xr:uid="{00000000-0005-0000-0000-00007B040000}"/>
    <cellStyle name="Migliaia 10 4 2 3" xfId="3648" xr:uid="{00000000-0005-0000-0000-00007C040000}"/>
    <cellStyle name="Migliaia 10 4 3" xfId="2228" xr:uid="{00000000-0005-0000-0000-00007D040000}"/>
    <cellStyle name="Migliaia 10 5" xfId="448" xr:uid="{00000000-0005-0000-0000-00007E040000}"/>
    <cellStyle name="Migliaia 11" xfId="449" xr:uid="{00000000-0005-0000-0000-00007F040000}"/>
    <cellStyle name="Migliaia 11 2" xfId="450" xr:uid="{00000000-0005-0000-0000-000080040000}"/>
    <cellStyle name="Migliaia 11 2 2" xfId="2229" xr:uid="{00000000-0005-0000-0000-000081040000}"/>
    <cellStyle name="Migliaia 11 2 2 2" xfId="3649" xr:uid="{00000000-0005-0000-0000-000082040000}"/>
    <cellStyle name="Migliaia 11 3" xfId="451" xr:uid="{00000000-0005-0000-0000-000083040000}"/>
    <cellStyle name="Migliaia 11 3 2" xfId="452" xr:uid="{00000000-0005-0000-0000-000084040000}"/>
    <cellStyle name="Migliaia 11 3 2 2" xfId="3650" xr:uid="{00000000-0005-0000-0000-000085040000}"/>
    <cellStyle name="Migliaia 11 3 2 3" xfId="3651" xr:uid="{00000000-0005-0000-0000-000086040000}"/>
    <cellStyle name="Migliaia 11 3 3" xfId="453" xr:uid="{00000000-0005-0000-0000-000087040000}"/>
    <cellStyle name="Migliaia 11 3 3 2" xfId="2230" xr:uid="{00000000-0005-0000-0000-000088040000}"/>
    <cellStyle name="Migliaia 11 3 4" xfId="2231" xr:uid="{00000000-0005-0000-0000-000089040000}"/>
    <cellStyle name="Migliaia 11 4" xfId="454" xr:uid="{00000000-0005-0000-0000-00008A040000}"/>
    <cellStyle name="Migliaia 11 4 2" xfId="2232" xr:uid="{00000000-0005-0000-0000-00008B040000}"/>
    <cellStyle name="Migliaia 11 4 2 2" xfId="2233" xr:uid="{00000000-0005-0000-0000-00008C040000}"/>
    <cellStyle name="Migliaia 11 4 2 3" xfId="3652" xr:uid="{00000000-0005-0000-0000-00008D040000}"/>
    <cellStyle name="Migliaia 11 4 3" xfId="2234" xr:uid="{00000000-0005-0000-0000-00008E040000}"/>
    <cellStyle name="Migliaia 11 5" xfId="455" xr:uid="{00000000-0005-0000-0000-00008F040000}"/>
    <cellStyle name="Migliaia 12" xfId="456" xr:uid="{00000000-0005-0000-0000-000090040000}"/>
    <cellStyle name="Migliaia 12 2" xfId="457" xr:uid="{00000000-0005-0000-0000-000091040000}"/>
    <cellStyle name="Migliaia 12 2 2" xfId="2235" xr:uid="{00000000-0005-0000-0000-000092040000}"/>
    <cellStyle name="Migliaia 12 2 2 2" xfId="3653" xr:uid="{00000000-0005-0000-0000-000093040000}"/>
    <cellStyle name="Migliaia 12 3" xfId="458" xr:uid="{00000000-0005-0000-0000-000094040000}"/>
    <cellStyle name="Migliaia 12 3 2" xfId="459" xr:uid="{00000000-0005-0000-0000-000095040000}"/>
    <cellStyle name="Migliaia 12 3 2 2" xfId="3654" xr:uid="{00000000-0005-0000-0000-000096040000}"/>
    <cellStyle name="Migliaia 12 3 2 3" xfId="3655" xr:uid="{00000000-0005-0000-0000-000097040000}"/>
    <cellStyle name="Migliaia 12 3 3" xfId="460" xr:uid="{00000000-0005-0000-0000-000098040000}"/>
    <cellStyle name="Migliaia 12 3 3 2" xfId="2236" xr:uid="{00000000-0005-0000-0000-000099040000}"/>
    <cellStyle name="Migliaia 12 3 4" xfId="2237" xr:uid="{00000000-0005-0000-0000-00009A040000}"/>
    <cellStyle name="Migliaia 12 4" xfId="461" xr:uid="{00000000-0005-0000-0000-00009B040000}"/>
    <cellStyle name="Migliaia 12 4 2" xfId="2238" xr:uid="{00000000-0005-0000-0000-00009C040000}"/>
    <cellStyle name="Migliaia 12 4 2 2" xfId="2239" xr:uid="{00000000-0005-0000-0000-00009D040000}"/>
    <cellStyle name="Migliaia 12 4 2 3" xfId="3656" xr:uid="{00000000-0005-0000-0000-00009E040000}"/>
    <cellStyle name="Migliaia 12 4 3" xfId="2240" xr:uid="{00000000-0005-0000-0000-00009F040000}"/>
    <cellStyle name="Migliaia 12 5" xfId="462" xr:uid="{00000000-0005-0000-0000-0000A0040000}"/>
    <cellStyle name="Migliaia 13" xfId="463" xr:uid="{00000000-0005-0000-0000-0000A1040000}"/>
    <cellStyle name="Migliaia 13 2" xfId="464" xr:uid="{00000000-0005-0000-0000-0000A2040000}"/>
    <cellStyle name="Migliaia 13 2 2" xfId="2241" xr:uid="{00000000-0005-0000-0000-0000A3040000}"/>
    <cellStyle name="Migliaia 13 2 2 2" xfId="3657" xr:uid="{00000000-0005-0000-0000-0000A4040000}"/>
    <cellStyle name="Migliaia 13 3" xfId="465" xr:uid="{00000000-0005-0000-0000-0000A5040000}"/>
    <cellStyle name="Migliaia 13 3 2" xfId="466" xr:uid="{00000000-0005-0000-0000-0000A6040000}"/>
    <cellStyle name="Migliaia 13 3 2 2" xfId="3658" xr:uid="{00000000-0005-0000-0000-0000A7040000}"/>
    <cellStyle name="Migliaia 13 3 2 3" xfId="3659" xr:uid="{00000000-0005-0000-0000-0000A8040000}"/>
    <cellStyle name="Migliaia 13 3 3" xfId="467" xr:uid="{00000000-0005-0000-0000-0000A9040000}"/>
    <cellStyle name="Migliaia 13 3 3 2" xfId="2242" xr:uid="{00000000-0005-0000-0000-0000AA040000}"/>
    <cellStyle name="Migliaia 13 3 4" xfId="2243" xr:uid="{00000000-0005-0000-0000-0000AB040000}"/>
    <cellStyle name="Migliaia 13 4" xfId="468" xr:uid="{00000000-0005-0000-0000-0000AC040000}"/>
    <cellStyle name="Migliaia 13 4 2" xfId="2244" xr:uid="{00000000-0005-0000-0000-0000AD040000}"/>
    <cellStyle name="Migliaia 13 4 2 2" xfId="2245" xr:uid="{00000000-0005-0000-0000-0000AE040000}"/>
    <cellStyle name="Migliaia 13 4 2 3" xfId="3660" xr:uid="{00000000-0005-0000-0000-0000AF040000}"/>
    <cellStyle name="Migliaia 13 4 3" xfId="2246" xr:uid="{00000000-0005-0000-0000-0000B0040000}"/>
    <cellStyle name="Migliaia 13 5" xfId="469" xr:uid="{00000000-0005-0000-0000-0000B1040000}"/>
    <cellStyle name="Migliaia 14" xfId="470" xr:uid="{00000000-0005-0000-0000-0000B2040000}"/>
    <cellStyle name="Migliaia 14 2" xfId="471" xr:uid="{00000000-0005-0000-0000-0000B3040000}"/>
    <cellStyle name="Migliaia 14 2 2" xfId="2247" xr:uid="{00000000-0005-0000-0000-0000B4040000}"/>
    <cellStyle name="Migliaia 14 2 2 2" xfId="3661" xr:uid="{00000000-0005-0000-0000-0000B5040000}"/>
    <cellStyle name="Migliaia 14 3" xfId="472" xr:uid="{00000000-0005-0000-0000-0000B6040000}"/>
    <cellStyle name="Migliaia 14 3 2" xfId="473" xr:uid="{00000000-0005-0000-0000-0000B7040000}"/>
    <cellStyle name="Migliaia 14 3 2 2" xfId="3662" xr:uid="{00000000-0005-0000-0000-0000B8040000}"/>
    <cellStyle name="Migliaia 14 3 2 3" xfId="3663" xr:uid="{00000000-0005-0000-0000-0000B9040000}"/>
    <cellStyle name="Migliaia 14 3 3" xfId="474" xr:uid="{00000000-0005-0000-0000-0000BA040000}"/>
    <cellStyle name="Migliaia 14 3 3 2" xfId="2248" xr:uid="{00000000-0005-0000-0000-0000BB040000}"/>
    <cellStyle name="Migliaia 14 3 4" xfId="2249" xr:uid="{00000000-0005-0000-0000-0000BC040000}"/>
    <cellStyle name="Migliaia 14 4" xfId="475" xr:uid="{00000000-0005-0000-0000-0000BD040000}"/>
    <cellStyle name="Migliaia 14 4 2" xfId="2250" xr:uid="{00000000-0005-0000-0000-0000BE040000}"/>
    <cellStyle name="Migliaia 14 4 2 2" xfId="2251" xr:uid="{00000000-0005-0000-0000-0000BF040000}"/>
    <cellStyle name="Migliaia 14 4 2 3" xfId="3664" xr:uid="{00000000-0005-0000-0000-0000C0040000}"/>
    <cellStyle name="Migliaia 14 4 3" xfId="2252" xr:uid="{00000000-0005-0000-0000-0000C1040000}"/>
    <cellStyle name="Migliaia 14 5" xfId="476" xr:uid="{00000000-0005-0000-0000-0000C2040000}"/>
    <cellStyle name="Migliaia 15" xfId="477" xr:uid="{00000000-0005-0000-0000-0000C3040000}"/>
    <cellStyle name="Migliaia 15 2" xfId="478" xr:uid="{00000000-0005-0000-0000-0000C4040000}"/>
    <cellStyle name="Migliaia 15 2 2" xfId="2253" xr:uid="{00000000-0005-0000-0000-0000C5040000}"/>
    <cellStyle name="Migliaia 15 2 2 2" xfId="3665" xr:uid="{00000000-0005-0000-0000-0000C6040000}"/>
    <cellStyle name="Migliaia 15 3" xfId="479" xr:uid="{00000000-0005-0000-0000-0000C7040000}"/>
    <cellStyle name="Migliaia 15 3 2" xfId="480" xr:uid="{00000000-0005-0000-0000-0000C8040000}"/>
    <cellStyle name="Migliaia 15 3 2 2" xfId="3666" xr:uid="{00000000-0005-0000-0000-0000C9040000}"/>
    <cellStyle name="Migliaia 15 3 2 3" xfId="3667" xr:uid="{00000000-0005-0000-0000-0000CA040000}"/>
    <cellStyle name="Migliaia 15 3 3" xfId="481" xr:uid="{00000000-0005-0000-0000-0000CB040000}"/>
    <cellStyle name="Migliaia 15 3 3 2" xfId="2254" xr:uid="{00000000-0005-0000-0000-0000CC040000}"/>
    <cellStyle name="Migliaia 15 3 4" xfId="2255" xr:uid="{00000000-0005-0000-0000-0000CD040000}"/>
    <cellStyle name="Migliaia 15 4" xfId="482" xr:uid="{00000000-0005-0000-0000-0000CE040000}"/>
    <cellStyle name="Migliaia 15 4 2" xfId="2256" xr:uid="{00000000-0005-0000-0000-0000CF040000}"/>
    <cellStyle name="Migliaia 15 4 2 2" xfId="2257" xr:uid="{00000000-0005-0000-0000-0000D0040000}"/>
    <cellStyle name="Migliaia 15 4 2 3" xfId="3668" xr:uid="{00000000-0005-0000-0000-0000D1040000}"/>
    <cellStyle name="Migliaia 15 4 3" xfId="2258" xr:uid="{00000000-0005-0000-0000-0000D2040000}"/>
    <cellStyle name="Migliaia 15 5" xfId="483" xr:uid="{00000000-0005-0000-0000-0000D3040000}"/>
    <cellStyle name="Migliaia 16" xfId="484" xr:uid="{00000000-0005-0000-0000-0000D4040000}"/>
    <cellStyle name="Migliaia 16 2" xfId="485" xr:uid="{00000000-0005-0000-0000-0000D5040000}"/>
    <cellStyle name="Migliaia 16 2 2" xfId="2259" xr:uid="{00000000-0005-0000-0000-0000D6040000}"/>
    <cellStyle name="Migliaia 16 2 2 2" xfId="3669" xr:uid="{00000000-0005-0000-0000-0000D7040000}"/>
    <cellStyle name="Migliaia 16 3" xfId="486" xr:uid="{00000000-0005-0000-0000-0000D8040000}"/>
    <cellStyle name="Migliaia 16 3 2" xfId="487" xr:uid="{00000000-0005-0000-0000-0000D9040000}"/>
    <cellStyle name="Migliaia 16 3 2 2" xfId="3670" xr:uid="{00000000-0005-0000-0000-0000DA040000}"/>
    <cellStyle name="Migliaia 16 3 2 3" xfId="3671" xr:uid="{00000000-0005-0000-0000-0000DB040000}"/>
    <cellStyle name="Migliaia 16 3 3" xfId="488" xr:uid="{00000000-0005-0000-0000-0000DC040000}"/>
    <cellStyle name="Migliaia 16 3 3 2" xfId="2260" xr:uid="{00000000-0005-0000-0000-0000DD040000}"/>
    <cellStyle name="Migliaia 16 3 4" xfId="2261" xr:uid="{00000000-0005-0000-0000-0000DE040000}"/>
    <cellStyle name="Migliaia 16 4" xfId="489" xr:uid="{00000000-0005-0000-0000-0000DF040000}"/>
    <cellStyle name="Migliaia 16 4 2" xfId="2262" xr:uid="{00000000-0005-0000-0000-0000E0040000}"/>
    <cellStyle name="Migliaia 16 4 2 2" xfId="2263" xr:uid="{00000000-0005-0000-0000-0000E1040000}"/>
    <cellStyle name="Migliaia 16 4 2 3" xfId="3672" xr:uid="{00000000-0005-0000-0000-0000E2040000}"/>
    <cellStyle name="Migliaia 16 4 3" xfId="2264" xr:uid="{00000000-0005-0000-0000-0000E3040000}"/>
    <cellStyle name="Migliaia 16 5" xfId="490" xr:uid="{00000000-0005-0000-0000-0000E4040000}"/>
    <cellStyle name="Migliaia 17" xfId="491" xr:uid="{00000000-0005-0000-0000-0000E5040000}"/>
    <cellStyle name="Migliaia 17 2" xfId="492" xr:uid="{00000000-0005-0000-0000-0000E6040000}"/>
    <cellStyle name="Migliaia 17 2 2" xfId="2265" xr:uid="{00000000-0005-0000-0000-0000E7040000}"/>
    <cellStyle name="Migliaia 17 2 2 2" xfId="3673" xr:uid="{00000000-0005-0000-0000-0000E8040000}"/>
    <cellStyle name="Migliaia 17 3" xfId="493" xr:uid="{00000000-0005-0000-0000-0000E9040000}"/>
    <cellStyle name="Migliaia 17 3 2" xfId="494" xr:uid="{00000000-0005-0000-0000-0000EA040000}"/>
    <cellStyle name="Migliaia 17 3 2 2" xfId="3674" xr:uid="{00000000-0005-0000-0000-0000EB040000}"/>
    <cellStyle name="Migliaia 17 3 2 3" xfId="3675" xr:uid="{00000000-0005-0000-0000-0000EC040000}"/>
    <cellStyle name="Migliaia 17 3 3" xfId="495" xr:uid="{00000000-0005-0000-0000-0000ED040000}"/>
    <cellStyle name="Migliaia 17 3 3 2" xfId="2266" xr:uid="{00000000-0005-0000-0000-0000EE040000}"/>
    <cellStyle name="Migliaia 17 3 4" xfId="2267" xr:uid="{00000000-0005-0000-0000-0000EF040000}"/>
    <cellStyle name="Migliaia 17 4" xfId="496" xr:uid="{00000000-0005-0000-0000-0000F0040000}"/>
    <cellStyle name="Migliaia 17 4 2" xfId="2268" xr:uid="{00000000-0005-0000-0000-0000F1040000}"/>
    <cellStyle name="Migliaia 17 4 2 2" xfId="2269" xr:uid="{00000000-0005-0000-0000-0000F2040000}"/>
    <cellStyle name="Migliaia 17 4 2 3" xfId="3676" xr:uid="{00000000-0005-0000-0000-0000F3040000}"/>
    <cellStyle name="Migliaia 17 4 3" xfId="2270" xr:uid="{00000000-0005-0000-0000-0000F4040000}"/>
    <cellStyle name="Migliaia 17 5" xfId="497" xr:uid="{00000000-0005-0000-0000-0000F5040000}"/>
    <cellStyle name="Migliaia 18" xfId="498" xr:uid="{00000000-0005-0000-0000-0000F6040000}"/>
    <cellStyle name="Migliaia 18 2" xfId="499" xr:uid="{00000000-0005-0000-0000-0000F7040000}"/>
    <cellStyle name="Migliaia 18 2 2" xfId="2271" xr:uid="{00000000-0005-0000-0000-0000F8040000}"/>
    <cellStyle name="Migliaia 18 2 2 2" xfId="3677" xr:uid="{00000000-0005-0000-0000-0000F9040000}"/>
    <cellStyle name="Migliaia 18 3" xfId="500" xr:uid="{00000000-0005-0000-0000-0000FA040000}"/>
    <cellStyle name="Migliaia 18 3 2" xfId="501" xr:uid="{00000000-0005-0000-0000-0000FB040000}"/>
    <cellStyle name="Migliaia 18 3 2 2" xfId="3678" xr:uid="{00000000-0005-0000-0000-0000FC040000}"/>
    <cellStyle name="Migliaia 18 3 2 3" xfId="3679" xr:uid="{00000000-0005-0000-0000-0000FD040000}"/>
    <cellStyle name="Migliaia 18 3 3" xfId="502" xr:uid="{00000000-0005-0000-0000-0000FE040000}"/>
    <cellStyle name="Migliaia 18 3 3 2" xfId="2272" xr:uid="{00000000-0005-0000-0000-0000FF040000}"/>
    <cellStyle name="Migliaia 18 3 4" xfId="2273" xr:uid="{00000000-0005-0000-0000-000000050000}"/>
    <cellStyle name="Migliaia 18 4" xfId="503" xr:uid="{00000000-0005-0000-0000-000001050000}"/>
    <cellStyle name="Migliaia 18 4 2" xfId="2274" xr:uid="{00000000-0005-0000-0000-000002050000}"/>
    <cellStyle name="Migliaia 18 4 2 2" xfId="2275" xr:uid="{00000000-0005-0000-0000-000003050000}"/>
    <cellStyle name="Migliaia 18 4 2 3" xfId="3680" xr:uid="{00000000-0005-0000-0000-000004050000}"/>
    <cellStyle name="Migliaia 18 4 3" xfId="2276" xr:uid="{00000000-0005-0000-0000-000005050000}"/>
    <cellStyle name="Migliaia 18 5" xfId="504" xr:uid="{00000000-0005-0000-0000-000006050000}"/>
    <cellStyle name="Migliaia 19" xfId="505" xr:uid="{00000000-0005-0000-0000-000007050000}"/>
    <cellStyle name="Migliaia 19 2" xfId="506" xr:uid="{00000000-0005-0000-0000-000008050000}"/>
    <cellStyle name="Migliaia 19 2 2" xfId="2277" xr:uid="{00000000-0005-0000-0000-000009050000}"/>
    <cellStyle name="Migliaia 19 2 2 2" xfId="3681" xr:uid="{00000000-0005-0000-0000-00000A050000}"/>
    <cellStyle name="Migliaia 19 3" xfId="507" xr:uid="{00000000-0005-0000-0000-00000B050000}"/>
    <cellStyle name="Migliaia 19 3 2" xfId="508" xr:uid="{00000000-0005-0000-0000-00000C050000}"/>
    <cellStyle name="Migliaia 19 3 2 2" xfId="3682" xr:uid="{00000000-0005-0000-0000-00000D050000}"/>
    <cellStyle name="Migliaia 19 3 2 3" xfId="3683" xr:uid="{00000000-0005-0000-0000-00000E050000}"/>
    <cellStyle name="Migliaia 19 3 3" xfId="509" xr:uid="{00000000-0005-0000-0000-00000F050000}"/>
    <cellStyle name="Migliaia 19 3 3 2" xfId="2278" xr:uid="{00000000-0005-0000-0000-000010050000}"/>
    <cellStyle name="Migliaia 19 3 4" xfId="2279" xr:uid="{00000000-0005-0000-0000-000011050000}"/>
    <cellStyle name="Migliaia 19 4" xfId="510" xr:uid="{00000000-0005-0000-0000-000012050000}"/>
    <cellStyle name="Migliaia 19 4 2" xfId="2280" xr:uid="{00000000-0005-0000-0000-000013050000}"/>
    <cellStyle name="Migliaia 19 4 2 2" xfId="2281" xr:uid="{00000000-0005-0000-0000-000014050000}"/>
    <cellStyle name="Migliaia 19 4 2 3" xfId="3684" xr:uid="{00000000-0005-0000-0000-000015050000}"/>
    <cellStyle name="Migliaia 19 4 3" xfId="2282" xr:uid="{00000000-0005-0000-0000-000016050000}"/>
    <cellStyle name="Migliaia 19 5" xfId="511" xr:uid="{00000000-0005-0000-0000-000017050000}"/>
    <cellStyle name="Migliaia 2" xfId="512" xr:uid="{00000000-0005-0000-0000-000018050000}"/>
    <cellStyle name="Migliaia 2 2" xfId="513" xr:uid="{00000000-0005-0000-0000-000019050000}"/>
    <cellStyle name="Migliaia 2 2 2" xfId="2283" xr:uid="{00000000-0005-0000-0000-00001A050000}"/>
    <cellStyle name="Migliaia 2 2 2 2" xfId="3685" xr:uid="{00000000-0005-0000-0000-00001B050000}"/>
    <cellStyle name="Migliaia 2 2 3" xfId="3686" xr:uid="{00000000-0005-0000-0000-00001C050000}"/>
    <cellStyle name="Migliaia 2 3" xfId="514" xr:uid="{00000000-0005-0000-0000-00001D050000}"/>
    <cellStyle name="Migliaia 2 3 2" xfId="2284" xr:uid="{00000000-0005-0000-0000-00001E050000}"/>
    <cellStyle name="Migliaia 2 3 2 2" xfId="3687" xr:uid="{00000000-0005-0000-0000-00001F050000}"/>
    <cellStyle name="Migliaia 2 3 3" xfId="3688" xr:uid="{00000000-0005-0000-0000-000020050000}"/>
    <cellStyle name="Migliaia 2 4" xfId="515" xr:uid="{00000000-0005-0000-0000-000021050000}"/>
    <cellStyle name="Migliaia 2 4 2" xfId="516" xr:uid="{00000000-0005-0000-0000-000022050000}"/>
    <cellStyle name="Migliaia 2 4 2 2" xfId="3689" xr:uid="{00000000-0005-0000-0000-000023050000}"/>
    <cellStyle name="Migliaia 2 4 2 3" xfId="3690" xr:uid="{00000000-0005-0000-0000-000024050000}"/>
    <cellStyle name="Migliaia 2 4 3" xfId="517" xr:uid="{00000000-0005-0000-0000-000025050000}"/>
    <cellStyle name="Migliaia 2 4 3 2" xfId="2285" xr:uid="{00000000-0005-0000-0000-000026050000}"/>
    <cellStyle name="Migliaia 2 4 4" xfId="2286" xr:uid="{00000000-0005-0000-0000-000027050000}"/>
    <cellStyle name="Migliaia 2 5" xfId="518" xr:uid="{00000000-0005-0000-0000-000028050000}"/>
    <cellStyle name="Migliaia 2 5 2" xfId="2287" xr:uid="{00000000-0005-0000-0000-000029050000}"/>
    <cellStyle name="Migliaia 2 5 2 2" xfId="2288" xr:uid="{00000000-0005-0000-0000-00002A050000}"/>
    <cellStyle name="Migliaia 2 5 2 3" xfId="3691" xr:uid="{00000000-0005-0000-0000-00002B050000}"/>
    <cellStyle name="Migliaia 2 5 3" xfId="2289" xr:uid="{00000000-0005-0000-0000-00002C050000}"/>
    <cellStyle name="Migliaia 2 6" xfId="519" xr:uid="{00000000-0005-0000-0000-00002D050000}"/>
    <cellStyle name="Migliaia 2_Domestico_reg&amp;naz" xfId="520" xr:uid="{00000000-0005-0000-0000-00002E050000}"/>
    <cellStyle name="Migliaia 20" xfId="521" xr:uid="{00000000-0005-0000-0000-00002F050000}"/>
    <cellStyle name="Migliaia 20 2" xfId="522" xr:uid="{00000000-0005-0000-0000-000030050000}"/>
    <cellStyle name="Migliaia 20 2 2" xfId="2290" xr:uid="{00000000-0005-0000-0000-000031050000}"/>
    <cellStyle name="Migliaia 20 2 2 2" xfId="3692" xr:uid="{00000000-0005-0000-0000-000032050000}"/>
    <cellStyle name="Migliaia 20 3" xfId="523" xr:uid="{00000000-0005-0000-0000-000033050000}"/>
    <cellStyle name="Migliaia 20 3 2" xfId="524" xr:uid="{00000000-0005-0000-0000-000034050000}"/>
    <cellStyle name="Migliaia 20 3 2 2" xfId="3693" xr:uid="{00000000-0005-0000-0000-000035050000}"/>
    <cellStyle name="Migliaia 20 3 2 3" xfId="3694" xr:uid="{00000000-0005-0000-0000-000036050000}"/>
    <cellStyle name="Migliaia 20 3 3" xfId="525" xr:uid="{00000000-0005-0000-0000-000037050000}"/>
    <cellStyle name="Migliaia 20 3 3 2" xfId="2291" xr:uid="{00000000-0005-0000-0000-000038050000}"/>
    <cellStyle name="Migliaia 20 3 4" xfId="2292" xr:uid="{00000000-0005-0000-0000-000039050000}"/>
    <cellStyle name="Migliaia 20 4" xfId="526" xr:uid="{00000000-0005-0000-0000-00003A050000}"/>
    <cellStyle name="Migliaia 20 4 2" xfId="2293" xr:uid="{00000000-0005-0000-0000-00003B050000}"/>
    <cellStyle name="Migliaia 20 4 2 2" xfId="2294" xr:uid="{00000000-0005-0000-0000-00003C050000}"/>
    <cellStyle name="Migliaia 20 4 2 3" xfId="3695" xr:uid="{00000000-0005-0000-0000-00003D050000}"/>
    <cellStyle name="Migliaia 20 4 3" xfId="2295" xr:uid="{00000000-0005-0000-0000-00003E050000}"/>
    <cellStyle name="Migliaia 20 5" xfId="527" xr:uid="{00000000-0005-0000-0000-00003F050000}"/>
    <cellStyle name="Migliaia 21" xfId="528" xr:uid="{00000000-0005-0000-0000-000040050000}"/>
    <cellStyle name="Migliaia 21 2" xfId="529" xr:uid="{00000000-0005-0000-0000-000041050000}"/>
    <cellStyle name="Migliaia 21 2 2" xfId="2296" xr:uid="{00000000-0005-0000-0000-000042050000}"/>
    <cellStyle name="Migliaia 21 2 2 2" xfId="3696" xr:uid="{00000000-0005-0000-0000-000043050000}"/>
    <cellStyle name="Migliaia 21 3" xfId="530" xr:uid="{00000000-0005-0000-0000-000044050000}"/>
    <cellStyle name="Migliaia 21 3 2" xfId="531" xr:uid="{00000000-0005-0000-0000-000045050000}"/>
    <cellStyle name="Migliaia 21 3 2 2" xfId="3697" xr:uid="{00000000-0005-0000-0000-000046050000}"/>
    <cellStyle name="Migliaia 21 3 2 3" xfId="3698" xr:uid="{00000000-0005-0000-0000-000047050000}"/>
    <cellStyle name="Migliaia 21 3 3" xfId="532" xr:uid="{00000000-0005-0000-0000-000048050000}"/>
    <cellStyle name="Migliaia 21 3 3 2" xfId="2297" xr:uid="{00000000-0005-0000-0000-000049050000}"/>
    <cellStyle name="Migliaia 21 3 4" xfId="2298" xr:uid="{00000000-0005-0000-0000-00004A050000}"/>
    <cellStyle name="Migliaia 21 4" xfId="533" xr:uid="{00000000-0005-0000-0000-00004B050000}"/>
    <cellStyle name="Migliaia 21 4 2" xfId="2299" xr:uid="{00000000-0005-0000-0000-00004C050000}"/>
    <cellStyle name="Migliaia 21 4 2 2" xfId="2300" xr:uid="{00000000-0005-0000-0000-00004D050000}"/>
    <cellStyle name="Migliaia 21 4 2 3" xfId="3699" xr:uid="{00000000-0005-0000-0000-00004E050000}"/>
    <cellStyle name="Migliaia 21 4 3" xfId="2301" xr:uid="{00000000-0005-0000-0000-00004F050000}"/>
    <cellStyle name="Migliaia 21 5" xfId="534" xr:uid="{00000000-0005-0000-0000-000050050000}"/>
    <cellStyle name="Migliaia 22" xfId="535" xr:uid="{00000000-0005-0000-0000-000051050000}"/>
    <cellStyle name="Migliaia 22 2" xfId="536" xr:uid="{00000000-0005-0000-0000-000052050000}"/>
    <cellStyle name="Migliaia 22 2 2" xfId="2302" xr:uid="{00000000-0005-0000-0000-000053050000}"/>
    <cellStyle name="Migliaia 22 2 2 2" xfId="3700" xr:uid="{00000000-0005-0000-0000-000054050000}"/>
    <cellStyle name="Migliaia 22 3" xfId="537" xr:uid="{00000000-0005-0000-0000-000055050000}"/>
    <cellStyle name="Migliaia 22 3 2" xfId="538" xr:uid="{00000000-0005-0000-0000-000056050000}"/>
    <cellStyle name="Migliaia 22 3 2 2" xfId="3701" xr:uid="{00000000-0005-0000-0000-000057050000}"/>
    <cellStyle name="Migliaia 22 3 2 3" xfId="3702" xr:uid="{00000000-0005-0000-0000-000058050000}"/>
    <cellStyle name="Migliaia 22 3 3" xfId="539" xr:uid="{00000000-0005-0000-0000-000059050000}"/>
    <cellStyle name="Migliaia 22 3 3 2" xfId="2303" xr:uid="{00000000-0005-0000-0000-00005A050000}"/>
    <cellStyle name="Migliaia 22 3 4" xfId="2304" xr:uid="{00000000-0005-0000-0000-00005B050000}"/>
    <cellStyle name="Migliaia 22 4" xfId="540" xr:uid="{00000000-0005-0000-0000-00005C050000}"/>
    <cellStyle name="Migliaia 22 4 2" xfId="2305" xr:uid="{00000000-0005-0000-0000-00005D050000}"/>
    <cellStyle name="Migliaia 22 4 2 2" xfId="2306" xr:uid="{00000000-0005-0000-0000-00005E050000}"/>
    <cellStyle name="Migliaia 22 4 2 3" xfId="3703" xr:uid="{00000000-0005-0000-0000-00005F050000}"/>
    <cellStyle name="Migliaia 22 4 3" xfId="2307" xr:uid="{00000000-0005-0000-0000-000060050000}"/>
    <cellStyle name="Migliaia 22 5" xfId="541" xr:uid="{00000000-0005-0000-0000-000061050000}"/>
    <cellStyle name="Migliaia 23" xfId="542" xr:uid="{00000000-0005-0000-0000-000062050000}"/>
    <cellStyle name="Migliaia 23 2" xfId="543" xr:uid="{00000000-0005-0000-0000-000063050000}"/>
    <cellStyle name="Migliaia 23 2 2" xfId="2308" xr:uid="{00000000-0005-0000-0000-000064050000}"/>
    <cellStyle name="Migliaia 23 2 2 2" xfId="3704" xr:uid="{00000000-0005-0000-0000-000065050000}"/>
    <cellStyle name="Migliaia 23 3" xfId="544" xr:uid="{00000000-0005-0000-0000-000066050000}"/>
    <cellStyle name="Migliaia 23 3 2" xfId="545" xr:uid="{00000000-0005-0000-0000-000067050000}"/>
    <cellStyle name="Migliaia 23 3 2 2" xfId="3705" xr:uid="{00000000-0005-0000-0000-000068050000}"/>
    <cellStyle name="Migliaia 23 3 2 3" xfId="3706" xr:uid="{00000000-0005-0000-0000-000069050000}"/>
    <cellStyle name="Migliaia 23 3 3" xfId="546" xr:uid="{00000000-0005-0000-0000-00006A050000}"/>
    <cellStyle name="Migliaia 23 3 3 2" xfId="2309" xr:uid="{00000000-0005-0000-0000-00006B050000}"/>
    <cellStyle name="Migliaia 23 3 4" xfId="2310" xr:uid="{00000000-0005-0000-0000-00006C050000}"/>
    <cellStyle name="Migliaia 23 4" xfId="547" xr:uid="{00000000-0005-0000-0000-00006D050000}"/>
    <cellStyle name="Migliaia 23 4 2" xfId="2311" xr:uid="{00000000-0005-0000-0000-00006E050000}"/>
    <cellStyle name="Migliaia 23 4 2 2" xfId="2312" xr:uid="{00000000-0005-0000-0000-00006F050000}"/>
    <cellStyle name="Migliaia 23 4 2 3" xfId="3707" xr:uid="{00000000-0005-0000-0000-000070050000}"/>
    <cellStyle name="Migliaia 23 4 3" xfId="2313" xr:uid="{00000000-0005-0000-0000-000071050000}"/>
    <cellStyle name="Migliaia 23 5" xfId="548" xr:uid="{00000000-0005-0000-0000-000072050000}"/>
    <cellStyle name="Migliaia 24" xfId="549" xr:uid="{00000000-0005-0000-0000-000073050000}"/>
    <cellStyle name="Migliaia 24 2" xfId="550" xr:uid="{00000000-0005-0000-0000-000074050000}"/>
    <cellStyle name="Migliaia 24 2 2" xfId="2314" xr:uid="{00000000-0005-0000-0000-000075050000}"/>
    <cellStyle name="Migliaia 24 2 2 2" xfId="3708" xr:uid="{00000000-0005-0000-0000-000076050000}"/>
    <cellStyle name="Migliaia 24 3" xfId="551" xr:uid="{00000000-0005-0000-0000-000077050000}"/>
    <cellStyle name="Migliaia 24 3 2" xfId="552" xr:uid="{00000000-0005-0000-0000-000078050000}"/>
    <cellStyle name="Migliaia 24 3 2 2" xfId="3709" xr:uid="{00000000-0005-0000-0000-000079050000}"/>
    <cellStyle name="Migliaia 24 3 2 3" xfId="3710" xr:uid="{00000000-0005-0000-0000-00007A050000}"/>
    <cellStyle name="Migliaia 24 3 3" xfId="553" xr:uid="{00000000-0005-0000-0000-00007B050000}"/>
    <cellStyle name="Migliaia 24 3 3 2" xfId="2315" xr:uid="{00000000-0005-0000-0000-00007C050000}"/>
    <cellStyle name="Migliaia 24 3 4" xfId="2316" xr:uid="{00000000-0005-0000-0000-00007D050000}"/>
    <cellStyle name="Migliaia 24 4" xfId="554" xr:uid="{00000000-0005-0000-0000-00007E050000}"/>
    <cellStyle name="Migliaia 24 4 2" xfId="2317" xr:uid="{00000000-0005-0000-0000-00007F050000}"/>
    <cellStyle name="Migliaia 24 4 2 2" xfId="2318" xr:uid="{00000000-0005-0000-0000-000080050000}"/>
    <cellStyle name="Migliaia 24 4 2 3" xfId="3711" xr:uid="{00000000-0005-0000-0000-000081050000}"/>
    <cellStyle name="Migliaia 24 4 3" xfId="2319" xr:uid="{00000000-0005-0000-0000-000082050000}"/>
    <cellStyle name="Migliaia 24 5" xfId="555" xr:uid="{00000000-0005-0000-0000-000083050000}"/>
    <cellStyle name="Migliaia 25" xfId="556" xr:uid="{00000000-0005-0000-0000-000084050000}"/>
    <cellStyle name="Migliaia 25 2" xfId="557" xr:uid="{00000000-0005-0000-0000-000085050000}"/>
    <cellStyle name="Migliaia 25 2 2" xfId="2320" xr:uid="{00000000-0005-0000-0000-000086050000}"/>
    <cellStyle name="Migliaia 25 2 2 2" xfId="3712" xr:uid="{00000000-0005-0000-0000-000087050000}"/>
    <cellStyle name="Migliaia 25 3" xfId="558" xr:uid="{00000000-0005-0000-0000-000088050000}"/>
    <cellStyle name="Migliaia 25 3 2" xfId="559" xr:uid="{00000000-0005-0000-0000-000089050000}"/>
    <cellStyle name="Migliaia 25 3 2 2" xfId="3713" xr:uid="{00000000-0005-0000-0000-00008A050000}"/>
    <cellStyle name="Migliaia 25 3 2 3" xfId="3714" xr:uid="{00000000-0005-0000-0000-00008B050000}"/>
    <cellStyle name="Migliaia 25 3 3" xfId="560" xr:uid="{00000000-0005-0000-0000-00008C050000}"/>
    <cellStyle name="Migliaia 25 3 3 2" xfId="2321" xr:uid="{00000000-0005-0000-0000-00008D050000}"/>
    <cellStyle name="Migliaia 25 3 4" xfId="2322" xr:uid="{00000000-0005-0000-0000-00008E050000}"/>
    <cellStyle name="Migliaia 25 4" xfId="561" xr:uid="{00000000-0005-0000-0000-00008F050000}"/>
    <cellStyle name="Migliaia 25 4 2" xfId="2323" xr:uid="{00000000-0005-0000-0000-000090050000}"/>
    <cellStyle name="Migliaia 25 4 2 2" xfId="2324" xr:uid="{00000000-0005-0000-0000-000091050000}"/>
    <cellStyle name="Migliaia 25 4 2 3" xfId="3715" xr:uid="{00000000-0005-0000-0000-000092050000}"/>
    <cellStyle name="Migliaia 25 4 3" xfId="2325" xr:uid="{00000000-0005-0000-0000-000093050000}"/>
    <cellStyle name="Migliaia 25 5" xfId="562" xr:uid="{00000000-0005-0000-0000-000094050000}"/>
    <cellStyle name="Migliaia 26" xfId="563" xr:uid="{00000000-0005-0000-0000-000095050000}"/>
    <cellStyle name="Migliaia 26 2" xfId="564" xr:uid="{00000000-0005-0000-0000-000096050000}"/>
    <cellStyle name="Migliaia 26 2 2" xfId="2326" xr:uid="{00000000-0005-0000-0000-000097050000}"/>
    <cellStyle name="Migliaia 26 2 2 2" xfId="3716" xr:uid="{00000000-0005-0000-0000-000098050000}"/>
    <cellStyle name="Migliaia 26 3" xfId="565" xr:uid="{00000000-0005-0000-0000-000099050000}"/>
    <cellStyle name="Migliaia 26 3 2" xfId="566" xr:uid="{00000000-0005-0000-0000-00009A050000}"/>
    <cellStyle name="Migliaia 26 3 2 2" xfId="3717" xr:uid="{00000000-0005-0000-0000-00009B050000}"/>
    <cellStyle name="Migliaia 26 3 2 3" xfId="3718" xr:uid="{00000000-0005-0000-0000-00009C050000}"/>
    <cellStyle name="Migliaia 26 3 3" xfId="567" xr:uid="{00000000-0005-0000-0000-00009D050000}"/>
    <cellStyle name="Migliaia 26 3 3 2" xfId="2327" xr:uid="{00000000-0005-0000-0000-00009E050000}"/>
    <cellStyle name="Migliaia 26 3 4" xfId="2328" xr:uid="{00000000-0005-0000-0000-00009F050000}"/>
    <cellStyle name="Migliaia 26 4" xfId="568" xr:uid="{00000000-0005-0000-0000-0000A0050000}"/>
    <cellStyle name="Migliaia 26 4 2" xfId="2329" xr:uid="{00000000-0005-0000-0000-0000A1050000}"/>
    <cellStyle name="Migliaia 26 4 2 2" xfId="2330" xr:uid="{00000000-0005-0000-0000-0000A2050000}"/>
    <cellStyle name="Migliaia 26 4 2 3" xfId="3719" xr:uid="{00000000-0005-0000-0000-0000A3050000}"/>
    <cellStyle name="Migliaia 26 4 3" xfId="2331" xr:uid="{00000000-0005-0000-0000-0000A4050000}"/>
    <cellStyle name="Migliaia 26 5" xfId="569" xr:uid="{00000000-0005-0000-0000-0000A5050000}"/>
    <cellStyle name="Migliaia 27" xfId="570" xr:uid="{00000000-0005-0000-0000-0000A6050000}"/>
    <cellStyle name="Migliaia 27 2" xfId="571" xr:uid="{00000000-0005-0000-0000-0000A7050000}"/>
    <cellStyle name="Migliaia 27 2 2" xfId="2332" xr:uid="{00000000-0005-0000-0000-0000A8050000}"/>
    <cellStyle name="Migliaia 27 2 2 2" xfId="3720" xr:uid="{00000000-0005-0000-0000-0000A9050000}"/>
    <cellStyle name="Migliaia 27 3" xfId="572" xr:uid="{00000000-0005-0000-0000-0000AA050000}"/>
    <cellStyle name="Migliaia 27 3 2" xfId="573" xr:uid="{00000000-0005-0000-0000-0000AB050000}"/>
    <cellStyle name="Migliaia 27 3 2 2" xfId="3721" xr:uid="{00000000-0005-0000-0000-0000AC050000}"/>
    <cellStyle name="Migliaia 27 3 2 3" xfId="3722" xr:uid="{00000000-0005-0000-0000-0000AD050000}"/>
    <cellStyle name="Migliaia 27 3 3" xfId="574" xr:uid="{00000000-0005-0000-0000-0000AE050000}"/>
    <cellStyle name="Migliaia 27 3 3 2" xfId="2333" xr:uid="{00000000-0005-0000-0000-0000AF050000}"/>
    <cellStyle name="Migliaia 27 3 4" xfId="2334" xr:uid="{00000000-0005-0000-0000-0000B0050000}"/>
    <cellStyle name="Migliaia 27 4" xfId="575" xr:uid="{00000000-0005-0000-0000-0000B1050000}"/>
    <cellStyle name="Migliaia 27 4 2" xfId="2335" xr:uid="{00000000-0005-0000-0000-0000B2050000}"/>
    <cellStyle name="Migliaia 27 4 2 2" xfId="2336" xr:uid="{00000000-0005-0000-0000-0000B3050000}"/>
    <cellStyle name="Migliaia 27 4 2 3" xfId="3723" xr:uid="{00000000-0005-0000-0000-0000B4050000}"/>
    <cellStyle name="Migliaia 27 4 3" xfId="2337" xr:uid="{00000000-0005-0000-0000-0000B5050000}"/>
    <cellStyle name="Migliaia 27 5" xfId="576" xr:uid="{00000000-0005-0000-0000-0000B6050000}"/>
    <cellStyle name="Migliaia 28" xfId="577" xr:uid="{00000000-0005-0000-0000-0000B7050000}"/>
    <cellStyle name="Migliaia 28 2" xfId="578" xr:uid="{00000000-0005-0000-0000-0000B8050000}"/>
    <cellStyle name="Migliaia 28 2 2" xfId="2338" xr:uid="{00000000-0005-0000-0000-0000B9050000}"/>
    <cellStyle name="Migliaia 28 2 2 2" xfId="3724" xr:uid="{00000000-0005-0000-0000-0000BA050000}"/>
    <cellStyle name="Migliaia 28 3" xfId="579" xr:uid="{00000000-0005-0000-0000-0000BB050000}"/>
    <cellStyle name="Migliaia 28 3 2" xfId="580" xr:uid="{00000000-0005-0000-0000-0000BC050000}"/>
    <cellStyle name="Migliaia 28 3 2 2" xfId="3725" xr:uid="{00000000-0005-0000-0000-0000BD050000}"/>
    <cellStyle name="Migliaia 28 3 2 3" xfId="3726" xr:uid="{00000000-0005-0000-0000-0000BE050000}"/>
    <cellStyle name="Migliaia 28 3 3" xfId="581" xr:uid="{00000000-0005-0000-0000-0000BF050000}"/>
    <cellStyle name="Migliaia 28 3 3 2" xfId="2339" xr:uid="{00000000-0005-0000-0000-0000C0050000}"/>
    <cellStyle name="Migliaia 28 3 4" xfId="2340" xr:uid="{00000000-0005-0000-0000-0000C1050000}"/>
    <cellStyle name="Migliaia 28 4" xfId="582" xr:uid="{00000000-0005-0000-0000-0000C2050000}"/>
    <cellStyle name="Migliaia 28 4 2" xfId="2341" xr:uid="{00000000-0005-0000-0000-0000C3050000}"/>
    <cellStyle name="Migliaia 28 4 2 2" xfId="2342" xr:uid="{00000000-0005-0000-0000-0000C4050000}"/>
    <cellStyle name="Migliaia 28 4 2 3" xfId="3727" xr:uid="{00000000-0005-0000-0000-0000C5050000}"/>
    <cellStyle name="Migliaia 28 4 3" xfId="2343" xr:uid="{00000000-0005-0000-0000-0000C6050000}"/>
    <cellStyle name="Migliaia 28 5" xfId="583" xr:uid="{00000000-0005-0000-0000-0000C7050000}"/>
    <cellStyle name="Migliaia 29" xfId="584" xr:uid="{00000000-0005-0000-0000-0000C8050000}"/>
    <cellStyle name="Migliaia 29 2" xfId="585" xr:uid="{00000000-0005-0000-0000-0000C9050000}"/>
    <cellStyle name="Migliaia 29 2 2" xfId="2344" xr:uid="{00000000-0005-0000-0000-0000CA050000}"/>
    <cellStyle name="Migliaia 29 2 2 2" xfId="3728" xr:uid="{00000000-0005-0000-0000-0000CB050000}"/>
    <cellStyle name="Migliaia 29 3" xfId="586" xr:uid="{00000000-0005-0000-0000-0000CC050000}"/>
    <cellStyle name="Migliaia 29 3 2" xfId="587" xr:uid="{00000000-0005-0000-0000-0000CD050000}"/>
    <cellStyle name="Migliaia 29 3 2 2" xfId="3729" xr:uid="{00000000-0005-0000-0000-0000CE050000}"/>
    <cellStyle name="Migliaia 29 3 2 3" xfId="3730" xr:uid="{00000000-0005-0000-0000-0000CF050000}"/>
    <cellStyle name="Migliaia 29 3 3" xfId="588" xr:uid="{00000000-0005-0000-0000-0000D0050000}"/>
    <cellStyle name="Migliaia 29 3 3 2" xfId="2345" xr:uid="{00000000-0005-0000-0000-0000D1050000}"/>
    <cellStyle name="Migliaia 29 3 4" xfId="2346" xr:uid="{00000000-0005-0000-0000-0000D2050000}"/>
    <cellStyle name="Migliaia 29 4" xfId="589" xr:uid="{00000000-0005-0000-0000-0000D3050000}"/>
    <cellStyle name="Migliaia 29 4 2" xfId="2347" xr:uid="{00000000-0005-0000-0000-0000D4050000}"/>
    <cellStyle name="Migliaia 29 4 2 2" xfId="2348" xr:uid="{00000000-0005-0000-0000-0000D5050000}"/>
    <cellStyle name="Migliaia 29 4 2 3" xfId="3731" xr:uid="{00000000-0005-0000-0000-0000D6050000}"/>
    <cellStyle name="Migliaia 29 4 3" xfId="2349" xr:uid="{00000000-0005-0000-0000-0000D7050000}"/>
    <cellStyle name="Migliaia 29 5" xfId="590" xr:uid="{00000000-0005-0000-0000-0000D8050000}"/>
    <cellStyle name="Migliaia 3" xfId="591" xr:uid="{00000000-0005-0000-0000-0000D9050000}"/>
    <cellStyle name="Migliaia 3 2" xfId="592" xr:uid="{00000000-0005-0000-0000-0000DA050000}"/>
    <cellStyle name="Migliaia 3 2 2" xfId="2350" xr:uid="{00000000-0005-0000-0000-0000DB050000}"/>
    <cellStyle name="Migliaia 3 2 2 2" xfId="3732" xr:uid="{00000000-0005-0000-0000-0000DC050000}"/>
    <cellStyle name="Migliaia 3 3" xfId="593" xr:uid="{00000000-0005-0000-0000-0000DD050000}"/>
    <cellStyle name="Migliaia 3 3 2" xfId="594" xr:uid="{00000000-0005-0000-0000-0000DE050000}"/>
    <cellStyle name="Migliaia 3 3 2 2" xfId="3733" xr:uid="{00000000-0005-0000-0000-0000DF050000}"/>
    <cellStyle name="Migliaia 3 3 2 3" xfId="3734" xr:uid="{00000000-0005-0000-0000-0000E0050000}"/>
    <cellStyle name="Migliaia 3 3 3" xfId="595" xr:uid="{00000000-0005-0000-0000-0000E1050000}"/>
    <cellStyle name="Migliaia 3 3 3 2" xfId="2351" xr:uid="{00000000-0005-0000-0000-0000E2050000}"/>
    <cellStyle name="Migliaia 3 3 4" xfId="2352" xr:uid="{00000000-0005-0000-0000-0000E3050000}"/>
    <cellStyle name="Migliaia 3 4" xfId="596" xr:uid="{00000000-0005-0000-0000-0000E4050000}"/>
    <cellStyle name="Migliaia 3 4 2" xfId="2353" xr:uid="{00000000-0005-0000-0000-0000E5050000}"/>
    <cellStyle name="Migliaia 3 4 2 2" xfId="2354" xr:uid="{00000000-0005-0000-0000-0000E6050000}"/>
    <cellStyle name="Migliaia 3 4 2 3" xfId="3735" xr:uid="{00000000-0005-0000-0000-0000E7050000}"/>
    <cellStyle name="Migliaia 3 4 3" xfId="2355" xr:uid="{00000000-0005-0000-0000-0000E8050000}"/>
    <cellStyle name="Migliaia 3 5" xfId="597" xr:uid="{00000000-0005-0000-0000-0000E9050000}"/>
    <cellStyle name="Migliaia 30" xfId="598" xr:uid="{00000000-0005-0000-0000-0000EA050000}"/>
    <cellStyle name="Migliaia 30 2" xfId="599" xr:uid="{00000000-0005-0000-0000-0000EB050000}"/>
    <cellStyle name="Migliaia 30 2 2" xfId="2356" xr:uid="{00000000-0005-0000-0000-0000EC050000}"/>
    <cellStyle name="Migliaia 30 2 2 2" xfId="3736" xr:uid="{00000000-0005-0000-0000-0000ED050000}"/>
    <cellStyle name="Migliaia 30 3" xfId="600" xr:uid="{00000000-0005-0000-0000-0000EE050000}"/>
    <cellStyle name="Migliaia 30 3 2" xfId="601" xr:uid="{00000000-0005-0000-0000-0000EF050000}"/>
    <cellStyle name="Migliaia 30 3 2 2" xfId="3737" xr:uid="{00000000-0005-0000-0000-0000F0050000}"/>
    <cellStyle name="Migliaia 30 3 2 3" xfId="3738" xr:uid="{00000000-0005-0000-0000-0000F1050000}"/>
    <cellStyle name="Migliaia 30 3 3" xfId="602" xr:uid="{00000000-0005-0000-0000-0000F2050000}"/>
    <cellStyle name="Migliaia 30 3 3 2" xfId="2357" xr:uid="{00000000-0005-0000-0000-0000F3050000}"/>
    <cellStyle name="Migliaia 30 3 4" xfId="2358" xr:uid="{00000000-0005-0000-0000-0000F4050000}"/>
    <cellStyle name="Migliaia 30 4" xfId="603" xr:uid="{00000000-0005-0000-0000-0000F5050000}"/>
    <cellStyle name="Migliaia 30 4 2" xfId="2359" xr:uid="{00000000-0005-0000-0000-0000F6050000}"/>
    <cellStyle name="Migliaia 30 4 2 2" xfId="2360" xr:uid="{00000000-0005-0000-0000-0000F7050000}"/>
    <cellStyle name="Migliaia 30 4 2 3" xfId="3739" xr:uid="{00000000-0005-0000-0000-0000F8050000}"/>
    <cellStyle name="Migliaia 30 4 3" xfId="2361" xr:uid="{00000000-0005-0000-0000-0000F9050000}"/>
    <cellStyle name="Migliaia 30 5" xfId="604" xr:uid="{00000000-0005-0000-0000-0000FA050000}"/>
    <cellStyle name="Migliaia 31" xfId="605" xr:uid="{00000000-0005-0000-0000-0000FB050000}"/>
    <cellStyle name="Migliaia 31 2" xfId="606" xr:uid="{00000000-0005-0000-0000-0000FC050000}"/>
    <cellStyle name="Migliaia 31 2 2" xfId="2362" xr:uid="{00000000-0005-0000-0000-0000FD050000}"/>
    <cellStyle name="Migliaia 31 2 2 2" xfId="3740" xr:uid="{00000000-0005-0000-0000-0000FE050000}"/>
    <cellStyle name="Migliaia 31 3" xfId="607" xr:uid="{00000000-0005-0000-0000-0000FF050000}"/>
    <cellStyle name="Migliaia 31 3 2" xfId="608" xr:uid="{00000000-0005-0000-0000-000000060000}"/>
    <cellStyle name="Migliaia 31 3 2 2" xfId="3741" xr:uid="{00000000-0005-0000-0000-000001060000}"/>
    <cellStyle name="Migliaia 31 3 2 3" xfId="3742" xr:uid="{00000000-0005-0000-0000-000002060000}"/>
    <cellStyle name="Migliaia 31 3 3" xfId="609" xr:uid="{00000000-0005-0000-0000-000003060000}"/>
    <cellStyle name="Migliaia 31 3 3 2" xfId="2363" xr:uid="{00000000-0005-0000-0000-000004060000}"/>
    <cellStyle name="Migliaia 31 3 4" xfId="2364" xr:uid="{00000000-0005-0000-0000-000005060000}"/>
    <cellStyle name="Migliaia 31 4" xfId="610" xr:uid="{00000000-0005-0000-0000-000006060000}"/>
    <cellStyle name="Migliaia 31 4 2" xfId="2365" xr:uid="{00000000-0005-0000-0000-000007060000}"/>
    <cellStyle name="Migliaia 31 4 2 2" xfId="2366" xr:uid="{00000000-0005-0000-0000-000008060000}"/>
    <cellStyle name="Migliaia 31 4 2 3" xfId="3743" xr:uid="{00000000-0005-0000-0000-000009060000}"/>
    <cellStyle name="Migliaia 31 4 3" xfId="2367" xr:uid="{00000000-0005-0000-0000-00000A060000}"/>
    <cellStyle name="Migliaia 31 5" xfId="611" xr:uid="{00000000-0005-0000-0000-00000B060000}"/>
    <cellStyle name="Migliaia 32" xfId="612" xr:uid="{00000000-0005-0000-0000-00000C060000}"/>
    <cellStyle name="Migliaia 32 2" xfId="613" xr:uid="{00000000-0005-0000-0000-00000D060000}"/>
    <cellStyle name="Migliaia 32 2 2" xfId="2368" xr:uid="{00000000-0005-0000-0000-00000E060000}"/>
    <cellStyle name="Migliaia 32 2 2 2" xfId="3744" xr:uid="{00000000-0005-0000-0000-00000F060000}"/>
    <cellStyle name="Migliaia 32 3" xfId="614" xr:uid="{00000000-0005-0000-0000-000010060000}"/>
    <cellStyle name="Migliaia 32 3 2" xfId="615" xr:uid="{00000000-0005-0000-0000-000011060000}"/>
    <cellStyle name="Migliaia 32 3 2 2" xfId="3745" xr:uid="{00000000-0005-0000-0000-000012060000}"/>
    <cellStyle name="Migliaia 32 3 2 3" xfId="3746" xr:uid="{00000000-0005-0000-0000-000013060000}"/>
    <cellStyle name="Migliaia 32 3 3" xfId="616" xr:uid="{00000000-0005-0000-0000-000014060000}"/>
    <cellStyle name="Migliaia 32 3 3 2" xfId="2369" xr:uid="{00000000-0005-0000-0000-000015060000}"/>
    <cellStyle name="Migliaia 32 3 4" xfId="2370" xr:uid="{00000000-0005-0000-0000-000016060000}"/>
    <cellStyle name="Migliaia 32 4" xfId="617" xr:uid="{00000000-0005-0000-0000-000017060000}"/>
    <cellStyle name="Migliaia 32 4 2" xfId="2371" xr:uid="{00000000-0005-0000-0000-000018060000}"/>
    <cellStyle name="Migliaia 32 4 2 2" xfId="2372" xr:uid="{00000000-0005-0000-0000-000019060000}"/>
    <cellStyle name="Migliaia 32 4 2 3" xfId="3747" xr:uid="{00000000-0005-0000-0000-00001A060000}"/>
    <cellStyle name="Migliaia 32 4 3" xfId="2373" xr:uid="{00000000-0005-0000-0000-00001B060000}"/>
    <cellStyle name="Migliaia 32 5" xfId="618" xr:uid="{00000000-0005-0000-0000-00001C060000}"/>
    <cellStyle name="Migliaia 33" xfId="619" xr:uid="{00000000-0005-0000-0000-00001D060000}"/>
    <cellStyle name="Migliaia 33 2" xfId="620" xr:uid="{00000000-0005-0000-0000-00001E060000}"/>
    <cellStyle name="Migliaia 33 2 2" xfId="2374" xr:uid="{00000000-0005-0000-0000-00001F060000}"/>
    <cellStyle name="Migliaia 33 2 2 2" xfId="3748" xr:uid="{00000000-0005-0000-0000-000020060000}"/>
    <cellStyle name="Migliaia 33 3" xfId="621" xr:uid="{00000000-0005-0000-0000-000021060000}"/>
    <cellStyle name="Migliaia 33 3 2" xfId="622" xr:uid="{00000000-0005-0000-0000-000022060000}"/>
    <cellStyle name="Migliaia 33 3 2 2" xfId="3749" xr:uid="{00000000-0005-0000-0000-000023060000}"/>
    <cellStyle name="Migliaia 33 3 2 3" xfId="3750" xr:uid="{00000000-0005-0000-0000-000024060000}"/>
    <cellStyle name="Migliaia 33 3 3" xfId="623" xr:uid="{00000000-0005-0000-0000-000025060000}"/>
    <cellStyle name="Migliaia 33 3 3 2" xfId="2375" xr:uid="{00000000-0005-0000-0000-000026060000}"/>
    <cellStyle name="Migliaia 33 3 4" xfId="2376" xr:uid="{00000000-0005-0000-0000-000027060000}"/>
    <cellStyle name="Migliaia 33 4" xfId="624" xr:uid="{00000000-0005-0000-0000-000028060000}"/>
    <cellStyle name="Migliaia 33 4 2" xfId="2377" xr:uid="{00000000-0005-0000-0000-000029060000}"/>
    <cellStyle name="Migliaia 33 4 2 2" xfId="2378" xr:uid="{00000000-0005-0000-0000-00002A060000}"/>
    <cellStyle name="Migliaia 33 4 2 3" xfId="3751" xr:uid="{00000000-0005-0000-0000-00002B060000}"/>
    <cellStyle name="Migliaia 33 4 3" xfId="2379" xr:uid="{00000000-0005-0000-0000-00002C060000}"/>
    <cellStyle name="Migliaia 33 5" xfId="625" xr:uid="{00000000-0005-0000-0000-00002D060000}"/>
    <cellStyle name="Migliaia 34" xfId="626" xr:uid="{00000000-0005-0000-0000-00002E060000}"/>
    <cellStyle name="Migliaia 34 2" xfId="627" xr:uid="{00000000-0005-0000-0000-00002F060000}"/>
    <cellStyle name="Migliaia 34 2 2" xfId="2380" xr:uid="{00000000-0005-0000-0000-000030060000}"/>
    <cellStyle name="Migliaia 34 2 2 2" xfId="3752" xr:uid="{00000000-0005-0000-0000-000031060000}"/>
    <cellStyle name="Migliaia 34 3" xfId="628" xr:uid="{00000000-0005-0000-0000-000032060000}"/>
    <cellStyle name="Migliaia 34 3 2" xfId="629" xr:uid="{00000000-0005-0000-0000-000033060000}"/>
    <cellStyle name="Migliaia 34 3 2 2" xfId="3753" xr:uid="{00000000-0005-0000-0000-000034060000}"/>
    <cellStyle name="Migliaia 34 3 2 3" xfId="3754" xr:uid="{00000000-0005-0000-0000-000035060000}"/>
    <cellStyle name="Migliaia 34 3 3" xfId="630" xr:uid="{00000000-0005-0000-0000-000036060000}"/>
    <cellStyle name="Migliaia 34 3 3 2" xfId="2381" xr:uid="{00000000-0005-0000-0000-000037060000}"/>
    <cellStyle name="Migliaia 34 3 4" xfId="2382" xr:uid="{00000000-0005-0000-0000-000038060000}"/>
    <cellStyle name="Migliaia 34 4" xfId="631" xr:uid="{00000000-0005-0000-0000-000039060000}"/>
    <cellStyle name="Migliaia 34 4 2" xfId="2383" xr:uid="{00000000-0005-0000-0000-00003A060000}"/>
    <cellStyle name="Migliaia 34 4 2 2" xfId="2384" xr:uid="{00000000-0005-0000-0000-00003B060000}"/>
    <cellStyle name="Migliaia 34 4 2 3" xfId="3755" xr:uid="{00000000-0005-0000-0000-00003C060000}"/>
    <cellStyle name="Migliaia 34 4 3" xfId="2385" xr:uid="{00000000-0005-0000-0000-00003D060000}"/>
    <cellStyle name="Migliaia 34 5" xfId="632" xr:uid="{00000000-0005-0000-0000-00003E060000}"/>
    <cellStyle name="Migliaia 35" xfId="633" xr:uid="{00000000-0005-0000-0000-00003F060000}"/>
    <cellStyle name="Migliaia 35 2" xfId="634" xr:uid="{00000000-0005-0000-0000-000040060000}"/>
    <cellStyle name="Migliaia 35 2 2" xfId="2386" xr:uid="{00000000-0005-0000-0000-000041060000}"/>
    <cellStyle name="Migliaia 35 2 2 2" xfId="3756" xr:uid="{00000000-0005-0000-0000-000042060000}"/>
    <cellStyle name="Migliaia 35 3" xfId="635" xr:uid="{00000000-0005-0000-0000-000043060000}"/>
    <cellStyle name="Migliaia 35 3 2" xfId="636" xr:uid="{00000000-0005-0000-0000-000044060000}"/>
    <cellStyle name="Migliaia 35 3 2 2" xfId="3757" xr:uid="{00000000-0005-0000-0000-000045060000}"/>
    <cellStyle name="Migliaia 35 3 2 3" xfId="3758" xr:uid="{00000000-0005-0000-0000-000046060000}"/>
    <cellStyle name="Migliaia 35 3 3" xfId="637" xr:uid="{00000000-0005-0000-0000-000047060000}"/>
    <cellStyle name="Migliaia 35 3 3 2" xfId="2387" xr:uid="{00000000-0005-0000-0000-000048060000}"/>
    <cellStyle name="Migliaia 35 3 4" xfId="2388" xr:uid="{00000000-0005-0000-0000-000049060000}"/>
    <cellStyle name="Migliaia 35 4" xfId="638" xr:uid="{00000000-0005-0000-0000-00004A060000}"/>
    <cellStyle name="Migliaia 35 4 2" xfId="2389" xr:uid="{00000000-0005-0000-0000-00004B060000}"/>
    <cellStyle name="Migliaia 35 4 2 2" xfId="2390" xr:uid="{00000000-0005-0000-0000-00004C060000}"/>
    <cellStyle name="Migliaia 35 4 2 3" xfId="3759" xr:uid="{00000000-0005-0000-0000-00004D060000}"/>
    <cellStyle name="Migliaia 35 4 3" xfId="2391" xr:uid="{00000000-0005-0000-0000-00004E060000}"/>
    <cellStyle name="Migliaia 35 5" xfId="639" xr:uid="{00000000-0005-0000-0000-00004F060000}"/>
    <cellStyle name="Migliaia 36" xfId="640" xr:uid="{00000000-0005-0000-0000-000050060000}"/>
    <cellStyle name="Migliaia 36 2" xfId="641" xr:uid="{00000000-0005-0000-0000-000051060000}"/>
    <cellStyle name="Migliaia 36 2 2" xfId="2392" xr:uid="{00000000-0005-0000-0000-000052060000}"/>
    <cellStyle name="Migliaia 36 2 2 2" xfId="3760" xr:uid="{00000000-0005-0000-0000-000053060000}"/>
    <cellStyle name="Migliaia 36 3" xfId="642" xr:uid="{00000000-0005-0000-0000-000054060000}"/>
    <cellStyle name="Migliaia 36 3 2" xfId="643" xr:uid="{00000000-0005-0000-0000-000055060000}"/>
    <cellStyle name="Migliaia 36 3 2 2" xfId="3761" xr:uid="{00000000-0005-0000-0000-000056060000}"/>
    <cellStyle name="Migliaia 36 3 2 3" xfId="3762" xr:uid="{00000000-0005-0000-0000-000057060000}"/>
    <cellStyle name="Migliaia 36 3 3" xfId="644" xr:uid="{00000000-0005-0000-0000-000058060000}"/>
    <cellStyle name="Migliaia 36 3 3 2" xfId="2393" xr:uid="{00000000-0005-0000-0000-000059060000}"/>
    <cellStyle name="Migliaia 36 3 4" xfId="2394" xr:uid="{00000000-0005-0000-0000-00005A060000}"/>
    <cellStyle name="Migliaia 36 4" xfId="645" xr:uid="{00000000-0005-0000-0000-00005B060000}"/>
    <cellStyle name="Migliaia 36 4 2" xfId="2395" xr:uid="{00000000-0005-0000-0000-00005C060000}"/>
    <cellStyle name="Migliaia 36 4 2 2" xfId="2396" xr:uid="{00000000-0005-0000-0000-00005D060000}"/>
    <cellStyle name="Migliaia 36 4 2 3" xfId="3763" xr:uid="{00000000-0005-0000-0000-00005E060000}"/>
    <cellStyle name="Migliaia 36 4 3" xfId="2397" xr:uid="{00000000-0005-0000-0000-00005F060000}"/>
    <cellStyle name="Migliaia 36 5" xfId="646" xr:uid="{00000000-0005-0000-0000-000060060000}"/>
    <cellStyle name="Migliaia 37" xfId="647" xr:uid="{00000000-0005-0000-0000-000061060000}"/>
    <cellStyle name="Migliaia 37 2" xfId="648" xr:uid="{00000000-0005-0000-0000-000062060000}"/>
    <cellStyle name="Migliaia 37 2 2" xfId="2398" xr:uid="{00000000-0005-0000-0000-000063060000}"/>
    <cellStyle name="Migliaia 37 2 2 2" xfId="3764" xr:uid="{00000000-0005-0000-0000-000064060000}"/>
    <cellStyle name="Migliaia 37 3" xfId="649" xr:uid="{00000000-0005-0000-0000-000065060000}"/>
    <cellStyle name="Migliaia 37 3 2" xfId="650" xr:uid="{00000000-0005-0000-0000-000066060000}"/>
    <cellStyle name="Migliaia 37 3 2 2" xfId="3765" xr:uid="{00000000-0005-0000-0000-000067060000}"/>
    <cellStyle name="Migliaia 37 3 2 3" xfId="3766" xr:uid="{00000000-0005-0000-0000-000068060000}"/>
    <cellStyle name="Migliaia 37 3 3" xfId="651" xr:uid="{00000000-0005-0000-0000-000069060000}"/>
    <cellStyle name="Migliaia 37 3 3 2" xfId="2399" xr:uid="{00000000-0005-0000-0000-00006A060000}"/>
    <cellStyle name="Migliaia 37 3 4" xfId="2400" xr:uid="{00000000-0005-0000-0000-00006B060000}"/>
    <cellStyle name="Migliaia 37 4" xfId="652" xr:uid="{00000000-0005-0000-0000-00006C060000}"/>
    <cellStyle name="Migliaia 37 4 2" xfId="2401" xr:uid="{00000000-0005-0000-0000-00006D060000}"/>
    <cellStyle name="Migliaia 37 4 2 2" xfId="2402" xr:uid="{00000000-0005-0000-0000-00006E060000}"/>
    <cellStyle name="Migliaia 37 4 2 3" xfId="3767" xr:uid="{00000000-0005-0000-0000-00006F060000}"/>
    <cellStyle name="Migliaia 37 4 3" xfId="2403" xr:uid="{00000000-0005-0000-0000-000070060000}"/>
    <cellStyle name="Migliaia 37 5" xfId="653" xr:uid="{00000000-0005-0000-0000-000071060000}"/>
    <cellStyle name="Migliaia 38" xfId="654" xr:uid="{00000000-0005-0000-0000-000072060000}"/>
    <cellStyle name="Migliaia 38 2" xfId="655" xr:uid="{00000000-0005-0000-0000-000073060000}"/>
    <cellStyle name="Migliaia 38 2 2" xfId="2404" xr:uid="{00000000-0005-0000-0000-000074060000}"/>
    <cellStyle name="Migliaia 38 2 2 2" xfId="3768" xr:uid="{00000000-0005-0000-0000-000075060000}"/>
    <cellStyle name="Migliaia 38 3" xfId="656" xr:uid="{00000000-0005-0000-0000-000076060000}"/>
    <cellStyle name="Migliaia 38 3 2" xfId="657" xr:uid="{00000000-0005-0000-0000-000077060000}"/>
    <cellStyle name="Migliaia 38 3 2 2" xfId="3769" xr:uid="{00000000-0005-0000-0000-000078060000}"/>
    <cellStyle name="Migliaia 38 3 2 3" xfId="3770" xr:uid="{00000000-0005-0000-0000-000079060000}"/>
    <cellStyle name="Migliaia 38 3 3" xfId="658" xr:uid="{00000000-0005-0000-0000-00007A060000}"/>
    <cellStyle name="Migliaia 38 3 3 2" xfId="2405" xr:uid="{00000000-0005-0000-0000-00007B060000}"/>
    <cellStyle name="Migliaia 38 3 4" xfId="2406" xr:uid="{00000000-0005-0000-0000-00007C060000}"/>
    <cellStyle name="Migliaia 38 4" xfId="659" xr:uid="{00000000-0005-0000-0000-00007D060000}"/>
    <cellStyle name="Migliaia 38 4 2" xfId="2407" xr:uid="{00000000-0005-0000-0000-00007E060000}"/>
    <cellStyle name="Migliaia 38 4 2 2" xfId="2408" xr:uid="{00000000-0005-0000-0000-00007F060000}"/>
    <cellStyle name="Migliaia 38 4 2 3" xfId="3771" xr:uid="{00000000-0005-0000-0000-000080060000}"/>
    <cellStyle name="Migliaia 38 4 3" xfId="2409" xr:uid="{00000000-0005-0000-0000-000081060000}"/>
    <cellStyle name="Migliaia 38 5" xfId="660" xr:uid="{00000000-0005-0000-0000-000082060000}"/>
    <cellStyle name="Migliaia 39" xfId="661" xr:uid="{00000000-0005-0000-0000-000083060000}"/>
    <cellStyle name="Migliaia 39 2" xfId="662" xr:uid="{00000000-0005-0000-0000-000084060000}"/>
    <cellStyle name="Migliaia 39 2 2" xfId="2410" xr:uid="{00000000-0005-0000-0000-000085060000}"/>
    <cellStyle name="Migliaia 39 2 2 2" xfId="3772" xr:uid="{00000000-0005-0000-0000-000086060000}"/>
    <cellStyle name="Migliaia 39 3" xfId="663" xr:uid="{00000000-0005-0000-0000-000087060000}"/>
    <cellStyle name="Migliaia 39 3 2" xfId="664" xr:uid="{00000000-0005-0000-0000-000088060000}"/>
    <cellStyle name="Migliaia 39 3 2 2" xfId="3773" xr:uid="{00000000-0005-0000-0000-000089060000}"/>
    <cellStyle name="Migliaia 39 3 2 3" xfId="3774" xr:uid="{00000000-0005-0000-0000-00008A060000}"/>
    <cellStyle name="Migliaia 39 3 3" xfId="665" xr:uid="{00000000-0005-0000-0000-00008B060000}"/>
    <cellStyle name="Migliaia 39 3 3 2" xfId="2411" xr:uid="{00000000-0005-0000-0000-00008C060000}"/>
    <cellStyle name="Migliaia 39 3 4" xfId="2412" xr:uid="{00000000-0005-0000-0000-00008D060000}"/>
    <cellStyle name="Migliaia 39 4" xfId="666" xr:uid="{00000000-0005-0000-0000-00008E060000}"/>
    <cellStyle name="Migliaia 39 4 2" xfId="2413" xr:uid="{00000000-0005-0000-0000-00008F060000}"/>
    <cellStyle name="Migliaia 39 4 2 2" xfId="2414" xr:uid="{00000000-0005-0000-0000-000090060000}"/>
    <cellStyle name="Migliaia 39 4 2 3" xfId="3775" xr:uid="{00000000-0005-0000-0000-000091060000}"/>
    <cellStyle name="Migliaia 39 4 3" xfId="2415" xr:uid="{00000000-0005-0000-0000-000092060000}"/>
    <cellStyle name="Migliaia 39 5" xfId="667" xr:uid="{00000000-0005-0000-0000-000093060000}"/>
    <cellStyle name="Migliaia 4" xfId="668" xr:uid="{00000000-0005-0000-0000-000094060000}"/>
    <cellStyle name="Migliaia 4 2" xfId="669" xr:uid="{00000000-0005-0000-0000-000095060000}"/>
    <cellStyle name="Migliaia 4 2 2" xfId="2416" xr:uid="{00000000-0005-0000-0000-000096060000}"/>
    <cellStyle name="Migliaia 4 2 2 2" xfId="3776" xr:uid="{00000000-0005-0000-0000-000097060000}"/>
    <cellStyle name="Migliaia 4 3" xfId="670" xr:uid="{00000000-0005-0000-0000-000098060000}"/>
    <cellStyle name="Migliaia 4 3 2" xfId="671" xr:uid="{00000000-0005-0000-0000-000099060000}"/>
    <cellStyle name="Migliaia 4 3 2 2" xfId="3777" xr:uid="{00000000-0005-0000-0000-00009A060000}"/>
    <cellStyle name="Migliaia 4 3 2 3" xfId="3778" xr:uid="{00000000-0005-0000-0000-00009B060000}"/>
    <cellStyle name="Migliaia 4 3 3" xfId="672" xr:uid="{00000000-0005-0000-0000-00009C060000}"/>
    <cellStyle name="Migliaia 4 3 3 2" xfId="2417" xr:uid="{00000000-0005-0000-0000-00009D060000}"/>
    <cellStyle name="Migliaia 4 3 4" xfId="2418" xr:uid="{00000000-0005-0000-0000-00009E060000}"/>
    <cellStyle name="Migliaia 4 4" xfId="673" xr:uid="{00000000-0005-0000-0000-00009F060000}"/>
    <cellStyle name="Migliaia 4 4 2" xfId="2419" xr:uid="{00000000-0005-0000-0000-0000A0060000}"/>
    <cellStyle name="Migliaia 4 4 2 2" xfId="2420" xr:uid="{00000000-0005-0000-0000-0000A1060000}"/>
    <cellStyle name="Migliaia 4 4 2 3" xfId="3779" xr:uid="{00000000-0005-0000-0000-0000A2060000}"/>
    <cellStyle name="Migliaia 4 4 3" xfId="2421" xr:uid="{00000000-0005-0000-0000-0000A3060000}"/>
    <cellStyle name="Migliaia 4 5" xfId="674" xr:uid="{00000000-0005-0000-0000-0000A4060000}"/>
    <cellStyle name="Migliaia 40" xfId="675" xr:uid="{00000000-0005-0000-0000-0000A5060000}"/>
    <cellStyle name="Migliaia 40 2" xfId="676" xr:uid="{00000000-0005-0000-0000-0000A6060000}"/>
    <cellStyle name="Migliaia 40 2 2" xfId="2422" xr:uid="{00000000-0005-0000-0000-0000A7060000}"/>
    <cellStyle name="Migliaia 40 2 2 2" xfId="3780" xr:uid="{00000000-0005-0000-0000-0000A8060000}"/>
    <cellStyle name="Migliaia 40 3" xfId="677" xr:uid="{00000000-0005-0000-0000-0000A9060000}"/>
    <cellStyle name="Migliaia 40 3 2" xfId="678" xr:uid="{00000000-0005-0000-0000-0000AA060000}"/>
    <cellStyle name="Migliaia 40 3 2 2" xfId="3781" xr:uid="{00000000-0005-0000-0000-0000AB060000}"/>
    <cellStyle name="Migliaia 40 3 2 3" xfId="3782" xr:uid="{00000000-0005-0000-0000-0000AC060000}"/>
    <cellStyle name="Migliaia 40 3 3" xfId="679" xr:uid="{00000000-0005-0000-0000-0000AD060000}"/>
    <cellStyle name="Migliaia 40 3 3 2" xfId="2423" xr:uid="{00000000-0005-0000-0000-0000AE060000}"/>
    <cellStyle name="Migliaia 40 3 4" xfId="2424" xr:uid="{00000000-0005-0000-0000-0000AF060000}"/>
    <cellStyle name="Migliaia 40 4" xfId="680" xr:uid="{00000000-0005-0000-0000-0000B0060000}"/>
    <cellStyle name="Migliaia 40 4 2" xfId="2425" xr:uid="{00000000-0005-0000-0000-0000B1060000}"/>
    <cellStyle name="Migliaia 40 4 2 2" xfId="2426" xr:uid="{00000000-0005-0000-0000-0000B2060000}"/>
    <cellStyle name="Migliaia 40 4 2 3" xfId="3783" xr:uid="{00000000-0005-0000-0000-0000B3060000}"/>
    <cellStyle name="Migliaia 40 4 3" xfId="2427" xr:uid="{00000000-0005-0000-0000-0000B4060000}"/>
    <cellStyle name="Migliaia 40 5" xfId="681" xr:uid="{00000000-0005-0000-0000-0000B5060000}"/>
    <cellStyle name="Migliaia 41" xfId="682" xr:uid="{00000000-0005-0000-0000-0000B6060000}"/>
    <cellStyle name="Migliaia 41 2" xfId="683" xr:uid="{00000000-0005-0000-0000-0000B7060000}"/>
    <cellStyle name="Migliaia 41 2 2" xfId="2428" xr:uid="{00000000-0005-0000-0000-0000B8060000}"/>
    <cellStyle name="Migliaia 41 2 2 2" xfId="3784" xr:uid="{00000000-0005-0000-0000-0000B9060000}"/>
    <cellStyle name="Migliaia 41 3" xfId="684" xr:uid="{00000000-0005-0000-0000-0000BA060000}"/>
    <cellStyle name="Migliaia 41 3 2" xfId="685" xr:uid="{00000000-0005-0000-0000-0000BB060000}"/>
    <cellStyle name="Migliaia 41 3 2 2" xfId="3785" xr:uid="{00000000-0005-0000-0000-0000BC060000}"/>
    <cellStyle name="Migliaia 41 3 2 3" xfId="3786" xr:uid="{00000000-0005-0000-0000-0000BD060000}"/>
    <cellStyle name="Migliaia 41 3 3" xfId="686" xr:uid="{00000000-0005-0000-0000-0000BE060000}"/>
    <cellStyle name="Migliaia 41 3 3 2" xfId="2429" xr:uid="{00000000-0005-0000-0000-0000BF060000}"/>
    <cellStyle name="Migliaia 41 3 4" xfId="2430" xr:uid="{00000000-0005-0000-0000-0000C0060000}"/>
    <cellStyle name="Migliaia 41 4" xfId="687" xr:uid="{00000000-0005-0000-0000-0000C1060000}"/>
    <cellStyle name="Migliaia 41 4 2" xfId="2431" xr:uid="{00000000-0005-0000-0000-0000C2060000}"/>
    <cellStyle name="Migliaia 41 4 2 2" xfId="2432" xr:uid="{00000000-0005-0000-0000-0000C3060000}"/>
    <cellStyle name="Migliaia 41 4 2 3" xfId="3787" xr:uid="{00000000-0005-0000-0000-0000C4060000}"/>
    <cellStyle name="Migliaia 41 4 3" xfId="2433" xr:uid="{00000000-0005-0000-0000-0000C5060000}"/>
    <cellStyle name="Migliaia 41 5" xfId="688" xr:uid="{00000000-0005-0000-0000-0000C6060000}"/>
    <cellStyle name="Migliaia 42" xfId="689" xr:uid="{00000000-0005-0000-0000-0000C7060000}"/>
    <cellStyle name="Migliaia 42 2" xfId="690" xr:uid="{00000000-0005-0000-0000-0000C8060000}"/>
    <cellStyle name="Migliaia 42 2 2" xfId="2434" xr:uid="{00000000-0005-0000-0000-0000C9060000}"/>
    <cellStyle name="Migliaia 42 2 2 2" xfId="3788" xr:uid="{00000000-0005-0000-0000-0000CA060000}"/>
    <cellStyle name="Migliaia 42 3" xfId="691" xr:uid="{00000000-0005-0000-0000-0000CB060000}"/>
    <cellStyle name="Migliaia 42 3 2" xfId="692" xr:uid="{00000000-0005-0000-0000-0000CC060000}"/>
    <cellStyle name="Migliaia 42 3 2 2" xfId="3789" xr:uid="{00000000-0005-0000-0000-0000CD060000}"/>
    <cellStyle name="Migliaia 42 3 2 3" xfId="3790" xr:uid="{00000000-0005-0000-0000-0000CE060000}"/>
    <cellStyle name="Migliaia 42 3 3" xfId="693" xr:uid="{00000000-0005-0000-0000-0000CF060000}"/>
    <cellStyle name="Migliaia 42 3 3 2" xfId="2435" xr:uid="{00000000-0005-0000-0000-0000D0060000}"/>
    <cellStyle name="Migliaia 42 3 4" xfId="2436" xr:uid="{00000000-0005-0000-0000-0000D1060000}"/>
    <cellStyle name="Migliaia 42 4" xfId="694" xr:uid="{00000000-0005-0000-0000-0000D2060000}"/>
    <cellStyle name="Migliaia 42 4 2" xfId="2437" xr:uid="{00000000-0005-0000-0000-0000D3060000}"/>
    <cellStyle name="Migliaia 42 4 2 2" xfId="2438" xr:uid="{00000000-0005-0000-0000-0000D4060000}"/>
    <cellStyle name="Migliaia 42 4 2 3" xfId="3791" xr:uid="{00000000-0005-0000-0000-0000D5060000}"/>
    <cellStyle name="Migliaia 42 4 3" xfId="2439" xr:uid="{00000000-0005-0000-0000-0000D6060000}"/>
    <cellStyle name="Migliaia 42 5" xfId="695" xr:uid="{00000000-0005-0000-0000-0000D7060000}"/>
    <cellStyle name="Migliaia 43" xfId="696" xr:uid="{00000000-0005-0000-0000-0000D8060000}"/>
    <cellStyle name="Migliaia 43 2" xfId="697" xr:uid="{00000000-0005-0000-0000-0000D9060000}"/>
    <cellStyle name="Migliaia 43 2 2" xfId="2440" xr:uid="{00000000-0005-0000-0000-0000DA060000}"/>
    <cellStyle name="Migliaia 43 2 2 2" xfId="3792" xr:uid="{00000000-0005-0000-0000-0000DB060000}"/>
    <cellStyle name="Migliaia 43 3" xfId="698" xr:uid="{00000000-0005-0000-0000-0000DC060000}"/>
    <cellStyle name="Migliaia 43 3 2" xfId="699" xr:uid="{00000000-0005-0000-0000-0000DD060000}"/>
    <cellStyle name="Migliaia 43 3 2 2" xfId="3793" xr:uid="{00000000-0005-0000-0000-0000DE060000}"/>
    <cellStyle name="Migliaia 43 3 2 3" xfId="3794" xr:uid="{00000000-0005-0000-0000-0000DF060000}"/>
    <cellStyle name="Migliaia 43 3 3" xfId="700" xr:uid="{00000000-0005-0000-0000-0000E0060000}"/>
    <cellStyle name="Migliaia 43 3 3 2" xfId="2441" xr:uid="{00000000-0005-0000-0000-0000E1060000}"/>
    <cellStyle name="Migliaia 43 3 4" xfId="2442" xr:uid="{00000000-0005-0000-0000-0000E2060000}"/>
    <cellStyle name="Migliaia 43 4" xfId="701" xr:uid="{00000000-0005-0000-0000-0000E3060000}"/>
    <cellStyle name="Migliaia 43 4 2" xfId="2443" xr:uid="{00000000-0005-0000-0000-0000E4060000}"/>
    <cellStyle name="Migliaia 43 4 2 2" xfId="2444" xr:uid="{00000000-0005-0000-0000-0000E5060000}"/>
    <cellStyle name="Migliaia 43 4 2 3" xfId="3795" xr:uid="{00000000-0005-0000-0000-0000E6060000}"/>
    <cellStyle name="Migliaia 43 4 3" xfId="2445" xr:uid="{00000000-0005-0000-0000-0000E7060000}"/>
    <cellStyle name="Migliaia 43 5" xfId="702" xr:uid="{00000000-0005-0000-0000-0000E8060000}"/>
    <cellStyle name="Migliaia 44" xfId="703" xr:uid="{00000000-0005-0000-0000-0000E9060000}"/>
    <cellStyle name="Migliaia 44 2" xfId="704" xr:uid="{00000000-0005-0000-0000-0000EA060000}"/>
    <cellStyle name="Migliaia 44 2 2" xfId="2446" xr:uid="{00000000-0005-0000-0000-0000EB060000}"/>
    <cellStyle name="Migliaia 44 2 2 2" xfId="3796" xr:uid="{00000000-0005-0000-0000-0000EC060000}"/>
    <cellStyle name="Migliaia 44 3" xfId="705" xr:uid="{00000000-0005-0000-0000-0000ED060000}"/>
    <cellStyle name="Migliaia 44 3 2" xfId="706" xr:uid="{00000000-0005-0000-0000-0000EE060000}"/>
    <cellStyle name="Migliaia 44 3 2 2" xfId="3797" xr:uid="{00000000-0005-0000-0000-0000EF060000}"/>
    <cellStyle name="Migliaia 44 3 2 3" xfId="3798" xr:uid="{00000000-0005-0000-0000-0000F0060000}"/>
    <cellStyle name="Migliaia 44 3 3" xfId="707" xr:uid="{00000000-0005-0000-0000-0000F1060000}"/>
    <cellStyle name="Migliaia 44 3 3 2" xfId="2447" xr:uid="{00000000-0005-0000-0000-0000F2060000}"/>
    <cellStyle name="Migliaia 44 3 4" xfId="2448" xr:uid="{00000000-0005-0000-0000-0000F3060000}"/>
    <cellStyle name="Migliaia 44 4" xfId="708" xr:uid="{00000000-0005-0000-0000-0000F4060000}"/>
    <cellStyle name="Migliaia 44 4 2" xfId="2449" xr:uid="{00000000-0005-0000-0000-0000F5060000}"/>
    <cellStyle name="Migliaia 44 4 2 2" xfId="2450" xr:uid="{00000000-0005-0000-0000-0000F6060000}"/>
    <cellStyle name="Migliaia 44 4 2 3" xfId="3799" xr:uid="{00000000-0005-0000-0000-0000F7060000}"/>
    <cellStyle name="Migliaia 44 4 3" xfId="2451" xr:uid="{00000000-0005-0000-0000-0000F8060000}"/>
    <cellStyle name="Migliaia 44 5" xfId="709" xr:uid="{00000000-0005-0000-0000-0000F9060000}"/>
    <cellStyle name="Migliaia 45" xfId="710" xr:uid="{00000000-0005-0000-0000-0000FA060000}"/>
    <cellStyle name="Migliaia 45 2" xfId="711" xr:uid="{00000000-0005-0000-0000-0000FB060000}"/>
    <cellStyle name="Migliaia 45 2 2" xfId="2452" xr:uid="{00000000-0005-0000-0000-0000FC060000}"/>
    <cellStyle name="Migliaia 45 2 2 2" xfId="3800" xr:uid="{00000000-0005-0000-0000-0000FD060000}"/>
    <cellStyle name="Migliaia 45 3" xfId="712" xr:uid="{00000000-0005-0000-0000-0000FE060000}"/>
    <cellStyle name="Migliaia 45 3 2" xfId="713" xr:uid="{00000000-0005-0000-0000-0000FF060000}"/>
    <cellStyle name="Migliaia 45 3 2 2" xfId="3801" xr:uid="{00000000-0005-0000-0000-000000070000}"/>
    <cellStyle name="Migliaia 45 3 2 3" xfId="3802" xr:uid="{00000000-0005-0000-0000-000001070000}"/>
    <cellStyle name="Migliaia 45 3 3" xfId="714" xr:uid="{00000000-0005-0000-0000-000002070000}"/>
    <cellStyle name="Migliaia 45 3 3 2" xfId="2453" xr:uid="{00000000-0005-0000-0000-000003070000}"/>
    <cellStyle name="Migliaia 45 3 4" xfId="2454" xr:uid="{00000000-0005-0000-0000-000004070000}"/>
    <cellStyle name="Migliaia 45 4" xfId="715" xr:uid="{00000000-0005-0000-0000-000005070000}"/>
    <cellStyle name="Migliaia 45 4 2" xfId="2455" xr:uid="{00000000-0005-0000-0000-000006070000}"/>
    <cellStyle name="Migliaia 45 4 2 2" xfId="2456" xr:uid="{00000000-0005-0000-0000-000007070000}"/>
    <cellStyle name="Migliaia 45 4 2 3" xfId="3803" xr:uid="{00000000-0005-0000-0000-000008070000}"/>
    <cellStyle name="Migliaia 45 4 3" xfId="2457" xr:uid="{00000000-0005-0000-0000-000009070000}"/>
    <cellStyle name="Migliaia 45 5" xfId="716" xr:uid="{00000000-0005-0000-0000-00000A070000}"/>
    <cellStyle name="Migliaia 46" xfId="717" xr:uid="{00000000-0005-0000-0000-00000B070000}"/>
    <cellStyle name="Migliaia 46 2" xfId="718" xr:uid="{00000000-0005-0000-0000-00000C070000}"/>
    <cellStyle name="Migliaia 46 2 2" xfId="2458" xr:uid="{00000000-0005-0000-0000-00000D070000}"/>
    <cellStyle name="Migliaia 46 2 2 2" xfId="3804" xr:uid="{00000000-0005-0000-0000-00000E070000}"/>
    <cellStyle name="Migliaia 46 3" xfId="719" xr:uid="{00000000-0005-0000-0000-00000F070000}"/>
    <cellStyle name="Migliaia 46 3 2" xfId="720" xr:uid="{00000000-0005-0000-0000-000010070000}"/>
    <cellStyle name="Migliaia 46 3 2 2" xfId="3805" xr:uid="{00000000-0005-0000-0000-000011070000}"/>
    <cellStyle name="Migliaia 46 3 2 3" xfId="3806" xr:uid="{00000000-0005-0000-0000-000012070000}"/>
    <cellStyle name="Migliaia 46 3 3" xfId="721" xr:uid="{00000000-0005-0000-0000-000013070000}"/>
    <cellStyle name="Migliaia 46 3 3 2" xfId="2459" xr:uid="{00000000-0005-0000-0000-000014070000}"/>
    <cellStyle name="Migliaia 46 3 4" xfId="2460" xr:uid="{00000000-0005-0000-0000-000015070000}"/>
    <cellStyle name="Migliaia 46 4" xfId="722" xr:uid="{00000000-0005-0000-0000-000016070000}"/>
    <cellStyle name="Migliaia 46 4 2" xfId="2461" xr:uid="{00000000-0005-0000-0000-000017070000}"/>
    <cellStyle name="Migliaia 46 4 2 2" xfId="2462" xr:uid="{00000000-0005-0000-0000-000018070000}"/>
    <cellStyle name="Migliaia 46 4 2 3" xfId="3807" xr:uid="{00000000-0005-0000-0000-000019070000}"/>
    <cellStyle name="Migliaia 46 4 3" xfId="2463" xr:uid="{00000000-0005-0000-0000-00001A070000}"/>
    <cellStyle name="Migliaia 46 5" xfId="723" xr:uid="{00000000-0005-0000-0000-00001B070000}"/>
    <cellStyle name="Migliaia 47" xfId="724" xr:uid="{00000000-0005-0000-0000-00001C070000}"/>
    <cellStyle name="Migliaia 47 2" xfId="725" xr:uid="{00000000-0005-0000-0000-00001D070000}"/>
    <cellStyle name="Migliaia 47 2 2" xfId="2464" xr:uid="{00000000-0005-0000-0000-00001E070000}"/>
    <cellStyle name="Migliaia 47 2 2 2" xfId="3808" xr:uid="{00000000-0005-0000-0000-00001F070000}"/>
    <cellStyle name="Migliaia 47 3" xfId="726" xr:uid="{00000000-0005-0000-0000-000020070000}"/>
    <cellStyle name="Migliaia 47 3 2" xfId="727" xr:uid="{00000000-0005-0000-0000-000021070000}"/>
    <cellStyle name="Migliaia 47 3 2 2" xfId="3809" xr:uid="{00000000-0005-0000-0000-000022070000}"/>
    <cellStyle name="Migliaia 47 3 2 3" xfId="3810" xr:uid="{00000000-0005-0000-0000-000023070000}"/>
    <cellStyle name="Migliaia 47 3 3" xfId="728" xr:uid="{00000000-0005-0000-0000-000024070000}"/>
    <cellStyle name="Migliaia 47 3 3 2" xfId="2465" xr:uid="{00000000-0005-0000-0000-000025070000}"/>
    <cellStyle name="Migliaia 47 3 4" xfId="2466" xr:uid="{00000000-0005-0000-0000-000026070000}"/>
    <cellStyle name="Migliaia 47 4" xfId="729" xr:uid="{00000000-0005-0000-0000-000027070000}"/>
    <cellStyle name="Migliaia 47 4 2" xfId="2467" xr:uid="{00000000-0005-0000-0000-000028070000}"/>
    <cellStyle name="Migliaia 47 4 2 2" xfId="2468" xr:uid="{00000000-0005-0000-0000-000029070000}"/>
    <cellStyle name="Migliaia 47 4 2 3" xfId="3811" xr:uid="{00000000-0005-0000-0000-00002A070000}"/>
    <cellStyle name="Migliaia 47 4 3" xfId="2469" xr:uid="{00000000-0005-0000-0000-00002B070000}"/>
    <cellStyle name="Migliaia 47 5" xfId="730" xr:uid="{00000000-0005-0000-0000-00002C070000}"/>
    <cellStyle name="Migliaia 48" xfId="731" xr:uid="{00000000-0005-0000-0000-00002D070000}"/>
    <cellStyle name="Migliaia 48 2" xfId="732" xr:uid="{00000000-0005-0000-0000-00002E070000}"/>
    <cellStyle name="Migliaia 48 2 2" xfId="2470" xr:uid="{00000000-0005-0000-0000-00002F070000}"/>
    <cellStyle name="Migliaia 48 2 2 2" xfId="3812" xr:uid="{00000000-0005-0000-0000-000030070000}"/>
    <cellStyle name="Migliaia 48 3" xfId="733" xr:uid="{00000000-0005-0000-0000-000031070000}"/>
    <cellStyle name="Migliaia 48 3 2" xfId="734" xr:uid="{00000000-0005-0000-0000-000032070000}"/>
    <cellStyle name="Migliaia 48 3 2 2" xfId="3813" xr:uid="{00000000-0005-0000-0000-000033070000}"/>
    <cellStyle name="Migliaia 48 3 2 3" xfId="3814" xr:uid="{00000000-0005-0000-0000-000034070000}"/>
    <cellStyle name="Migliaia 48 3 3" xfId="735" xr:uid="{00000000-0005-0000-0000-000035070000}"/>
    <cellStyle name="Migliaia 48 3 3 2" xfId="2471" xr:uid="{00000000-0005-0000-0000-000036070000}"/>
    <cellStyle name="Migliaia 48 3 4" xfId="2472" xr:uid="{00000000-0005-0000-0000-000037070000}"/>
    <cellStyle name="Migliaia 48 4" xfId="736" xr:uid="{00000000-0005-0000-0000-000038070000}"/>
    <cellStyle name="Migliaia 48 4 2" xfId="2473" xr:uid="{00000000-0005-0000-0000-000039070000}"/>
    <cellStyle name="Migliaia 48 4 2 2" xfId="2474" xr:uid="{00000000-0005-0000-0000-00003A070000}"/>
    <cellStyle name="Migliaia 48 4 2 3" xfId="3815" xr:uid="{00000000-0005-0000-0000-00003B070000}"/>
    <cellStyle name="Migliaia 48 4 3" xfId="2475" xr:uid="{00000000-0005-0000-0000-00003C070000}"/>
    <cellStyle name="Migliaia 48 5" xfId="737" xr:uid="{00000000-0005-0000-0000-00003D070000}"/>
    <cellStyle name="Migliaia 49" xfId="738" xr:uid="{00000000-0005-0000-0000-00003E070000}"/>
    <cellStyle name="Migliaia 49 2" xfId="739" xr:uid="{00000000-0005-0000-0000-00003F070000}"/>
    <cellStyle name="Migliaia 49 2 2" xfId="2476" xr:uid="{00000000-0005-0000-0000-000040070000}"/>
    <cellStyle name="Migliaia 49 2 2 2" xfId="3816" xr:uid="{00000000-0005-0000-0000-000041070000}"/>
    <cellStyle name="Migliaia 49 3" xfId="740" xr:uid="{00000000-0005-0000-0000-000042070000}"/>
    <cellStyle name="Migliaia 49 3 2" xfId="741" xr:uid="{00000000-0005-0000-0000-000043070000}"/>
    <cellStyle name="Migliaia 49 3 2 2" xfId="3817" xr:uid="{00000000-0005-0000-0000-000044070000}"/>
    <cellStyle name="Migliaia 49 3 2 3" xfId="3818" xr:uid="{00000000-0005-0000-0000-000045070000}"/>
    <cellStyle name="Migliaia 49 3 3" xfId="742" xr:uid="{00000000-0005-0000-0000-000046070000}"/>
    <cellStyle name="Migliaia 49 3 3 2" xfId="2477" xr:uid="{00000000-0005-0000-0000-000047070000}"/>
    <cellStyle name="Migliaia 49 3 4" xfId="2478" xr:uid="{00000000-0005-0000-0000-000048070000}"/>
    <cellStyle name="Migliaia 49 4" xfId="743" xr:uid="{00000000-0005-0000-0000-000049070000}"/>
    <cellStyle name="Migliaia 49 4 2" xfId="2479" xr:uid="{00000000-0005-0000-0000-00004A070000}"/>
    <cellStyle name="Migliaia 49 4 2 2" xfId="2480" xr:uid="{00000000-0005-0000-0000-00004B070000}"/>
    <cellStyle name="Migliaia 49 4 2 3" xfId="3819" xr:uid="{00000000-0005-0000-0000-00004C070000}"/>
    <cellStyle name="Migliaia 49 4 3" xfId="2481" xr:uid="{00000000-0005-0000-0000-00004D070000}"/>
    <cellStyle name="Migliaia 49 5" xfId="744" xr:uid="{00000000-0005-0000-0000-00004E070000}"/>
    <cellStyle name="Migliaia 5" xfId="745" xr:uid="{00000000-0005-0000-0000-00004F070000}"/>
    <cellStyle name="Migliaia 5 2" xfId="746" xr:uid="{00000000-0005-0000-0000-000050070000}"/>
    <cellStyle name="Migliaia 5 2 2" xfId="2482" xr:uid="{00000000-0005-0000-0000-000051070000}"/>
    <cellStyle name="Migliaia 5 2 2 2" xfId="3820" xr:uid="{00000000-0005-0000-0000-000052070000}"/>
    <cellStyle name="Migliaia 5 3" xfId="747" xr:uid="{00000000-0005-0000-0000-000053070000}"/>
    <cellStyle name="Migliaia 5 3 2" xfId="748" xr:uid="{00000000-0005-0000-0000-000054070000}"/>
    <cellStyle name="Migliaia 5 3 2 2" xfId="3821" xr:uid="{00000000-0005-0000-0000-000055070000}"/>
    <cellStyle name="Migliaia 5 3 2 3" xfId="3822" xr:uid="{00000000-0005-0000-0000-000056070000}"/>
    <cellStyle name="Migliaia 5 3 3" xfId="749" xr:uid="{00000000-0005-0000-0000-000057070000}"/>
    <cellStyle name="Migliaia 5 3 3 2" xfId="2483" xr:uid="{00000000-0005-0000-0000-000058070000}"/>
    <cellStyle name="Migliaia 5 3 4" xfId="2484" xr:uid="{00000000-0005-0000-0000-000059070000}"/>
    <cellStyle name="Migliaia 5 4" xfId="750" xr:uid="{00000000-0005-0000-0000-00005A070000}"/>
    <cellStyle name="Migliaia 5 4 2" xfId="2485" xr:uid="{00000000-0005-0000-0000-00005B070000}"/>
    <cellStyle name="Migliaia 5 4 2 2" xfId="2486" xr:uid="{00000000-0005-0000-0000-00005C070000}"/>
    <cellStyle name="Migliaia 5 4 2 3" xfId="3823" xr:uid="{00000000-0005-0000-0000-00005D070000}"/>
    <cellStyle name="Migliaia 5 4 3" xfId="2487" xr:uid="{00000000-0005-0000-0000-00005E070000}"/>
    <cellStyle name="Migliaia 5 5" xfId="751" xr:uid="{00000000-0005-0000-0000-00005F070000}"/>
    <cellStyle name="Migliaia 50" xfId="752" xr:uid="{00000000-0005-0000-0000-000060070000}"/>
    <cellStyle name="Migliaia 50 2" xfId="753" xr:uid="{00000000-0005-0000-0000-000061070000}"/>
    <cellStyle name="Migliaia 50 2 2" xfId="2488" xr:uid="{00000000-0005-0000-0000-000062070000}"/>
    <cellStyle name="Migliaia 50 2 2 2" xfId="3824" xr:uid="{00000000-0005-0000-0000-000063070000}"/>
    <cellStyle name="Migliaia 50 3" xfId="754" xr:uid="{00000000-0005-0000-0000-000064070000}"/>
    <cellStyle name="Migliaia 50 3 2" xfId="755" xr:uid="{00000000-0005-0000-0000-000065070000}"/>
    <cellStyle name="Migliaia 50 3 2 2" xfId="3825" xr:uid="{00000000-0005-0000-0000-000066070000}"/>
    <cellStyle name="Migliaia 50 3 2 3" xfId="3826" xr:uid="{00000000-0005-0000-0000-000067070000}"/>
    <cellStyle name="Migliaia 50 3 3" xfId="756" xr:uid="{00000000-0005-0000-0000-000068070000}"/>
    <cellStyle name="Migliaia 50 3 3 2" xfId="2489" xr:uid="{00000000-0005-0000-0000-000069070000}"/>
    <cellStyle name="Migliaia 50 3 4" xfId="2490" xr:uid="{00000000-0005-0000-0000-00006A070000}"/>
    <cellStyle name="Migliaia 50 4" xfId="757" xr:uid="{00000000-0005-0000-0000-00006B070000}"/>
    <cellStyle name="Migliaia 50 4 2" xfId="2491" xr:uid="{00000000-0005-0000-0000-00006C070000}"/>
    <cellStyle name="Migliaia 50 4 2 2" xfId="2492" xr:uid="{00000000-0005-0000-0000-00006D070000}"/>
    <cellStyle name="Migliaia 50 4 2 3" xfId="3827" xr:uid="{00000000-0005-0000-0000-00006E070000}"/>
    <cellStyle name="Migliaia 50 4 3" xfId="2493" xr:uid="{00000000-0005-0000-0000-00006F070000}"/>
    <cellStyle name="Migliaia 50 5" xfId="758" xr:uid="{00000000-0005-0000-0000-000070070000}"/>
    <cellStyle name="Migliaia 51" xfId="759" xr:uid="{00000000-0005-0000-0000-000071070000}"/>
    <cellStyle name="Migliaia 51 2" xfId="760" xr:uid="{00000000-0005-0000-0000-000072070000}"/>
    <cellStyle name="Migliaia 51 2 2" xfId="2494" xr:uid="{00000000-0005-0000-0000-000073070000}"/>
    <cellStyle name="Migliaia 51 2 2 2" xfId="3828" xr:uid="{00000000-0005-0000-0000-000074070000}"/>
    <cellStyle name="Migliaia 51 3" xfId="761" xr:uid="{00000000-0005-0000-0000-000075070000}"/>
    <cellStyle name="Migliaia 51 3 2" xfId="762" xr:uid="{00000000-0005-0000-0000-000076070000}"/>
    <cellStyle name="Migliaia 51 3 2 2" xfId="3829" xr:uid="{00000000-0005-0000-0000-000077070000}"/>
    <cellStyle name="Migliaia 51 3 2 3" xfId="3830" xr:uid="{00000000-0005-0000-0000-000078070000}"/>
    <cellStyle name="Migliaia 51 3 3" xfId="763" xr:uid="{00000000-0005-0000-0000-000079070000}"/>
    <cellStyle name="Migliaia 51 3 3 2" xfId="2495" xr:uid="{00000000-0005-0000-0000-00007A070000}"/>
    <cellStyle name="Migliaia 51 3 4" xfId="2496" xr:uid="{00000000-0005-0000-0000-00007B070000}"/>
    <cellStyle name="Migliaia 51 4" xfId="764" xr:uid="{00000000-0005-0000-0000-00007C070000}"/>
    <cellStyle name="Migliaia 51 4 2" xfId="2497" xr:uid="{00000000-0005-0000-0000-00007D070000}"/>
    <cellStyle name="Migliaia 51 4 2 2" xfId="2498" xr:uid="{00000000-0005-0000-0000-00007E070000}"/>
    <cellStyle name="Migliaia 51 4 2 3" xfId="3831" xr:uid="{00000000-0005-0000-0000-00007F070000}"/>
    <cellStyle name="Migliaia 51 4 3" xfId="2499" xr:uid="{00000000-0005-0000-0000-000080070000}"/>
    <cellStyle name="Migliaia 51 5" xfId="765" xr:uid="{00000000-0005-0000-0000-000081070000}"/>
    <cellStyle name="Migliaia 52" xfId="766" xr:uid="{00000000-0005-0000-0000-000082070000}"/>
    <cellStyle name="Migliaia 52 2" xfId="767" xr:uid="{00000000-0005-0000-0000-000083070000}"/>
    <cellStyle name="Migliaia 52 2 2" xfId="2500" xr:uid="{00000000-0005-0000-0000-000084070000}"/>
    <cellStyle name="Migliaia 52 2 2 2" xfId="3832" xr:uid="{00000000-0005-0000-0000-000085070000}"/>
    <cellStyle name="Migliaia 52 3" xfId="768" xr:uid="{00000000-0005-0000-0000-000086070000}"/>
    <cellStyle name="Migliaia 52 3 2" xfId="769" xr:uid="{00000000-0005-0000-0000-000087070000}"/>
    <cellStyle name="Migliaia 52 3 2 2" xfId="3833" xr:uid="{00000000-0005-0000-0000-000088070000}"/>
    <cellStyle name="Migliaia 52 3 2 3" xfId="3834" xr:uid="{00000000-0005-0000-0000-000089070000}"/>
    <cellStyle name="Migliaia 52 3 3" xfId="770" xr:uid="{00000000-0005-0000-0000-00008A070000}"/>
    <cellStyle name="Migliaia 52 3 3 2" xfId="2501" xr:uid="{00000000-0005-0000-0000-00008B070000}"/>
    <cellStyle name="Migliaia 52 3 4" xfId="2502" xr:uid="{00000000-0005-0000-0000-00008C070000}"/>
    <cellStyle name="Migliaia 52 4" xfId="771" xr:uid="{00000000-0005-0000-0000-00008D070000}"/>
    <cellStyle name="Migliaia 52 4 2" xfId="2503" xr:uid="{00000000-0005-0000-0000-00008E070000}"/>
    <cellStyle name="Migliaia 52 4 2 2" xfId="2504" xr:uid="{00000000-0005-0000-0000-00008F070000}"/>
    <cellStyle name="Migliaia 52 4 2 3" xfId="3835" xr:uid="{00000000-0005-0000-0000-000090070000}"/>
    <cellStyle name="Migliaia 52 4 3" xfId="2505" xr:uid="{00000000-0005-0000-0000-000091070000}"/>
    <cellStyle name="Migliaia 52 5" xfId="772" xr:uid="{00000000-0005-0000-0000-000092070000}"/>
    <cellStyle name="Migliaia 53" xfId="773" xr:uid="{00000000-0005-0000-0000-000093070000}"/>
    <cellStyle name="Migliaia 53 2" xfId="774" xr:uid="{00000000-0005-0000-0000-000094070000}"/>
    <cellStyle name="Migliaia 53 2 2" xfId="2506" xr:uid="{00000000-0005-0000-0000-000095070000}"/>
    <cellStyle name="Migliaia 53 2 2 2" xfId="3836" xr:uid="{00000000-0005-0000-0000-000096070000}"/>
    <cellStyle name="Migliaia 53 3" xfId="775" xr:uid="{00000000-0005-0000-0000-000097070000}"/>
    <cellStyle name="Migliaia 53 3 2" xfId="776" xr:uid="{00000000-0005-0000-0000-000098070000}"/>
    <cellStyle name="Migliaia 53 3 2 2" xfId="3837" xr:uid="{00000000-0005-0000-0000-000099070000}"/>
    <cellStyle name="Migliaia 53 3 2 3" xfId="3838" xr:uid="{00000000-0005-0000-0000-00009A070000}"/>
    <cellStyle name="Migliaia 53 3 3" xfId="777" xr:uid="{00000000-0005-0000-0000-00009B070000}"/>
    <cellStyle name="Migliaia 53 3 3 2" xfId="2507" xr:uid="{00000000-0005-0000-0000-00009C070000}"/>
    <cellStyle name="Migliaia 53 3 4" xfId="2508" xr:uid="{00000000-0005-0000-0000-00009D070000}"/>
    <cellStyle name="Migliaia 53 4" xfId="778" xr:uid="{00000000-0005-0000-0000-00009E070000}"/>
    <cellStyle name="Migliaia 53 4 2" xfId="2509" xr:uid="{00000000-0005-0000-0000-00009F070000}"/>
    <cellStyle name="Migliaia 53 4 2 2" xfId="2510" xr:uid="{00000000-0005-0000-0000-0000A0070000}"/>
    <cellStyle name="Migliaia 53 4 2 3" xfId="3839" xr:uid="{00000000-0005-0000-0000-0000A1070000}"/>
    <cellStyle name="Migliaia 53 4 3" xfId="2511" xr:uid="{00000000-0005-0000-0000-0000A2070000}"/>
    <cellStyle name="Migliaia 53 5" xfId="779" xr:uid="{00000000-0005-0000-0000-0000A3070000}"/>
    <cellStyle name="Migliaia 54" xfId="780" xr:uid="{00000000-0005-0000-0000-0000A4070000}"/>
    <cellStyle name="Migliaia 54 2" xfId="781" xr:uid="{00000000-0005-0000-0000-0000A5070000}"/>
    <cellStyle name="Migliaia 54 2 2" xfId="2512" xr:uid="{00000000-0005-0000-0000-0000A6070000}"/>
    <cellStyle name="Migliaia 54 2 2 2" xfId="3840" xr:uid="{00000000-0005-0000-0000-0000A7070000}"/>
    <cellStyle name="Migliaia 54 3" xfId="782" xr:uid="{00000000-0005-0000-0000-0000A8070000}"/>
    <cellStyle name="Migliaia 54 3 2" xfId="783" xr:uid="{00000000-0005-0000-0000-0000A9070000}"/>
    <cellStyle name="Migliaia 54 3 2 2" xfId="3841" xr:uid="{00000000-0005-0000-0000-0000AA070000}"/>
    <cellStyle name="Migliaia 54 3 2 3" xfId="3842" xr:uid="{00000000-0005-0000-0000-0000AB070000}"/>
    <cellStyle name="Migliaia 54 3 3" xfId="784" xr:uid="{00000000-0005-0000-0000-0000AC070000}"/>
    <cellStyle name="Migliaia 54 3 3 2" xfId="2513" xr:uid="{00000000-0005-0000-0000-0000AD070000}"/>
    <cellStyle name="Migliaia 54 3 4" xfId="2514" xr:uid="{00000000-0005-0000-0000-0000AE070000}"/>
    <cellStyle name="Migliaia 54 4" xfId="785" xr:uid="{00000000-0005-0000-0000-0000AF070000}"/>
    <cellStyle name="Migliaia 54 4 2" xfId="2515" xr:uid="{00000000-0005-0000-0000-0000B0070000}"/>
    <cellStyle name="Migliaia 54 4 2 2" xfId="2516" xr:uid="{00000000-0005-0000-0000-0000B1070000}"/>
    <cellStyle name="Migliaia 54 4 2 3" xfId="3843" xr:uid="{00000000-0005-0000-0000-0000B2070000}"/>
    <cellStyle name="Migliaia 54 4 3" xfId="2517" xr:uid="{00000000-0005-0000-0000-0000B3070000}"/>
    <cellStyle name="Migliaia 54 5" xfId="786" xr:uid="{00000000-0005-0000-0000-0000B4070000}"/>
    <cellStyle name="Migliaia 55" xfId="787" xr:uid="{00000000-0005-0000-0000-0000B5070000}"/>
    <cellStyle name="Migliaia 55 2" xfId="788" xr:uid="{00000000-0005-0000-0000-0000B6070000}"/>
    <cellStyle name="Migliaia 55 2 2" xfId="2518" xr:uid="{00000000-0005-0000-0000-0000B7070000}"/>
    <cellStyle name="Migliaia 55 2 2 2" xfId="3844" xr:uid="{00000000-0005-0000-0000-0000B8070000}"/>
    <cellStyle name="Migliaia 55 3" xfId="789" xr:uid="{00000000-0005-0000-0000-0000B9070000}"/>
    <cellStyle name="Migliaia 55 3 2" xfId="790" xr:uid="{00000000-0005-0000-0000-0000BA070000}"/>
    <cellStyle name="Migliaia 55 3 2 2" xfId="3845" xr:uid="{00000000-0005-0000-0000-0000BB070000}"/>
    <cellStyle name="Migliaia 55 3 2 3" xfId="3846" xr:uid="{00000000-0005-0000-0000-0000BC070000}"/>
    <cellStyle name="Migliaia 55 3 3" xfId="791" xr:uid="{00000000-0005-0000-0000-0000BD070000}"/>
    <cellStyle name="Migliaia 55 3 3 2" xfId="2519" xr:uid="{00000000-0005-0000-0000-0000BE070000}"/>
    <cellStyle name="Migliaia 55 3 4" xfId="2520" xr:uid="{00000000-0005-0000-0000-0000BF070000}"/>
    <cellStyle name="Migliaia 55 4" xfId="792" xr:uid="{00000000-0005-0000-0000-0000C0070000}"/>
    <cellStyle name="Migliaia 55 4 2" xfId="2521" xr:uid="{00000000-0005-0000-0000-0000C1070000}"/>
    <cellStyle name="Migliaia 55 4 2 2" xfId="2522" xr:uid="{00000000-0005-0000-0000-0000C2070000}"/>
    <cellStyle name="Migliaia 55 4 2 3" xfId="3847" xr:uid="{00000000-0005-0000-0000-0000C3070000}"/>
    <cellStyle name="Migliaia 55 4 3" xfId="2523" xr:uid="{00000000-0005-0000-0000-0000C4070000}"/>
    <cellStyle name="Migliaia 55 5" xfId="793" xr:uid="{00000000-0005-0000-0000-0000C5070000}"/>
    <cellStyle name="Migliaia 56" xfId="794" xr:uid="{00000000-0005-0000-0000-0000C6070000}"/>
    <cellStyle name="Migliaia 56 2" xfId="795" xr:uid="{00000000-0005-0000-0000-0000C7070000}"/>
    <cellStyle name="Migliaia 56 2 2" xfId="2524" xr:uid="{00000000-0005-0000-0000-0000C8070000}"/>
    <cellStyle name="Migliaia 56 2 2 2" xfId="3848" xr:uid="{00000000-0005-0000-0000-0000C9070000}"/>
    <cellStyle name="Migliaia 56 3" xfId="796" xr:uid="{00000000-0005-0000-0000-0000CA070000}"/>
    <cellStyle name="Migliaia 56 3 2" xfId="797" xr:uid="{00000000-0005-0000-0000-0000CB070000}"/>
    <cellStyle name="Migliaia 56 3 2 2" xfId="3849" xr:uid="{00000000-0005-0000-0000-0000CC070000}"/>
    <cellStyle name="Migliaia 56 3 2 3" xfId="3850" xr:uid="{00000000-0005-0000-0000-0000CD070000}"/>
    <cellStyle name="Migliaia 56 3 3" xfId="798" xr:uid="{00000000-0005-0000-0000-0000CE070000}"/>
    <cellStyle name="Migliaia 56 3 3 2" xfId="2525" xr:uid="{00000000-0005-0000-0000-0000CF070000}"/>
    <cellStyle name="Migliaia 56 3 4" xfId="2526" xr:uid="{00000000-0005-0000-0000-0000D0070000}"/>
    <cellStyle name="Migliaia 56 4" xfId="799" xr:uid="{00000000-0005-0000-0000-0000D1070000}"/>
    <cellStyle name="Migliaia 56 4 2" xfId="2527" xr:uid="{00000000-0005-0000-0000-0000D2070000}"/>
    <cellStyle name="Migliaia 56 4 2 2" xfId="2528" xr:uid="{00000000-0005-0000-0000-0000D3070000}"/>
    <cellStyle name="Migliaia 56 4 2 3" xfId="3851" xr:uid="{00000000-0005-0000-0000-0000D4070000}"/>
    <cellStyle name="Migliaia 56 4 3" xfId="2529" xr:uid="{00000000-0005-0000-0000-0000D5070000}"/>
    <cellStyle name="Migliaia 56 5" xfId="800" xr:uid="{00000000-0005-0000-0000-0000D6070000}"/>
    <cellStyle name="Migliaia 57" xfId="801" xr:uid="{00000000-0005-0000-0000-0000D7070000}"/>
    <cellStyle name="Migliaia 57 2" xfId="802" xr:uid="{00000000-0005-0000-0000-0000D8070000}"/>
    <cellStyle name="Migliaia 57 2 2" xfId="2530" xr:uid="{00000000-0005-0000-0000-0000D9070000}"/>
    <cellStyle name="Migliaia 57 2 2 2" xfId="3852" xr:uid="{00000000-0005-0000-0000-0000DA070000}"/>
    <cellStyle name="Migliaia 57 3" xfId="803" xr:uid="{00000000-0005-0000-0000-0000DB070000}"/>
    <cellStyle name="Migliaia 57 3 2" xfId="804" xr:uid="{00000000-0005-0000-0000-0000DC070000}"/>
    <cellStyle name="Migliaia 57 3 2 2" xfId="3853" xr:uid="{00000000-0005-0000-0000-0000DD070000}"/>
    <cellStyle name="Migliaia 57 3 2 3" xfId="3854" xr:uid="{00000000-0005-0000-0000-0000DE070000}"/>
    <cellStyle name="Migliaia 57 3 3" xfId="805" xr:uid="{00000000-0005-0000-0000-0000DF070000}"/>
    <cellStyle name="Migliaia 57 3 3 2" xfId="2531" xr:uid="{00000000-0005-0000-0000-0000E0070000}"/>
    <cellStyle name="Migliaia 57 3 4" xfId="2532" xr:uid="{00000000-0005-0000-0000-0000E1070000}"/>
    <cellStyle name="Migliaia 57 4" xfId="806" xr:uid="{00000000-0005-0000-0000-0000E2070000}"/>
    <cellStyle name="Migliaia 57 4 2" xfId="2533" xr:uid="{00000000-0005-0000-0000-0000E3070000}"/>
    <cellStyle name="Migliaia 57 4 2 2" xfId="2534" xr:uid="{00000000-0005-0000-0000-0000E4070000}"/>
    <cellStyle name="Migliaia 57 4 2 3" xfId="3855" xr:uid="{00000000-0005-0000-0000-0000E5070000}"/>
    <cellStyle name="Migliaia 57 4 3" xfId="2535" xr:uid="{00000000-0005-0000-0000-0000E6070000}"/>
    <cellStyle name="Migliaia 57 5" xfId="807" xr:uid="{00000000-0005-0000-0000-0000E7070000}"/>
    <cellStyle name="Migliaia 58" xfId="808" xr:uid="{00000000-0005-0000-0000-0000E8070000}"/>
    <cellStyle name="Migliaia 58 2" xfId="809" xr:uid="{00000000-0005-0000-0000-0000E9070000}"/>
    <cellStyle name="Migliaia 58 2 2" xfId="2536" xr:uid="{00000000-0005-0000-0000-0000EA070000}"/>
    <cellStyle name="Migliaia 58 2 2 2" xfId="3856" xr:uid="{00000000-0005-0000-0000-0000EB070000}"/>
    <cellStyle name="Migliaia 58 3" xfId="810" xr:uid="{00000000-0005-0000-0000-0000EC070000}"/>
    <cellStyle name="Migliaia 58 3 2" xfId="811" xr:uid="{00000000-0005-0000-0000-0000ED070000}"/>
    <cellStyle name="Migliaia 58 3 2 2" xfId="3857" xr:uid="{00000000-0005-0000-0000-0000EE070000}"/>
    <cellStyle name="Migliaia 58 3 2 3" xfId="3858" xr:uid="{00000000-0005-0000-0000-0000EF070000}"/>
    <cellStyle name="Migliaia 58 3 3" xfId="812" xr:uid="{00000000-0005-0000-0000-0000F0070000}"/>
    <cellStyle name="Migliaia 58 3 3 2" xfId="2537" xr:uid="{00000000-0005-0000-0000-0000F1070000}"/>
    <cellStyle name="Migliaia 58 3 4" xfId="2538" xr:uid="{00000000-0005-0000-0000-0000F2070000}"/>
    <cellStyle name="Migliaia 58 4" xfId="813" xr:uid="{00000000-0005-0000-0000-0000F3070000}"/>
    <cellStyle name="Migliaia 58 4 2" xfId="2539" xr:uid="{00000000-0005-0000-0000-0000F4070000}"/>
    <cellStyle name="Migliaia 58 4 2 2" xfId="2540" xr:uid="{00000000-0005-0000-0000-0000F5070000}"/>
    <cellStyle name="Migliaia 58 4 2 3" xfId="3859" xr:uid="{00000000-0005-0000-0000-0000F6070000}"/>
    <cellStyle name="Migliaia 58 4 3" xfId="2541" xr:uid="{00000000-0005-0000-0000-0000F7070000}"/>
    <cellStyle name="Migliaia 58 5" xfId="814" xr:uid="{00000000-0005-0000-0000-0000F8070000}"/>
    <cellStyle name="Migliaia 59" xfId="815" xr:uid="{00000000-0005-0000-0000-0000F9070000}"/>
    <cellStyle name="Migliaia 59 2" xfId="816" xr:uid="{00000000-0005-0000-0000-0000FA070000}"/>
    <cellStyle name="Migliaia 59 2 2" xfId="2542" xr:uid="{00000000-0005-0000-0000-0000FB070000}"/>
    <cellStyle name="Migliaia 59 2 2 2" xfId="3860" xr:uid="{00000000-0005-0000-0000-0000FC070000}"/>
    <cellStyle name="Migliaia 59 3" xfId="817" xr:uid="{00000000-0005-0000-0000-0000FD070000}"/>
    <cellStyle name="Migliaia 59 3 2" xfId="818" xr:uid="{00000000-0005-0000-0000-0000FE070000}"/>
    <cellStyle name="Migliaia 59 3 2 2" xfId="3861" xr:uid="{00000000-0005-0000-0000-0000FF070000}"/>
    <cellStyle name="Migliaia 59 3 2 3" xfId="3862" xr:uid="{00000000-0005-0000-0000-000000080000}"/>
    <cellStyle name="Migliaia 59 3 3" xfId="819" xr:uid="{00000000-0005-0000-0000-000001080000}"/>
    <cellStyle name="Migliaia 59 3 3 2" xfId="2543" xr:uid="{00000000-0005-0000-0000-000002080000}"/>
    <cellStyle name="Migliaia 59 3 4" xfId="2544" xr:uid="{00000000-0005-0000-0000-000003080000}"/>
    <cellStyle name="Migliaia 59 4" xfId="820" xr:uid="{00000000-0005-0000-0000-000004080000}"/>
    <cellStyle name="Migliaia 59 4 2" xfId="2545" xr:uid="{00000000-0005-0000-0000-000005080000}"/>
    <cellStyle name="Migliaia 59 4 2 2" xfId="2546" xr:uid="{00000000-0005-0000-0000-000006080000}"/>
    <cellStyle name="Migliaia 59 4 2 3" xfId="3863" xr:uid="{00000000-0005-0000-0000-000007080000}"/>
    <cellStyle name="Migliaia 59 4 3" xfId="2547" xr:uid="{00000000-0005-0000-0000-000008080000}"/>
    <cellStyle name="Migliaia 59 5" xfId="821" xr:uid="{00000000-0005-0000-0000-000009080000}"/>
    <cellStyle name="Migliaia 6" xfId="822" xr:uid="{00000000-0005-0000-0000-00000A080000}"/>
    <cellStyle name="Migliaia 6 2" xfId="823" xr:uid="{00000000-0005-0000-0000-00000B080000}"/>
    <cellStyle name="Migliaia 6 2 2" xfId="2548" xr:uid="{00000000-0005-0000-0000-00000C080000}"/>
    <cellStyle name="Migliaia 6 2 2 2" xfId="3864" xr:uid="{00000000-0005-0000-0000-00000D080000}"/>
    <cellStyle name="Migliaia 6 3" xfId="824" xr:uid="{00000000-0005-0000-0000-00000E080000}"/>
    <cellStyle name="Migliaia 6 3 2" xfId="825" xr:uid="{00000000-0005-0000-0000-00000F080000}"/>
    <cellStyle name="Migliaia 6 3 2 2" xfId="3865" xr:uid="{00000000-0005-0000-0000-000010080000}"/>
    <cellStyle name="Migliaia 6 3 2 3" xfId="3866" xr:uid="{00000000-0005-0000-0000-000011080000}"/>
    <cellStyle name="Migliaia 6 3 3" xfId="826" xr:uid="{00000000-0005-0000-0000-000012080000}"/>
    <cellStyle name="Migliaia 6 3 3 2" xfId="2549" xr:uid="{00000000-0005-0000-0000-000013080000}"/>
    <cellStyle name="Migliaia 6 3 4" xfId="2550" xr:uid="{00000000-0005-0000-0000-000014080000}"/>
    <cellStyle name="Migliaia 6 4" xfId="827" xr:uid="{00000000-0005-0000-0000-000015080000}"/>
    <cellStyle name="Migliaia 6 4 2" xfId="2551" xr:uid="{00000000-0005-0000-0000-000016080000}"/>
    <cellStyle name="Migliaia 6 4 2 2" xfId="2552" xr:uid="{00000000-0005-0000-0000-000017080000}"/>
    <cellStyle name="Migliaia 6 4 2 3" xfId="3867" xr:uid="{00000000-0005-0000-0000-000018080000}"/>
    <cellStyle name="Migliaia 6 4 3" xfId="2553" xr:uid="{00000000-0005-0000-0000-000019080000}"/>
    <cellStyle name="Migliaia 6 5" xfId="828" xr:uid="{00000000-0005-0000-0000-00001A080000}"/>
    <cellStyle name="Migliaia 60" xfId="829" xr:uid="{00000000-0005-0000-0000-00001B080000}"/>
    <cellStyle name="Migliaia 60 2" xfId="830" xr:uid="{00000000-0005-0000-0000-00001C080000}"/>
    <cellStyle name="Migliaia 60 2 2" xfId="2554" xr:uid="{00000000-0005-0000-0000-00001D080000}"/>
    <cellStyle name="Migliaia 60 2 2 2" xfId="3868" xr:uid="{00000000-0005-0000-0000-00001E080000}"/>
    <cellStyle name="Migliaia 60 3" xfId="831" xr:uid="{00000000-0005-0000-0000-00001F080000}"/>
    <cellStyle name="Migliaia 60 3 2" xfId="832" xr:uid="{00000000-0005-0000-0000-000020080000}"/>
    <cellStyle name="Migliaia 60 3 2 2" xfId="3869" xr:uid="{00000000-0005-0000-0000-000021080000}"/>
    <cellStyle name="Migliaia 60 3 2 3" xfId="3870" xr:uid="{00000000-0005-0000-0000-000022080000}"/>
    <cellStyle name="Migliaia 60 3 3" xfId="833" xr:uid="{00000000-0005-0000-0000-000023080000}"/>
    <cellStyle name="Migliaia 60 3 3 2" xfId="2555" xr:uid="{00000000-0005-0000-0000-000024080000}"/>
    <cellStyle name="Migliaia 60 3 4" xfId="2556" xr:uid="{00000000-0005-0000-0000-000025080000}"/>
    <cellStyle name="Migliaia 60 4" xfId="834" xr:uid="{00000000-0005-0000-0000-000026080000}"/>
    <cellStyle name="Migliaia 60 4 2" xfId="2557" xr:uid="{00000000-0005-0000-0000-000027080000}"/>
    <cellStyle name="Migliaia 60 4 2 2" xfId="2558" xr:uid="{00000000-0005-0000-0000-000028080000}"/>
    <cellStyle name="Migliaia 60 4 2 3" xfId="3871" xr:uid="{00000000-0005-0000-0000-000029080000}"/>
    <cellStyle name="Migliaia 60 4 3" xfId="2559" xr:uid="{00000000-0005-0000-0000-00002A080000}"/>
    <cellStyle name="Migliaia 60 5" xfId="835" xr:uid="{00000000-0005-0000-0000-00002B080000}"/>
    <cellStyle name="Migliaia 61" xfId="836" xr:uid="{00000000-0005-0000-0000-00002C080000}"/>
    <cellStyle name="Migliaia 61 2" xfId="837" xr:uid="{00000000-0005-0000-0000-00002D080000}"/>
    <cellStyle name="Migliaia 61 2 2" xfId="2560" xr:uid="{00000000-0005-0000-0000-00002E080000}"/>
    <cellStyle name="Migliaia 61 2 2 2" xfId="3872" xr:uid="{00000000-0005-0000-0000-00002F080000}"/>
    <cellStyle name="Migliaia 61 3" xfId="838" xr:uid="{00000000-0005-0000-0000-000030080000}"/>
    <cellStyle name="Migliaia 61 3 2" xfId="839" xr:uid="{00000000-0005-0000-0000-000031080000}"/>
    <cellStyle name="Migliaia 61 3 2 2" xfId="3873" xr:uid="{00000000-0005-0000-0000-000032080000}"/>
    <cellStyle name="Migliaia 61 3 2 3" xfId="3874" xr:uid="{00000000-0005-0000-0000-000033080000}"/>
    <cellStyle name="Migliaia 61 3 3" xfId="840" xr:uid="{00000000-0005-0000-0000-000034080000}"/>
    <cellStyle name="Migliaia 61 3 3 2" xfId="2561" xr:uid="{00000000-0005-0000-0000-000035080000}"/>
    <cellStyle name="Migliaia 61 3 4" xfId="2562" xr:uid="{00000000-0005-0000-0000-000036080000}"/>
    <cellStyle name="Migliaia 61 4" xfId="841" xr:uid="{00000000-0005-0000-0000-000037080000}"/>
    <cellStyle name="Migliaia 61 4 2" xfId="2563" xr:uid="{00000000-0005-0000-0000-000038080000}"/>
    <cellStyle name="Migliaia 61 4 2 2" xfId="2564" xr:uid="{00000000-0005-0000-0000-000039080000}"/>
    <cellStyle name="Migliaia 61 4 2 3" xfId="3875" xr:uid="{00000000-0005-0000-0000-00003A080000}"/>
    <cellStyle name="Migliaia 61 4 3" xfId="2565" xr:uid="{00000000-0005-0000-0000-00003B080000}"/>
    <cellStyle name="Migliaia 61 5" xfId="842" xr:uid="{00000000-0005-0000-0000-00003C080000}"/>
    <cellStyle name="Migliaia 7" xfId="843" xr:uid="{00000000-0005-0000-0000-00003D080000}"/>
    <cellStyle name="Migliaia 7 2" xfId="844" xr:uid="{00000000-0005-0000-0000-00003E080000}"/>
    <cellStyle name="Migliaia 7 2 2" xfId="2566" xr:uid="{00000000-0005-0000-0000-00003F080000}"/>
    <cellStyle name="Migliaia 7 2 2 2" xfId="3876" xr:uid="{00000000-0005-0000-0000-000040080000}"/>
    <cellStyle name="Migliaia 7 3" xfId="845" xr:uid="{00000000-0005-0000-0000-000041080000}"/>
    <cellStyle name="Migliaia 7 3 2" xfId="846" xr:uid="{00000000-0005-0000-0000-000042080000}"/>
    <cellStyle name="Migliaia 7 3 2 2" xfId="3877" xr:uid="{00000000-0005-0000-0000-000043080000}"/>
    <cellStyle name="Migliaia 7 3 2 3" xfId="3878" xr:uid="{00000000-0005-0000-0000-000044080000}"/>
    <cellStyle name="Migliaia 7 3 3" xfId="847" xr:uid="{00000000-0005-0000-0000-000045080000}"/>
    <cellStyle name="Migliaia 7 3 3 2" xfId="2567" xr:uid="{00000000-0005-0000-0000-000046080000}"/>
    <cellStyle name="Migliaia 7 3 4" xfId="2568" xr:uid="{00000000-0005-0000-0000-000047080000}"/>
    <cellStyle name="Migliaia 7 4" xfId="848" xr:uid="{00000000-0005-0000-0000-000048080000}"/>
    <cellStyle name="Migliaia 7 4 2" xfId="2569" xr:uid="{00000000-0005-0000-0000-000049080000}"/>
    <cellStyle name="Migliaia 7 4 2 2" xfId="2570" xr:uid="{00000000-0005-0000-0000-00004A080000}"/>
    <cellStyle name="Migliaia 7 4 2 3" xfId="3879" xr:uid="{00000000-0005-0000-0000-00004B080000}"/>
    <cellStyle name="Migliaia 7 4 3" xfId="2571" xr:uid="{00000000-0005-0000-0000-00004C080000}"/>
    <cellStyle name="Migliaia 7 5" xfId="849" xr:uid="{00000000-0005-0000-0000-00004D080000}"/>
    <cellStyle name="Migliaia 8" xfId="850" xr:uid="{00000000-0005-0000-0000-00004E080000}"/>
    <cellStyle name="Migliaia 8 2" xfId="851" xr:uid="{00000000-0005-0000-0000-00004F080000}"/>
    <cellStyle name="Migliaia 8 2 2" xfId="2572" xr:uid="{00000000-0005-0000-0000-000050080000}"/>
    <cellStyle name="Migliaia 8 2 2 2" xfId="3880" xr:uid="{00000000-0005-0000-0000-000051080000}"/>
    <cellStyle name="Migliaia 8 3" xfId="852" xr:uid="{00000000-0005-0000-0000-000052080000}"/>
    <cellStyle name="Migliaia 8 3 2" xfId="853" xr:uid="{00000000-0005-0000-0000-000053080000}"/>
    <cellStyle name="Migliaia 8 3 2 2" xfId="3881" xr:uid="{00000000-0005-0000-0000-000054080000}"/>
    <cellStyle name="Migliaia 8 3 2 3" xfId="3882" xr:uid="{00000000-0005-0000-0000-000055080000}"/>
    <cellStyle name="Migliaia 8 3 3" xfId="854" xr:uid="{00000000-0005-0000-0000-000056080000}"/>
    <cellStyle name="Migliaia 8 3 3 2" xfId="2573" xr:uid="{00000000-0005-0000-0000-000057080000}"/>
    <cellStyle name="Migliaia 8 3 4" xfId="2574" xr:uid="{00000000-0005-0000-0000-000058080000}"/>
    <cellStyle name="Migliaia 8 4" xfId="855" xr:uid="{00000000-0005-0000-0000-000059080000}"/>
    <cellStyle name="Migliaia 8 4 2" xfId="2575" xr:uid="{00000000-0005-0000-0000-00005A080000}"/>
    <cellStyle name="Migliaia 8 4 2 2" xfId="2576" xr:uid="{00000000-0005-0000-0000-00005B080000}"/>
    <cellStyle name="Migliaia 8 4 2 3" xfId="3883" xr:uid="{00000000-0005-0000-0000-00005C080000}"/>
    <cellStyle name="Migliaia 8 4 3" xfId="2577" xr:uid="{00000000-0005-0000-0000-00005D080000}"/>
    <cellStyle name="Migliaia 8 5" xfId="856" xr:uid="{00000000-0005-0000-0000-00005E080000}"/>
    <cellStyle name="Migliaia 9" xfId="857" xr:uid="{00000000-0005-0000-0000-00005F080000}"/>
    <cellStyle name="Migliaia 9 2" xfId="858" xr:uid="{00000000-0005-0000-0000-000060080000}"/>
    <cellStyle name="Migliaia 9 2 2" xfId="2578" xr:uid="{00000000-0005-0000-0000-000061080000}"/>
    <cellStyle name="Migliaia 9 2 2 2" xfId="3884" xr:uid="{00000000-0005-0000-0000-000062080000}"/>
    <cellStyle name="Migliaia 9 3" xfId="859" xr:uid="{00000000-0005-0000-0000-000063080000}"/>
    <cellStyle name="Migliaia 9 3 2" xfId="860" xr:uid="{00000000-0005-0000-0000-000064080000}"/>
    <cellStyle name="Migliaia 9 3 2 2" xfId="3885" xr:uid="{00000000-0005-0000-0000-000065080000}"/>
    <cellStyle name="Migliaia 9 3 2 3" xfId="3886" xr:uid="{00000000-0005-0000-0000-000066080000}"/>
    <cellStyle name="Migliaia 9 3 3" xfId="861" xr:uid="{00000000-0005-0000-0000-000067080000}"/>
    <cellStyle name="Migliaia 9 3 3 2" xfId="2579" xr:uid="{00000000-0005-0000-0000-000068080000}"/>
    <cellStyle name="Migliaia 9 3 4" xfId="2580" xr:uid="{00000000-0005-0000-0000-000069080000}"/>
    <cellStyle name="Migliaia 9 4" xfId="862" xr:uid="{00000000-0005-0000-0000-00006A080000}"/>
    <cellStyle name="Migliaia 9 4 2" xfId="2581" xr:uid="{00000000-0005-0000-0000-00006B080000}"/>
    <cellStyle name="Migliaia 9 4 2 2" xfId="2582" xr:uid="{00000000-0005-0000-0000-00006C080000}"/>
    <cellStyle name="Migliaia 9 4 2 3" xfId="3887" xr:uid="{00000000-0005-0000-0000-00006D080000}"/>
    <cellStyle name="Migliaia 9 4 3" xfId="2583" xr:uid="{00000000-0005-0000-0000-00006E080000}"/>
    <cellStyle name="Migliaia 9 5" xfId="863" xr:uid="{00000000-0005-0000-0000-00006F080000}"/>
    <cellStyle name="Neutral 2" xfId="3888" xr:uid="{00000000-0005-0000-0000-000070080000}"/>
    <cellStyle name="Neutrale" xfId="864" xr:uid="{00000000-0005-0000-0000-000071080000}"/>
    <cellStyle name="Normal" xfId="0" builtinId="0"/>
    <cellStyle name="Normal 10" xfId="865" xr:uid="{00000000-0005-0000-0000-000073080000}"/>
    <cellStyle name="Normal 10 2" xfId="2584" xr:uid="{00000000-0005-0000-0000-000074080000}"/>
    <cellStyle name="Normal 11" xfId="1815" xr:uid="{00000000-0005-0000-0000-000075080000}"/>
    <cellStyle name="Normal 11 2" xfId="2585" xr:uid="{00000000-0005-0000-0000-000076080000}"/>
    <cellStyle name="Normal 11 3" xfId="3889" xr:uid="{00000000-0005-0000-0000-000077080000}"/>
    <cellStyle name="Normal 12" xfId="2586" xr:uid="{00000000-0005-0000-0000-000078080000}"/>
    <cellStyle name="Normal 12 2" xfId="3890" xr:uid="{00000000-0005-0000-0000-000079080000}"/>
    <cellStyle name="Normal 13" xfId="2587" xr:uid="{00000000-0005-0000-0000-00007A080000}"/>
    <cellStyle name="Normal 14" xfId="3362" xr:uid="{00000000-0005-0000-0000-00007B080000}"/>
    <cellStyle name="Normal 14 2" xfId="3891" xr:uid="{00000000-0005-0000-0000-00007C080000}"/>
    <cellStyle name="Normal 15" xfId="3892" xr:uid="{00000000-0005-0000-0000-00007D080000}"/>
    <cellStyle name="Normal 16" xfId="3893" xr:uid="{00000000-0005-0000-0000-00007E080000}"/>
    <cellStyle name="Normal 16 2" xfId="3894" xr:uid="{00000000-0005-0000-0000-00007F080000}"/>
    <cellStyle name="Normal 16 3" xfId="3895" xr:uid="{00000000-0005-0000-0000-000080080000}"/>
    <cellStyle name="Normal 17" xfId="3896" xr:uid="{00000000-0005-0000-0000-000081080000}"/>
    <cellStyle name="Normal 17 2" xfId="3897" xr:uid="{00000000-0005-0000-0000-000082080000}"/>
    <cellStyle name="Normal 18" xfId="3898" xr:uid="{00000000-0005-0000-0000-000083080000}"/>
    <cellStyle name="Normal 18 2" xfId="3899" xr:uid="{00000000-0005-0000-0000-000084080000}"/>
    <cellStyle name="Normal 19" xfId="3900" xr:uid="{00000000-0005-0000-0000-000085080000}"/>
    <cellStyle name="Normal 19 2" xfId="3901" xr:uid="{00000000-0005-0000-0000-000086080000}"/>
    <cellStyle name="Normal 19 3" xfId="3902" xr:uid="{00000000-0005-0000-0000-000087080000}"/>
    <cellStyle name="Normal 2" xfId="866" xr:uid="{00000000-0005-0000-0000-000088080000}"/>
    <cellStyle name="Normal 2 2" xfId="867" xr:uid="{00000000-0005-0000-0000-000089080000}"/>
    <cellStyle name="Normal 2 2 2" xfId="2588" xr:uid="{00000000-0005-0000-0000-00008A080000}"/>
    <cellStyle name="Normal 2 2 2 2" xfId="2589" xr:uid="{00000000-0005-0000-0000-00008B080000}"/>
    <cellStyle name="Normal 2 2 2 2 2" xfId="3903" xr:uid="{00000000-0005-0000-0000-00008C080000}"/>
    <cellStyle name="Normal 2 2 2 2 2 2" xfId="3904" xr:uid="{00000000-0005-0000-0000-00008D080000}"/>
    <cellStyle name="Normal 2 2 2 2 3" xfId="3905" xr:uid="{00000000-0005-0000-0000-00008E080000}"/>
    <cellStyle name="Normal 2 2 2 2 4" xfId="3906" xr:uid="{00000000-0005-0000-0000-00008F080000}"/>
    <cellStyle name="Normal 2 2 2 3" xfId="2590" xr:uid="{00000000-0005-0000-0000-000090080000}"/>
    <cellStyle name="Normal 2 2 3" xfId="3907" xr:uid="{00000000-0005-0000-0000-000091080000}"/>
    <cellStyle name="Normal 2 2 3 2" xfId="3908" xr:uid="{00000000-0005-0000-0000-000092080000}"/>
    <cellStyle name="Normal 2 2 3 2 2" xfId="3909" xr:uid="{00000000-0005-0000-0000-000093080000}"/>
    <cellStyle name="Normal 2 2 3 3" xfId="3910" xr:uid="{00000000-0005-0000-0000-000094080000}"/>
    <cellStyle name="Normal 2 2 4" xfId="3911" xr:uid="{00000000-0005-0000-0000-000095080000}"/>
    <cellStyle name="Normal 2 2 4 2" xfId="3912" xr:uid="{00000000-0005-0000-0000-000096080000}"/>
    <cellStyle name="Normal 2 2 5" xfId="3913" xr:uid="{00000000-0005-0000-0000-000097080000}"/>
    <cellStyle name="Normal 2 3" xfId="868" xr:uid="{00000000-0005-0000-0000-000098080000}"/>
    <cellStyle name="Normal 2 3 2" xfId="3364" xr:uid="{00000000-0005-0000-0000-000099080000}"/>
    <cellStyle name="Normal 2 4" xfId="869" xr:uid="{00000000-0005-0000-0000-00009A080000}"/>
    <cellStyle name="Normal 2 4 2" xfId="2591" xr:uid="{00000000-0005-0000-0000-00009B080000}"/>
    <cellStyle name="Normal 2 4 2 2" xfId="3914" xr:uid="{00000000-0005-0000-0000-00009C080000}"/>
    <cellStyle name="Normal 2 4 2 3" xfId="3915" xr:uid="{00000000-0005-0000-0000-00009D080000}"/>
    <cellStyle name="Normal 2 4 3" xfId="3916" xr:uid="{00000000-0005-0000-0000-00009E080000}"/>
    <cellStyle name="Normal 2 5" xfId="2592" xr:uid="{00000000-0005-0000-0000-00009F080000}"/>
    <cellStyle name="Normal 2 6" xfId="4343" xr:uid="{00000000-0005-0000-0000-0000A0080000}"/>
    <cellStyle name="Normal 2 7" xfId="4349" xr:uid="{00000000-0005-0000-0000-0000A1080000}"/>
    <cellStyle name="Normal 2_Plants" xfId="3917" xr:uid="{00000000-0005-0000-0000-0000A2080000}"/>
    <cellStyle name="Normal 20" xfId="3918" xr:uid="{00000000-0005-0000-0000-0000A3080000}"/>
    <cellStyle name="Normal 21" xfId="3919" xr:uid="{00000000-0005-0000-0000-0000A4080000}"/>
    <cellStyle name="Normal 22" xfId="3920" xr:uid="{00000000-0005-0000-0000-0000A5080000}"/>
    <cellStyle name="Normal 23" xfId="3921" xr:uid="{00000000-0005-0000-0000-0000A6080000}"/>
    <cellStyle name="Normal 24" xfId="3922" xr:uid="{00000000-0005-0000-0000-0000A7080000}"/>
    <cellStyle name="Normal 25" xfId="3923" xr:uid="{00000000-0005-0000-0000-0000A8080000}"/>
    <cellStyle name="Normal 26" xfId="3924" xr:uid="{00000000-0005-0000-0000-0000A9080000}"/>
    <cellStyle name="Normal 27" xfId="3925" xr:uid="{00000000-0005-0000-0000-0000AA080000}"/>
    <cellStyle name="Normal 28" xfId="3926" xr:uid="{00000000-0005-0000-0000-0000AB080000}"/>
    <cellStyle name="Normal 29" xfId="3927" xr:uid="{00000000-0005-0000-0000-0000AC080000}"/>
    <cellStyle name="Normal 29 2" xfId="3928" xr:uid="{00000000-0005-0000-0000-0000AD080000}"/>
    <cellStyle name="Normal 3" xfId="870" xr:uid="{00000000-0005-0000-0000-0000AE080000}"/>
    <cellStyle name="Normal 3 10" xfId="3929" xr:uid="{00000000-0005-0000-0000-0000AF080000}"/>
    <cellStyle name="Normal 3 11" xfId="3930" xr:uid="{00000000-0005-0000-0000-0000B0080000}"/>
    <cellStyle name="Normal 3 12" xfId="3931" xr:uid="{00000000-0005-0000-0000-0000B1080000}"/>
    <cellStyle name="Normal 3 13" xfId="3932" xr:uid="{00000000-0005-0000-0000-0000B2080000}"/>
    <cellStyle name="Normal 3 14" xfId="3933" xr:uid="{00000000-0005-0000-0000-0000B3080000}"/>
    <cellStyle name="Normal 3 15" xfId="3934" xr:uid="{00000000-0005-0000-0000-0000B4080000}"/>
    <cellStyle name="Normal 3 16" xfId="3935" xr:uid="{00000000-0005-0000-0000-0000B5080000}"/>
    <cellStyle name="Normal 3 17" xfId="3936" xr:uid="{00000000-0005-0000-0000-0000B6080000}"/>
    <cellStyle name="Normal 3 2" xfId="871" xr:uid="{00000000-0005-0000-0000-0000B7080000}"/>
    <cellStyle name="Normal 3 2 2" xfId="2593" xr:uid="{00000000-0005-0000-0000-0000B8080000}"/>
    <cellStyle name="Normal 3 2 2 2" xfId="2594" xr:uid="{00000000-0005-0000-0000-0000B9080000}"/>
    <cellStyle name="Normal 3 2 2 3" xfId="3937" xr:uid="{00000000-0005-0000-0000-0000BA080000}"/>
    <cellStyle name="Normal 3 2 2 3 2" xfId="3938" xr:uid="{00000000-0005-0000-0000-0000BB080000}"/>
    <cellStyle name="Normal 3 2 2 4" xfId="3939" xr:uid="{00000000-0005-0000-0000-0000BC080000}"/>
    <cellStyle name="Normal 3 2 3" xfId="2595" xr:uid="{00000000-0005-0000-0000-0000BD080000}"/>
    <cellStyle name="Normal 3 2 3 2" xfId="3940" xr:uid="{00000000-0005-0000-0000-0000BE080000}"/>
    <cellStyle name="Normal 3 2 3 2 2" xfId="3941" xr:uid="{00000000-0005-0000-0000-0000BF080000}"/>
    <cellStyle name="Normal 3 2 3 3" xfId="3942" xr:uid="{00000000-0005-0000-0000-0000C0080000}"/>
    <cellStyle name="Normal 3 2 3 4" xfId="3943" xr:uid="{00000000-0005-0000-0000-0000C1080000}"/>
    <cellStyle name="Normal 3 2 4" xfId="3944" xr:uid="{00000000-0005-0000-0000-0000C2080000}"/>
    <cellStyle name="Normal 3 2 4 2" xfId="3945" xr:uid="{00000000-0005-0000-0000-0000C3080000}"/>
    <cellStyle name="Normal 3 2 5" xfId="3946" xr:uid="{00000000-0005-0000-0000-0000C4080000}"/>
    <cellStyle name="Normal 3 2 6" xfId="3947" xr:uid="{00000000-0005-0000-0000-0000C5080000}"/>
    <cellStyle name="Normal 3 3" xfId="872" xr:uid="{00000000-0005-0000-0000-0000C6080000}"/>
    <cellStyle name="Normal 3 3 2" xfId="2596" xr:uid="{00000000-0005-0000-0000-0000C7080000}"/>
    <cellStyle name="Normal 3 3 2 2" xfId="3948" xr:uid="{00000000-0005-0000-0000-0000C8080000}"/>
    <cellStyle name="Normal 3 3 2 2 2" xfId="3949" xr:uid="{00000000-0005-0000-0000-0000C9080000}"/>
    <cellStyle name="Normal 3 3 2 3" xfId="3950" xr:uid="{00000000-0005-0000-0000-0000CA080000}"/>
    <cellStyle name="Normal 3 3 2 4" xfId="3951" xr:uid="{00000000-0005-0000-0000-0000CB080000}"/>
    <cellStyle name="Normal 3 3 3" xfId="3952" xr:uid="{00000000-0005-0000-0000-0000CC080000}"/>
    <cellStyle name="Normal 3 3 3 2" xfId="3953" xr:uid="{00000000-0005-0000-0000-0000CD080000}"/>
    <cellStyle name="Normal 3 3 4" xfId="3954" xr:uid="{00000000-0005-0000-0000-0000CE080000}"/>
    <cellStyle name="Normal 3 3 5" xfId="3955" xr:uid="{00000000-0005-0000-0000-0000CF080000}"/>
    <cellStyle name="Normal 3 4" xfId="3956" xr:uid="{00000000-0005-0000-0000-0000D0080000}"/>
    <cellStyle name="Normal 3 4 2" xfId="3957" xr:uid="{00000000-0005-0000-0000-0000D1080000}"/>
    <cellStyle name="Normal 3 5" xfId="3958" xr:uid="{00000000-0005-0000-0000-0000D2080000}"/>
    <cellStyle name="Normal 3 6" xfId="3959" xr:uid="{00000000-0005-0000-0000-0000D3080000}"/>
    <cellStyle name="Normal 3 6 2" xfId="3960" xr:uid="{00000000-0005-0000-0000-0000D4080000}"/>
    <cellStyle name="Normal 3 7" xfId="3961" xr:uid="{00000000-0005-0000-0000-0000D5080000}"/>
    <cellStyle name="Normal 3 8" xfId="3962" xr:uid="{00000000-0005-0000-0000-0000D6080000}"/>
    <cellStyle name="Normal 3 9" xfId="3963" xr:uid="{00000000-0005-0000-0000-0000D7080000}"/>
    <cellStyle name="Normal 30" xfId="3964" xr:uid="{00000000-0005-0000-0000-0000D8080000}"/>
    <cellStyle name="Normal 31" xfId="3965" xr:uid="{00000000-0005-0000-0000-0000D9080000}"/>
    <cellStyle name="Normal 32" xfId="3966" xr:uid="{00000000-0005-0000-0000-0000DA080000}"/>
    <cellStyle name="Normal 33" xfId="3967" xr:uid="{00000000-0005-0000-0000-0000DB080000}"/>
    <cellStyle name="Normal 34" xfId="3968" xr:uid="{00000000-0005-0000-0000-0000DC080000}"/>
    <cellStyle name="Normal 35" xfId="4335" xr:uid="{00000000-0005-0000-0000-0000DD080000}"/>
    <cellStyle name="Normal 36" xfId="4336" xr:uid="{00000000-0005-0000-0000-0000DE080000}"/>
    <cellStyle name="Normal 37" xfId="4337" xr:uid="{00000000-0005-0000-0000-0000DF080000}"/>
    <cellStyle name="Normal 38" xfId="4338" xr:uid="{00000000-0005-0000-0000-0000E0080000}"/>
    <cellStyle name="Normal 39" xfId="4339" xr:uid="{00000000-0005-0000-0000-0000E1080000}"/>
    <cellStyle name="Normal 4" xfId="873" xr:uid="{00000000-0005-0000-0000-0000E2080000}"/>
    <cellStyle name="Normal 4 10" xfId="3969" xr:uid="{00000000-0005-0000-0000-0000E3080000}"/>
    <cellStyle name="Normal 4 11" xfId="3970" xr:uid="{00000000-0005-0000-0000-0000E4080000}"/>
    <cellStyle name="Normal 4 12" xfId="3971" xr:uid="{00000000-0005-0000-0000-0000E5080000}"/>
    <cellStyle name="Normal 4 13" xfId="3972" xr:uid="{00000000-0005-0000-0000-0000E6080000}"/>
    <cellStyle name="Normal 4 14" xfId="3973" xr:uid="{00000000-0005-0000-0000-0000E7080000}"/>
    <cellStyle name="Normal 4 15" xfId="3974" xr:uid="{00000000-0005-0000-0000-0000E8080000}"/>
    <cellStyle name="Normal 4 2" xfId="2597" xr:uid="{00000000-0005-0000-0000-0000E9080000}"/>
    <cellStyle name="Normal 4 2 2" xfId="2598" xr:uid="{00000000-0005-0000-0000-0000EA080000}"/>
    <cellStyle name="Normal 4 3" xfId="3975" xr:uid="{00000000-0005-0000-0000-0000EB080000}"/>
    <cellStyle name="Normal 4 4" xfId="3976" xr:uid="{00000000-0005-0000-0000-0000EC080000}"/>
    <cellStyle name="Normal 4 5" xfId="3977" xr:uid="{00000000-0005-0000-0000-0000ED080000}"/>
    <cellStyle name="Normal 4 6" xfId="3978" xr:uid="{00000000-0005-0000-0000-0000EE080000}"/>
    <cellStyle name="Normal 4 7" xfId="3979" xr:uid="{00000000-0005-0000-0000-0000EF080000}"/>
    <cellStyle name="Normal 4 8" xfId="3980" xr:uid="{00000000-0005-0000-0000-0000F0080000}"/>
    <cellStyle name="Normal 4 9" xfId="3981" xr:uid="{00000000-0005-0000-0000-0000F1080000}"/>
    <cellStyle name="Normal 40" xfId="4340" xr:uid="{00000000-0005-0000-0000-0000F2080000}"/>
    <cellStyle name="Normal 41" xfId="4342" xr:uid="{00000000-0005-0000-0000-0000F3080000}"/>
    <cellStyle name="Normal 42" xfId="4348" xr:uid="{00000000-0005-0000-0000-0000F4080000}"/>
    <cellStyle name="Normal 43" xfId="4350" xr:uid="{00000000-0005-0000-0000-0000F5080000}"/>
    <cellStyle name="Normal 5" xfId="874" xr:uid="{00000000-0005-0000-0000-0000F6080000}"/>
    <cellStyle name="Normal 5 2" xfId="2599" xr:uid="{00000000-0005-0000-0000-0000F7080000}"/>
    <cellStyle name="Normal 5 2 2" xfId="2600" xr:uid="{00000000-0005-0000-0000-0000F8080000}"/>
    <cellStyle name="Normal 5 2 2 2" xfId="2601" xr:uid="{00000000-0005-0000-0000-0000F9080000}"/>
    <cellStyle name="Normal 5 2 2 3" xfId="3982" xr:uid="{00000000-0005-0000-0000-0000FA080000}"/>
    <cellStyle name="Normal 5 2 3" xfId="3983" xr:uid="{00000000-0005-0000-0000-0000FB080000}"/>
    <cellStyle name="Normal 5 2 3 2" xfId="3984" xr:uid="{00000000-0005-0000-0000-0000FC080000}"/>
    <cellStyle name="Normal 5 3" xfId="3985" xr:uid="{00000000-0005-0000-0000-0000FD080000}"/>
    <cellStyle name="Normal 6" xfId="875" xr:uid="{00000000-0005-0000-0000-0000FE080000}"/>
    <cellStyle name="Normal 6 2" xfId="2602" xr:uid="{00000000-0005-0000-0000-0000FF080000}"/>
    <cellStyle name="Normal 6 2 2" xfId="2603" xr:uid="{00000000-0005-0000-0000-000000090000}"/>
    <cellStyle name="Normal 6 2 3" xfId="3986" xr:uid="{00000000-0005-0000-0000-000001090000}"/>
    <cellStyle name="Normal 6 2 3 2" xfId="3987" xr:uid="{00000000-0005-0000-0000-000002090000}"/>
    <cellStyle name="Normal 6 2 4" xfId="3988" xr:uid="{00000000-0005-0000-0000-000003090000}"/>
    <cellStyle name="Normal 6 3" xfId="2604" xr:uid="{00000000-0005-0000-0000-000004090000}"/>
    <cellStyle name="Normal 6 3 2" xfId="3989" xr:uid="{00000000-0005-0000-0000-000005090000}"/>
    <cellStyle name="Normal 6 3 2 2" xfId="3990" xr:uid="{00000000-0005-0000-0000-000006090000}"/>
    <cellStyle name="Normal 6 3 2 2 2" xfId="3991" xr:uid="{00000000-0005-0000-0000-000007090000}"/>
    <cellStyle name="Normal 6 3 2 3" xfId="3992" xr:uid="{00000000-0005-0000-0000-000008090000}"/>
    <cellStyle name="Normal 6 3 3" xfId="3993" xr:uid="{00000000-0005-0000-0000-000009090000}"/>
    <cellStyle name="Normal 6 4" xfId="3994" xr:uid="{00000000-0005-0000-0000-00000A090000}"/>
    <cellStyle name="Normal 6 4 2" xfId="3995" xr:uid="{00000000-0005-0000-0000-00000B090000}"/>
    <cellStyle name="Normal 6 5" xfId="3996" xr:uid="{00000000-0005-0000-0000-00000C090000}"/>
    <cellStyle name="Normal 6 6" xfId="3997" xr:uid="{00000000-0005-0000-0000-00000D090000}"/>
    <cellStyle name="Normal 7" xfId="876" xr:uid="{00000000-0005-0000-0000-00000E090000}"/>
    <cellStyle name="Normal 7 2" xfId="2605" xr:uid="{00000000-0005-0000-0000-00000F090000}"/>
    <cellStyle name="Normal 7 3" xfId="3998" xr:uid="{00000000-0005-0000-0000-000010090000}"/>
    <cellStyle name="Normal 7 3 2" xfId="3999" xr:uid="{00000000-0005-0000-0000-000011090000}"/>
    <cellStyle name="Normal 7 3 2 2" xfId="4000" xr:uid="{00000000-0005-0000-0000-000012090000}"/>
    <cellStyle name="Normal 7 3 3" xfId="4001" xr:uid="{00000000-0005-0000-0000-000013090000}"/>
    <cellStyle name="Normal 8" xfId="877" xr:uid="{00000000-0005-0000-0000-000014090000}"/>
    <cellStyle name="Normal 8 2" xfId="2606" xr:uid="{00000000-0005-0000-0000-000015090000}"/>
    <cellStyle name="Normal 8 2 2" xfId="2607" xr:uid="{00000000-0005-0000-0000-000016090000}"/>
    <cellStyle name="Normal 8 2 2 2" xfId="4002" xr:uid="{00000000-0005-0000-0000-000017090000}"/>
    <cellStyle name="Normal 8 2 2 2 2" xfId="4003" xr:uid="{00000000-0005-0000-0000-000018090000}"/>
    <cellStyle name="Normal 8 2 2 3" xfId="4004" xr:uid="{00000000-0005-0000-0000-000019090000}"/>
    <cellStyle name="Normal 8 2 2 4" xfId="4005" xr:uid="{00000000-0005-0000-0000-00001A090000}"/>
    <cellStyle name="Normal 8 2 3" xfId="4006" xr:uid="{00000000-0005-0000-0000-00001B090000}"/>
    <cellStyle name="Normal 8 3" xfId="4007" xr:uid="{00000000-0005-0000-0000-00001C090000}"/>
    <cellStyle name="Normal 8 4" xfId="4008" xr:uid="{00000000-0005-0000-0000-00001D090000}"/>
    <cellStyle name="Normal 8 5" xfId="4009" xr:uid="{00000000-0005-0000-0000-00001E090000}"/>
    <cellStyle name="Normal 9" xfId="878" xr:uid="{00000000-0005-0000-0000-00001F090000}"/>
    <cellStyle name="Normal 9 2" xfId="4010" xr:uid="{00000000-0005-0000-0000-000020090000}"/>
    <cellStyle name="Normal 9 2 2" xfId="4011" xr:uid="{00000000-0005-0000-0000-000021090000}"/>
    <cellStyle name="Normal 9 3" xfId="4012" xr:uid="{00000000-0005-0000-0000-000022090000}"/>
    <cellStyle name="Normal GHG Numbers (0.00)" xfId="879" xr:uid="{00000000-0005-0000-0000-000023090000}"/>
    <cellStyle name="Normal GHG Numbers (0.00) 2" xfId="880" xr:uid="{00000000-0005-0000-0000-000024090000}"/>
    <cellStyle name="Normal GHG Numbers (0.00) 2 2" xfId="4013" xr:uid="{00000000-0005-0000-0000-000025090000}"/>
    <cellStyle name="Normal GHG Numbers (0.00) 3" xfId="4014" xr:uid="{00000000-0005-0000-0000-000026090000}"/>
    <cellStyle name="Normal GHG Numbers (0.00) 4" xfId="4015" xr:uid="{00000000-0005-0000-0000-000027090000}"/>
    <cellStyle name="Normal GHG Textfiels Bold" xfId="881" xr:uid="{00000000-0005-0000-0000-000028090000}"/>
    <cellStyle name="Normal GHG-Shade" xfId="882" xr:uid="{00000000-0005-0000-0000-000029090000}"/>
    <cellStyle name="Normal GHG-Shade 2" xfId="2608" xr:uid="{00000000-0005-0000-0000-00002A090000}"/>
    <cellStyle name="Normale 10" xfId="883" xr:uid="{00000000-0005-0000-0000-00002B090000}"/>
    <cellStyle name="Normale 10 2" xfId="884" xr:uid="{00000000-0005-0000-0000-00002C090000}"/>
    <cellStyle name="Normale 10 2 2" xfId="2609" xr:uid="{00000000-0005-0000-0000-00002D090000}"/>
    <cellStyle name="Normale 10 3" xfId="885" xr:uid="{00000000-0005-0000-0000-00002E090000}"/>
    <cellStyle name="Normale 10 3 2" xfId="2610" xr:uid="{00000000-0005-0000-0000-00002F090000}"/>
    <cellStyle name="Normale 10 4" xfId="2611" xr:uid="{00000000-0005-0000-0000-000030090000}"/>
    <cellStyle name="Normale 10_EDEN industria 2008 rev" xfId="886" xr:uid="{00000000-0005-0000-0000-000031090000}"/>
    <cellStyle name="Normale 11" xfId="887" xr:uid="{00000000-0005-0000-0000-000032090000}"/>
    <cellStyle name="Normale 11 2" xfId="888" xr:uid="{00000000-0005-0000-0000-000033090000}"/>
    <cellStyle name="Normale 11 2 2" xfId="2612" xr:uid="{00000000-0005-0000-0000-000034090000}"/>
    <cellStyle name="Normale 11 3" xfId="889" xr:uid="{00000000-0005-0000-0000-000035090000}"/>
    <cellStyle name="Normale 11 3 2" xfId="2613" xr:uid="{00000000-0005-0000-0000-000036090000}"/>
    <cellStyle name="Normale 11 4" xfId="2614" xr:uid="{00000000-0005-0000-0000-000037090000}"/>
    <cellStyle name="Normale 11_EDEN industria 2008 rev" xfId="890" xr:uid="{00000000-0005-0000-0000-000038090000}"/>
    <cellStyle name="Normale 12" xfId="891" xr:uid="{00000000-0005-0000-0000-000039090000}"/>
    <cellStyle name="Normale 12 2" xfId="892" xr:uid="{00000000-0005-0000-0000-00003A090000}"/>
    <cellStyle name="Normale 12 2 2" xfId="2615" xr:uid="{00000000-0005-0000-0000-00003B090000}"/>
    <cellStyle name="Normale 12 3" xfId="893" xr:uid="{00000000-0005-0000-0000-00003C090000}"/>
    <cellStyle name="Normale 12 3 2" xfId="2616" xr:uid="{00000000-0005-0000-0000-00003D090000}"/>
    <cellStyle name="Normale 12 4" xfId="2617" xr:uid="{00000000-0005-0000-0000-00003E090000}"/>
    <cellStyle name="Normale 12_EDEN industria 2008 rev" xfId="894" xr:uid="{00000000-0005-0000-0000-00003F090000}"/>
    <cellStyle name="Normale 13" xfId="895" xr:uid="{00000000-0005-0000-0000-000040090000}"/>
    <cellStyle name="Normale 13 2" xfId="896" xr:uid="{00000000-0005-0000-0000-000041090000}"/>
    <cellStyle name="Normale 13 2 2" xfId="2618" xr:uid="{00000000-0005-0000-0000-000042090000}"/>
    <cellStyle name="Normale 13 3" xfId="897" xr:uid="{00000000-0005-0000-0000-000043090000}"/>
    <cellStyle name="Normale 13 3 2" xfId="2619" xr:uid="{00000000-0005-0000-0000-000044090000}"/>
    <cellStyle name="Normale 13 4" xfId="2620" xr:uid="{00000000-0005-0000-0000-000045090000}"/>
    <cellStyle name="Normale 13_EDEN industria 2008 rev" xfId="898" xr:uid="{00000000-0005-0000-0000-000046090000}"/>
    <cellStyle name="Normale 14" xfId="899" xr:uid="{00000000-0005-0000-0000-000047090000}"/>
    <cellStyle name="Normale 14 2" xfId="900" xr:uid="{00000000-0005-0000-0000-000048090000}"/>
    <cellStyle name="Normale 14 2 2" xfId="2621" xr:uid="{00000000-0005-0000-0000-000049090000}"/>
    <cellStyle name="Normale 14 3" xfId="901" xr:uid="{00000000-0005-0000-0000-00004A090000}"/>
    <cellStyle name="Normale 14 3 2" xfId="2622" xr:uid="{00000000-0005-0000-0000-00004B090000}"/>
    <cellStyle name="Normale 14 4" xfId="2623" xr:uid="{00000000-0005-0000-0000-00004C090000}"/>
    <cellStyle name="Normale 14_EDEN industria 2008 rev" xfId="902" xr:uid="{00000000-0005-0000-0000-00004D090000}"/>
    <cellStyle name="Normale 15" xfId="903" xr:uid="{00000000-0005-0000-0000-00004E090000}"/>
    <cellStyle name="Normale 15 2" xfId="904" xr:uid="{00000000-0005-0000-0000-00004F090000}"/>
    <cellStyle name="Normale 15 2 2" xfId="2624" xr:uid="{00000000-0005-0000-0000-000050090000}"/>
    <cellStyle name="Normale 15 3" xfId="905" xr:uid="{00000000-0005-0000-0000-000051090000}"/>
    <cellStyle name="Normale 15 3 2" xfId="2625" xr:uid="{00000000-0005-0000-0000-000052090000}"/>
    <cellStyle name="Normale 15 4" xfId="2626" xr:uid="{00000000-0005-0000-0000-000053090000}"/>
    <cellStyle name="Normale 15_EDEN industria 2008 rev" xfId="906" xr:uid="{00000000-0005-0000-0000-000054090000}"/>
    <cellStyle name="Normale 16" xfId="907" xr:uid="{00000000-0005-0000-0000-000055090000}"/>
    <cellStyle name="Normale 16 2" xfId="2627" xr:uid="{00000000-0005-0000-0000-000056090000}"/>
    <cellStyle name="Normale 17" xfId="908" xr:uid="{00000000-0005-0000-0000-000057090000}"/>
    <cellStyle name="Normale 17 2" xfId="2628" xr:uid="{00000000-0005-0000-0000-000058090000}"/>
    <cellStyle name="Normale 18" xfId="909" xr:uid="{00000000-0005-0000-0000-000059090000}"/>
    <cellStyle name="Normale 18 2" xfId="4016" xr:uid="{00000000-0005-0000-0000-00005A090000}"/>
    <cellStyle name="Normale 19" xfId="910" xr:uid="{00000000-0005-0000-0000-00005B090000}"/>
    <cellStyle name="Normale 19 2" xfId="4017" xr:uid="{00000000-0005-0000-0000-00005C090000}"/>
    <cellStyle name="Normale 2" xfId="911" xr:uid="{00000000-0005-0000-0000-00005D090000}"/>
    <cellStyle name="Normale 2 2" xfId="912" xr:uid="{00000000-0005-0000-0000-00005E090000}"/>
    <cellStyle name="Normale 2 2 2" xfId="2629" xr:uid="{00000000-0005-0000-0000-00005F090000}"/>
    <cellStyle name="Normale 2 3" xfId="2630" xr:uid="{00000000-0005-0000-0000-000060090000}"/>
    <cellStyle name="Normale 2_EDEN industria 2008 rev" xfId="913" xr:uid="{00000000-0005-0000-0000-000061090000}"/>
    <cellStyle name="Normale 20" xfId="914" xr:uid="{00000000-0005-0000-0000-000062090000}"/>
    <cellStyle name="Normale 20 2" xfId="2631" xr:uid="{00000000-0005-0000-0000-000063090000}"/>
    <cellStyle name="Normale 21" xfId="915" xr:uid="{00000000-0005-0000-0000-000064090000}"/>
    <cellStyle name="Normale 21 2" xfId="2632" xr:uid="{00000000-0005-0000-0000-000065090000}"/>
    <cellStyle name="Normale 22" xfId="916" xr:uid="{00000000-0005-0000-0000-000066090000}"/>
    <cellStyle name="Normale 22 2" xfId="2633" xr:uid="{00000000-0005-0000-0000-000067090000}"/>
    <cellStyle name="Normale 23" xfId="917" xr:uid="{00000000-0005-0000-0000-000068090000}"/>
    <cellStyle name="Normale 23 2" xfId="2634" xr:uid="{00000000-0005-0000-0000-000069090000}"/>
    <cellStyle name="Normale 24" xfId="918" xr:uid="{00000000-0005-0000-0000-00006A090000}"/>
    <cellStyle name="Normale 24 2" xfId="2635" xr:uid="{00000000-0005-0000-0000-00006B090000}"/>
    <cellStyle name="Normale 25" xfId="919" xr:uid="{00000000-0005-0000-0000-00006C090000}"/>
    <cellStyle name="Normale 25 2" xfId="2636" xr:uid="{00000000-0005-0000-0000-00006D090000}"/>
    <cellStyle name="Normale 26" xfId="920" xr:uid="{00000000-0005-0000-0000-00006E090000}"/>
    <cellStyle name="Normale 26 2" xfId="2637" xr:uid="{00000000-0005-0000-0000-00006F090000}"/>
    <cellStyle name="Normale 27" xfId="921" xr:uid="{00000000-0005-0000-0000-000070090000}"/>
    <cellStyle name="Normale 27 2" xfId="2638" xr:uid="{00000000-0005-0000-0000-000071090000}"/>
    <cellStyle name="Normale 28" xfId="922" xr:uid="{00000000-0005-0000-0000-000072090000}"/>
    <cellStyle name="Normale 28 2" xfId="2639" xr:uid="{00000000-0005-0000-0000-000073090000}"/>
    <cellStyle name="Normale 29" xfId="923" xr:uid="{00000000-0005-0000-0000-000074090000}"/>
    <cellStyle name="Normale 29 2" xfId="2640" xr:uid="{00000000-0005-0000-0000-000075090000}"/>
    <cellStyle name="Normale 3" xfId="924" xr:uid="{00000000-0005-0000-0000-000076090000}"/>
    <cellStyle name="Normale 3 2" xfId="925" xr:uid="{00000000-0005-0000-0000-000077090000}"/>
    <cellStyle name="Normale 3 2 2" xfId="2641" xr:uid="{00000000-0005-0000-0000-000078090000}"/>
    <cellStyle name="Normale 3 3" xfId="926" xr:uid="{00000000-0005-0000-0000-000079090000}"/>
    <cellStyle name="Normale 3 3 2" xfId="2642" xr:uid="{00000000-0005-0000-0000-00007A090000}"/>
    <cellStyle name="Normale 3 4" xfId="2643" xr:uid="{00000000-0005-0000-0000-00007B090000}"/>
    <cellStyle name="Normale 3_EDEN industria 2008 rev" xfId="927" xr:uid="{00000000-0005-0000-0000-00007C090000}"/>
    <cellStyle name="Normale 30" xfId="928" xr:uid="{00000000-0005-0000-0000-00007D090000}"/>
    <cellStyle name="Normale 30 2" xfId="2644" xr:uid="{00000000-0005-0000-0000-00007E090000}"/>
    <cellStyle name="Normale 31" xfId="929" xr:uid="{00000000-0005-0000-0000-00007F090000}"/>
    <cellStyle name="Normale 31 2" xfId="2645" xr:uid="{00000000-0005-0000-0000-000080090000}"/>
    <cellStyle name="Normale 32" xfId="930" xr:uid="{00000000-0005-0000-0000-000081090000}"/>
    <cellStyle name="Normale 32 2" xfId="2646" xr:uid="{00000000-0005-0000-0000-000082090000}"/>
    <cellStyle name="Normale 33" xfId="931" xr:uid="{00000000-0005-0000-0000-000083090000}"/>
    <cellStyle name="Normale 33 2" xfId="2647" xr:uid="{00000000-0005-0000-0000-000084090000}"/>
    <cellStyle name="Normale 34" xfId="932" xr:uid="{00000000-0005-0000-0000-000085090000}"/>
    <cellStyle name="Normale 34 2" xfId="2648" xr:uid="{00000000-0005-0000-0000-000086090000}"/>
    <cellStyle name="Normale 35" xfId="933" xr:uid="{00000000-0005-0000-0000-000087090000}"/>
    <cellStyle name="Normale 35 2" xfId="2649" xr:uid="{00000000-0005-0000-0000-000088090000}"/>
    <cellStyle name="Normale 36" xfId="934" xr:uid="{00000000-0005-0000-0000-000089090000}"/>
    <cellStyle name="Normale 36 2" xfId="2650" xr:uid="{00000000-0005-0000-0000-00008A090000}"/>
    <cellStyle name="Normale 37" xfId="935" xr:uid="{00000000-0005-0000-0000-00008B090000}"/>
    <cellStyle name="Normale 37 2" xfId="2651" xr:uid="{00000000-0005-0000-0000-00008C090000}"/>
    <cellStyle name="Normale 38" xfId="936" xr:uid="{00000000-0005-0000-0000-00008D090000}"/>
    <cellStyle name="Normale 38 2" xfId="2652" xr:uid="{00000000-0005-0000-0000-00008E090000}"/>
    <cellStyle name="Normale 39" xfId="937" xr:uid="{00000000-0005-0000-0000-00008F090000}"/>
    <cellStyle name="Normale 39 2" xfId="2653" xr:uid="{00000000-0005-0000-0000-000090090000}"/>
    <cellStyle name="Normale 4" xfId="938" xr:uid="{00000000-0005-0000-0000-000091090000}"/>
    <cellStyle name="Normale 4 2" xfId="939" xr:uid="{00000000-0005-0000-0000-000092090000}"/>
    <cellStyle name="Normale 4 2 2" xfId="2654" xr:uid="{00000000-0005-0000-0000-000093090000}"/>
    <cellStyle name="Normale 4 3" xfId="940" xr:uid="{00000000-0005-0000-0000-000094090000}"/>
    <cellStyle name="Normale 4 3 2" xfId="2655" xr:uid="{00000000-0005-0000-0000-000095090000}"/>
    <cellStyle name="Normale 4 4" xfId="2656" xr:uid="{00000000-0005-0000-0000-000096090000}"/>
    <cellStyle name="Normale 4_EDEN industria 2008 rev" xfId="941" xr:uid="{00000000-0005-0000-0000-000097090000}"/>
    <cellStyle name="Normale 40" xfId="942" xr:uid="{00000000-0005-0000-0000-000098090000}"/>
    <cellStyle name="Normale 40 2" xfId="2657" xr:uid="{00000000-0005-0000-0000-000099090000}"/>
    <cellStyle name="Normale 41" xfId="943" xr:uid="{00000000-0005-0000-0000-00009A090000}"/>
    <cellStyle name="Normale 41 2" xfId="2658" xr:uid="{00000000-0005-0000-0000-00009B090000}"/>
    <cellStyle name="Normale 42" xfId="944" xr:uid="{00000000-0005-0000-0000-00009C090000}"/>
    <cellStyle name="Normale 42 2" xfId="2659" xr:uid="{00000000-0005-0000-0000-00009D090000}"/>
    <cellStyle name="Normale 43" xfId="945" xr:uid="{00000000-0005-0000-0000-00009E090000}"/>
    <cellStyle name="Normale 43 2" xfId="2660" xr:uid="{00000000-0005-0000-0000-00009F090000}"/>
    <cellStyle name="Normale 44" xfId="946" xr:uid="{00000000-0005-0000-0000-0000A0090000}"/>
    <cellStyle name="Normale 44 2" xfId="2661" xr:uid="{00000000-0005-0000-0000-0000A1090000}"/>
    <cellStyle name="Normale 45" xfId="947" xr:uid="{00000000-0005-0000-0000-0000A2090000}"/>
    <cellStyle name="Normale 45 2" xfId="2662" xr:uid="{00000000-0005-0000-0000-0000A3090000}"/>
    <cellStyle name="Normale 46" xfId="948" xr:uid="{00000000-0005-0000-0000-0000A4090000}"/>
    <cellStyle name="Normale 46 2" xfId="2663" xr:uid="{00000000-0005-0000-0000-0000A5090000}"/>
    <cellStyle name="Normale 47" xfId="949" xr:uid="{00000000-0005-0000-0000-0000A6090000}"/>
    <cellStyle name="Normale 47 2" xfId="2664" xr:uid="{00000000-0005-0000-0000-0000A7090000}"/>
    <cellStyle name="Normale 48" xfId="950" xr:uid="{00000000-0005-0000-0000-0000A8090000}"/>
    <cellStyle name="Normale 48 2" xfId="2665" xr:uid="{00000000-0005-0000-0000-0000A9090000}"/>
    <cellStyle name="Normale 49" xfId="951" xr:uid="{00000000-0005-0000-0000-0000AA090000}"/>
    <cellStyle name="Normale 49 2" xfId="2666" xr:uid="{00000000-0005-0000-0000-0000AB090000}"/>
    <cellStyle name="Normale 5" xfId="952" xr:uid="{00000000-0005-0000-0000-0000AC090000}"/>
    <cellStyle name="Normale 5 2" xfId="953" xr:uid="{00000000-0005-0000-0000-0000AD090000}"/>
    <cellStyle name="Normale 5 2 2" xfId="2667" xr:uid="{00000000-0005-0000-0000-0000AE090000}"/>
    <cellStyle name="Normale 5 3" xfId="954" xr:uid="{00000000-0005-0000-0000-0000AF090000}"/>
    <cellStyle name="Normale 5 3 2" xfId="2668" xr:uid="{00000000-0005-0000-0000-0000B0090000}"/>
    <cellStyle name="Normale 5 4" xfId="2669" xr:uid="{00000000-0005-0000-0000-0000B1090000}"/>
    <cellStyle name="Normale 5_EDEN industria 2008 rev" xfId="955" xr:uid="{00000000-0005-0000-0000-0000B2090000}"/>
    <cellStyle name="Normale 50" xfId="956" xr:uid="{00000000-0005-0000-0000-0000B3090000}"/>
    <cellStyle name="Normale 50 2" xfId="2670" xr:uid="{00000000-0005-0000-0000-0000B4090000}"/>
    <cellStyle name="Normale 51" xfId="957" xr:uid="{00000000-0005-0000-0000-0000B5090000}"/>
    <cellStyle name="Normale 51 2" xfId="2671" xr:uid="{00000000-0005-0000-0000-0000B6090000}"/>
    <cellStyle name="Normale 52" xfId="958" xr:uid="{00000000-0005-0000-0000-0000B7090000}"/>
    <cellStyle name="Normale 52 2" xfId="2672" xr:uid="{00000000-0005-0000-0000-0000B8090000}"/>
    <cellStyle name="Normale 53" xfId="959" xr:uid="{00000000-0005-0000-0000-0000B9090000}"/>
    <cellStyle name="Normale 53 2" xfId="2673" xr:uid="{00000000-0005-0000-0000-0000BA090000}"/>
    <cellStyle name="Normale 54" xfId="960" xr:uid="{00000000-0005-0000-0000-0000BB090000}"/>
    <cellStyle name="Normale 54 2" xfId="2674" xr:uid="{00000000-0005-0000-0000-0000BC090000}"/>
    <cellStyle name="Normale 55" xfId="961" xr:uid="{00000000-0005-0000-0000-0000BD090000}"/>
    <cellStyle name="Normale 55 2" xfId="2675" xr:uid="{00000000-0005-0000-0000-0000BE090000}"/>
    <cellStyle name="Normale 56" xfId="962" xr:uid="{00000000-0005-0000-0000-0000BF090000}"/>
    <cellStyle name="Normale 56 2" xfId="2676" xr:uid="{00000000-0005-0000-0000-0000C0090000}"/>
    <cellStyle name="Normale 57" xfId="963" xr:uid="{00000000-0005-0000-0000-0000C1090000}"/>
    <cellStyle name="Normale 57 2" xfId="2677" xr:uid="{00000000-0005-0000-0000-0000C2090000}"/>
    <cellStyle name="Normale 58" xfId="964" xr:uid="{00000000-0005-0000-0000-0000C3090000}"/>
    <cellStyle name="Normale 58 2" xfId="2678" xr:uid="{00000000-0005-0000-0000-0000C4090000}"/>
    <cellStyle name="Normale 59" xfId="965" xr:uid="{00000000-0005-0000-0000-0000C5090000}"/>
    <cellStyle name="Normale 59 2" xfId="2679" xr:uid="{00000000-0005-0000-0000-0000C6090000}"/>
    <cellStyle name="Normale 6" xfId="966" xr:uid="{00000000-0005-0000-0000-0000C7090000}"/>
    <cellStyle name="Normale 6 2" xfId="967" xr:uid="{00000000-0005-0000-0000-0000C8090000}"/>
    <cellStyle name="Normale 6 2 2" xfId="2680" xr:uid="{00000000-0005-0000-0000-0000C9090000}"/>
    <cellStyle name="Normale 6 3" xfId="968" xr:uid="{00000000-0005-0000-0000-0000CA090000}"/>
    <cellStyle name="Normale 6 3 2" xfId="2681" xr:uid="{00000000-0005-0000-0000-0000CB090000}"/>
    <cellStyle name="Normale 6 4" xfId="2682" xr:uid="{00000000-0005-0000-0000-0000CC090000}"/>
    <cellStyle name="Normale 6_EDEN industria 2008 rev" xfId="969" xr:uid="{00000000-0005-0000-0000-0000CD090000}"/>
    <cellStyle name="Normale 60" xfId="970" xr:uid="{00000000-0005-0000-0000-0000CE090000}"/>
    <cellStyle name="Normale 60 2" xfId="2683" xr:uid="{00000000-0005-0000-0000-0000CF090000}"/>
    <cellStyle name="Normale 61" xfId="971" xr:uid="{00000000-0005-0000-0000-0000D0090000}"/>
    <cellStyle name="Normale 61 2" xfId="2684" xr:uid="{00000000-0005-0000-0000-0000D1090000}"/>
    <cellStyle name="Normale 62" xfId="972" xr:uid="{00000000-0005-0000-0000-0000D2090000}"/>
    <cellStyle name="Normale 62 2" xfId="2685" xr:uid="{00000000-0005-0000-0000-0000D3090000}"/>
    <cellStyle name="Normale 63" xfId="973" xr:uid="{00000000-0005-0000-0000-0000D4090000}"/>
    <cellStyle name="Normale 63 2" xfId="2686" xr:uid="{00000000-0005-0000-0000-0000D5090000}"/>
    <cellStyle name="Normale 64" xfId="974" xr:uid="{00000000-0005-0000-0000-0000D6090000}"/>
    <cellStyle name="Normale 64 2" xfId="2687" xr:uid="{00000000-0005-0000-0000-0000D7090000}"/>
    <cellStyle name="Normale 65" xfId="975" xr:uid="{00000000-0005-0000-0000-0000D8090000}"/>
    <cellStyle name="Normale 65 2" xfId="2688" xr:uid="{00000000-0005-0000-0000-0000D9090000}"/>
    <cellStyle name="Normale 7" xfId="976" xr:uid="{00000000-0005-0000-0000-0000DA090000}"/>
    <cellStyle name="Normale 7 2" xfId="977" xr:uid="{00000000-0005-0000-0000-0000DB090000}"/>
    <cellStyle name="Normale 7 2 2" xfId="2689" xr:uid="{00000000-0005-0000-0000-0000DC090000}"/>
    <cellStyle name="Normale 7 3" xfId="978" xr:uid="{00000000-0005-0000-0000-0000DD090000}"/>
    <cellStyle name="Normale 7 3 2" xfId="2690" xr:uid="{00000000-0005-0000-0000-0000DE090000}"/>
    <cellStyle name="Normale 7 4" xfId="2691" xr:uid="{00000000-0005-0000-0000-0000DF090000}"/>
    <cellStyle name="Normale 7_EDEN industria 2008 rev" xfId="979" xr:uid="{00000000-0005-0000-0000-0000E0090000}"/>
    <cellStyle name="Normale 8" xfId="980" xr:uid="{00000000-0005-0000-0000-0000E1090000}"/>
    <cellStyle name="Normale 8 2" xfId="981" xr:uid="{00000000-0005-0000-0000-0000E2090000}"/>
    <cellStyle name="Normale 8 2 2" xfId="2692" xr:uid="{00000000-0005-0000-0000-0000E3090000}"/>
    <cellStyle name="Normale 8 3" xfId="982" xr:uid="{00000000-0005-0000-0000-0000E4090000}"/>
    <cellStyle name="Normale 8 3 2" xfId="2693" xr:uid="{00000000-0005-0000-0000-0000E5090000}"/>
    <cellStyle name="Normale 8 4" xfId="2694" xr:uid="{00000000-0005-0000-0000-0000E6090000}"/>
    <cellStyle name="Normale 8_EDEN industria 2008 rev" xfId="983" xr:uid="{00000000-0005-0000-0000-0000E7090000}"/>
    <cellStyle name="Normale 9" xfId="984" xr:uid="{00000000-0005-0000-0000-0000E8090000}"/>
    <cellStyle name="Normale 9 2" xfId="985" xr:uid="{00000000-0005-0000-0000-0000E9090000}"/>
    <cellStyle name="Normale 9 2 2" xfId="2695" xr:uid="{00000000-0005-0000-0000-0000EA090000}"/>
    <cellStyle name="Normale 9 3" xfId="986" xr:uid="{00000000-0005-0000-0000-0000EB090000}"/>
    <cellStyle name="Normale 9 3 2" xfId="2696" xr:uid="{00000000-0005-0000-0000-0000EC090000}"/>
    <cellStyle name="Normale 9 4" xfId="2697" xr:uid="{00000000-0005-0000-0000-0000ED090000}"/>
    <cellStyle name="Normale 9_EDEN industria 2008 rev" xfId="987" xr:uid="{00000000-0005-0000-0000-0000EE090000}"/>
    <cellStyle name="Normale_B2020" xfId="988" xr:uid="{00000000-0005-0000-0000-0000EF090000}"/>
    <cellStyle name="Nota" xfId="989" xr:uid="{00000000-0005-0000-0000-0000F0090000}"/>
    <cellStyle name="Nota 10" xfId="990" xr:uid="{00000000-0005-0000-0000-0000F1090000}"/>
    <cellStyle name="Nota 11" xfId="4018" xr:uid="{00000000-0005-0000-0000-0000F2090000}"/>
    <cellStyle name="Nota 2" xfId="991" xr:uid="{00000000-0005-0000-0000-0000F3090000}"/>
    <cellStyle name="Nota 2 2" xfId="992" xr:uid="{00000000-0005-0000-0000-0000F4090000}"/>
    <cellStyle name="Nota 2 2 2" xfId="4019" xr:uid="{00000000-0005-0000-0000-0000F5090000}"/>
    <cellStyle name="Nota 2 3" xfId="993" xr:uid="{00000000-0005-0000-0000-0000F6090000}"/>
    <cellStyle name="Nota 2 4" xfId="994" xr:uid="{00000000-0005-0000-0000-0000F7090000}"/>
    <cellStyle name="Nota 2 5" xfId="995" xr:uid="{00000000-0005-0000-0000-0000F8090000}"/>
    <cellStyle name="Nota 2 6" xfId="996" xr:uid="{00000000-0005-0000-0000-0000F9090000}"/>
    <cellStyle name="Nota 2 7" xfId="4020" xr:uid="{00000000-0005-0000-0000-0000FA090000}"/>
    <cellStyle name="Nota 3" xfId="997" xr:uid="{00000000-0005-0000-0000-0000FB090000}"/>
    <cellStyle name="Nota 3 2" xfId="998" xr:uid="{00000000-0005-0000-0000-0000FC090000}"/>
    <cellStyle name="Nota 3 2 2" xfId="999" xr:uid="{00000000-0005-0000-0000-0000FD090000}"/>
    <cellStyle name="Nota 3 2 2 2" xfId="4021" xr:uid="{00000000-0005-0000-0000-0000FE090000}"/>
    <cellStyle name="Nota 3 2 2 3" xfId="4022" xr:uid="{00000000-0005-0000-0000-0000FF090000}"/>
    <cellStyle name="Nota 3 2 3" xfId="1000" xr:uid="{00000000-0005-0000-0000-0000000A0000}"/>
    <cellStyle name="Nota 3 2 3 2" xfId="4023" xr:uid="{00000000-0005-0000-0000-0000010A0000}"/>
    <cellStyle name="Nota 3 2 4" xfId="1001" xr:uid="{00000000-0005-0000-0000-0000020A0000}"/>
    <cellStyle name="Nota 3 2 5" xfId="1002" xr:uid="{00000000-0005-0000-0000-0000030A0000}"/>
    <cellStyle name="Nota 3 2 6" xfId="1003" xr:uid="{00000000-0005-0000-0000-0000040A0000}"/>
    <cellStyle name="Nota 3 2 7" xfId="4024" xr:uid="{00000000-0005-0000-0000-0000050A0000}"/>
    <cellStyle name="Nota 3 3" xfId="1004" xr:uid="{00000000-0005-0000-0000-0000060A0000}"/>
    <cellStyle name="Nota 3 3 2" xfId="2698" xr:uid="{00000000-0005-0000-0000-0000070A0000}"/>
    <cellStyle name="Nota 3 3 3" xfId="4025" xr:uid="{00000000-0005-0000-0000-0000080A0000}"/>
    <cellStyle name="Nota 3 4" xfId="1005" xr:uid="{00000000-0005-0000-0000-0000090A0000}"/>
    <cellStyle name="Nota 3 5" xfId="1006" xr:uid="{00000000-0005-0000-0000-00000A0A0000}"/>
    <cellStyle name="Nota 3 6" xfId="1007" xr:uid="{00000000-0005-0000-0000-00000B0A0000}"/>
    <cellStyle name="Nota 3 7" xfId="1008" xr:uid="{00000000-0005-0000-0000-00000C0A0000}"/>
    <cellStyle name="Nota 3 8" xfId="4026" xr:uid="{00000000-0005-0000-0000-00000D0A0000}"/>
    <cellStyle name="Nota 4" xfId="1009" xr:uid="{00000000-0005-0000-0000-00000E0A0000}"/>
    <cellStyle name="Nota 4 2" xfId="1010" xr:uid="{00000000-0005-0000-0000-00000F0A0000}"/>
    <cellStyle name="Nota 4 2 2" xfId="2699" xr:uid="{00000000-0005-0000-0000-0000100A0000}"/>
    <cellStyle name="Nota 4 2 2 2" xfId="4027" xr:uid="{00000000-0005-0000-0000-0000110A0000}"/>
    <cellStyle name="Nota 4 2 3" xfId="4028" xr:uid="{00000000-0005-0000-0000-0000120A0000}"/>
    <cellStyle name="Nota 4 3" xfId="1011" xr:uid="{00000000-0005-0000-0000-0000130A0000}"/>
    <cellStyle name="Nota 4 3 2" xfId="4029" xr:uid="{00000000-0005-0000-0000-0000140A0000}"/>
    <cellStyle name="Nota 4 4" xfId="1012" xr:uid="{00000000-0005-0000-0000-0000150A0000}"/>
    <cellStyle name="Nota 4 5" xfId="1013" xr:uid="{00000000-0005-0000-0000-0000160A0000}"/>
    <cellStyle name="Nota 4 6" xfId="1014" xr:uid="{00000000-0005-0000-0000-0000170A0000}"/>
    <cellStyle name="Nota 4 7" xfId="4030" xr:uid="{00000000-0005-0000-0000-0000180A0000}"/>
    <cellStyle name="Nota 5" xfId="1015" xr:uid="{00000000-0005-0000-0000-0000190A0000}"/>
    <cellStyle name="Nota 5 2" xfId="1016" xr:uid="{00000000-0005-0000-0000-00001A0A0000}"/>
    <cellStyle name="Nota 5 2 2" xfId="4031" xr:uid="{00000000-0005-0000-0000-00001B0A0000}"/>
    <cellStyle name="Nota 5 3" xfId="1017" xr:uid="{00000000-0005-0000-0000-00001C0A0000}"/>
    <cellStyle name="Nota 5 4" xfId="1018" xr:uid="{00000000-0005-0000-0000-00001D0A0000}"/>
    <cellStyle name="Nota 5 5" xfId="1019" xr:uid="{00000000-0005-0000-0000-00001E0A0000}"/>
    <cellStyle name="Nota 5 6" xfId="1020" xr:uid="{00000000-0005-0000-0000-00001F0A0000}"/>
    <cellStyle name="Nota 5 7" xfId="4032" xr:uid="{00000000-0005-0000-0000-0000200A0000}"/>
    <cellStyle name="Nota 6" xfId="1021" xr:uid="{00000000-0005-0000-0000-0000210A0000}"/>
    <cellStyle name="Nota 6 2" xfId="4033" xr:uid="{00000000-0005-0000-0000-0000220A0000}"/>
    <cellStyle name="Nota 7" xfId="1022" xr:uid="{00000000-0005-0000-0000-0000230A0000}"/>
    <cellStyle name="Nota 8" xfId="1023" xr:uid="{00000000-0005-0000-0000-0000240A0000}"/>
    <cellStyle name="Nota 9" xfId="1024" xr:uid="{00000000-0005-0000-0000-0000250A0000}"/>
    <cellStyle name="Note 2" xfId="4034" xr:uid="{00000000-0005-0000-0000-0000260A0000}"/>
    <cellStyle name="Note 2 2" xfId="4035" xr:uid="{00000000-0005-0000-0000-0000270A0000}"/>
    <cellStyle name="Note 2 2 2" xfId="4036" xr:uid="{00000000-0005-0000-0000-0000280A0000}"/>
    <cellStyle name="Note 2 3" xfId="4037" xr:uid="{00000000-0005-0000-0000-0000290A0000}"/>
    <cellStyle name="Nuovo" xfId="1025" xr:uid="{00000000-0005-0000-0000-00002A0A0000}"/>
    <cellStyle name="Nuovo 10" xfId="1026" xr:uid="{00000000-0005-0000-0000-00002B0A0000}"/>
    <cellStyle name="Nuovo 10 2" xfId="1027" xr:uid="{00000000-0005-0000-0000-00002C0A0000}"/>
    <cellStyle name="Nuovo 10 2 2" xfId="2700" xr:uid="{00000000-0005-0000-0000-00002D0A0000}"/>
    <cellStyle name="Nuovo 10 3" xfId="1028" xr:uid="{00000000-0005-0000-0000-00002E0A0000}"/>
    <cellStyle name="Nuovo 10 3 2" xfId="1029" xr:uid="{00000000-0005-0000-0000-00002F0A0000}"/>
    <cellStyle name="Nuovo 10 3 2 2" xfId="4038" xr:uid="{00000000-0005-0000-0000-0000300A0000}"/>
    <cellStyle name="Nuovo 10 3 2 3" xfId="4039" xr:uid="{00000000-0005-0000-0000-0000310A0000}"/>
    <cellStyle name="Nuovo 10 3 3" xfId="1030" xr:uid="{00000000-0005-0000-0000-0000320A0000}"/>
    <cellStyle name="Nuovo 10 3 3 2" xfId="2701" xr:uid="{00000000-0005-0000-0000-0000330A0000}"/>
    <cellStyle name="Nuovo 10 3 4" xfId="2702" xr:uid="{00000000-0005-0000-0000-0000340A0000}"/>
    <cellStyle name="Nuovo 10 4" xfId="1031" xr:uid="{00000000-0005-0000-0000-0000350A0000}"/>
    <cellStyle name="Nuovo 10 4 2" xfId="2703" xr:uid="{00000000-0005-0000-0000-0000360A0000}"/>
    <cellStyle name="Nuovo 10 4 2 2" xfId="2704" xr:uid="{00000000-0005-0000-0000-0000370A0000}"/>
    <cellStyle name="Nuovo 10 4 3" xfId="2705" xr:uid="{00000000-0005-0000-0000-0000380A0000}"/>
    <cellStyle name="Nuovo 10 5" xfId="1032" xr:uid="{00000000-0005-0000-0000-0000390A0000}"/>
    <cellStyle name="Nuovo 11" xfId="1033" xr:uid="{00000000-0005-0000-0000-00003A0A0000}"/>
    <cellStyle name="Nuovo 11 2" xfId="1034" xr:uid="{00000000-0005-0000-0000-00003B0A0000}"/>
    <cellStyle name="Nuovo 11 2 2" xfId="2706" xr:uid="{00000000-0005-0000-0000-00003C0A0000}"/>
    <cellStyle name="Nuovo 11 3" xfId="1035" xr:uid="{00000000-0005-0000-0000-00003D0A0000}"/>
    <cellStyle name="Nuovo 11 3 2" xfId="1036" xr:uid="{00000000-0005-0000-0000-00003E0A0000}"/>
    <cellStyle name="Nuovo 11 3 2 2" xfId="4040" xr:uid="{00000000-0005-0000-0000-00003F0A0000}"/>
    <cellStyle name="Nuovo 11 3 2 3" xfId="4041" xr:uid="{00000000-0005-0000-0000-0000400A0000}"/>
    <cellStyle name="Nuovo 11 3 3" xfId="1037" xr:uid="{00000000-0005-0000-0000-0000410A0000}"/>
    <cellStyle name="Nuovo 11 3 3 2" xfId="2707" xr:uid="{00000000-0005-0000-0000-0000420A0000}"/>
    <cellStyle name="Nuovo 11 3 4" xfId="2708" xr:uid="{00000000-0005-0000-0000-0000430A0000}"/>
    <cellStyle name="Nuovo 11 4" xfId="1038" xr:uid="{00000000-0005-0000-0000-0000440A0000}"/>
    <cellStyle name="Nuovo 11 4 2" xfId="2709" xr:uid="{00000000-0005-0000-0000-0000450A0000}"/>
    <cellStyle name="Nuovo 11 4 2 2" xfId="2710" xr:uid="{00000000-0005-0000-0000-0000460A0000}"/>
    <cellStyle name="Nuovo 11 4 3" xfId="2711" xr:uid="{00000000-0005-0000-0000-0000470A0000}"/>
    <cellStyle name="Nuovo 11 5" xfId="1039" xr:uid="{00000000-0005-0000-0000-0000480A0000}"/>
    <cellStyle name="Nuovo 12" xfId="1040" xr:uid="{00000000-0005-0000-0000-0000490A0000}"/>
    <cellStyle name="Nuovo 12 2" xfId="1041" xr:uid="{00000000-0005-0000-0000-00004A0A0000}"/>
    <cellStyle name="Nuovo 12 2 2" xfId="2712" xr:uid="{00000000-0005-0000-0000-00004B0A0000}"/>
    <cellStyle name="Nuovo 12 3" xfId="1042" xr:uid="{00000000-0005-0000-0000-00004C0A0000}"/>
    <cellStyle name="Nuovo 12 3 2" xfId="1043" xr:uid="{00000000-0005-0000-0000-00004D0A0000}"/>
    <cellStyle name="Nuovo 12 3 2 2" xfId="4042" xr:uid="{00000000-0005-0000-0000-00004E0A0000}"/>
    <cellStyle name="Nuovo 12 3 2 3" xfId="4043" xr:uid="{00000000-0005-0000-0000-00004F0A0000}"/>
    <cellStyle name="Nuovo 12 3 3" xfId="1044" xr:uid="{00000000-0005-0000-0000-0000500A0000}"/>
    <cellStyle name="Nuovo 12 3 3 2" xfId="2713" xr:uid="{00000000-0005-0000-0000-0000510A0000}"/>
    <cellStyle name="Nuovo 12 3 4" xfId="2714" xr:uid="{00000000-0005-0000-0000-0000520A0000}"/>
    <cellStyle name="Nuovo 12 4" xfId="1045" xr:uid="{00000000-0005-0000-0000-0000530A0000}"/>
    <cellStyle name="Nuovo 12 4 2" xfId="2715" xr:uid="{00000000-0005-0000-0000-0000540A0000}"/>
    <cellStyle name="Nuovo 12 4 2 2" xfId="2716" xr:uid="{00000000-0005-0000-0000-0000550A0000}"/>
    <cellStyle name="Nuovo 12 4 3" xfId="2717" xr:uid="{00000000-0005-0000-0000-0000560A0000}"/>
    <cellStyle name="Nuovo 12 5" xfId="1046" xr:uid="{00000000-0005-0000-0000-0000570A0000}"/>
    <cellStyle name="Nuovo 13" xfId="1047" xr:uid="{00000000-0005-0000-0000-0000580A0000}"/>
    <cellStyle name="Nuovo 13 2" xfId="1048" xr:uid="{00000000-0005-0000-0000-0000590A0000}"/>
    <cellStyle name="Nuovo 13 2 2" xfId="2718" xr:uid="{00000000-0005-0000-0000-00005A0A0000}"/>
    <cellStyle name="Nuovo 13 3" xfId="1049" xr:uid="{00000000-0005-0000-0000-00005B0A0000}"/>
    <cellStyle name="Nuovo 13 3 2" xfId="1050" xr:uid="{00000000-0005-0000-0000-00005C0A0000}"/>
    <cellStyle name="Nuovo 13 3 2 2" xfId="4044" xr:uid="{00000000-0005-0000-0000-00005D0A0000}"/>
    <cellStyle name="Nuovo 13 3 2 3" xfId="4045" xr:uid="{00000000-0005-0000-0000-00005E0A0000}"/>
    <cellStyle name="Nuovo 13 3 3" xfId="1051" xr:uid="{00000000-0005-0000-0000-00005F0A0000}"/>
    <cellStyle name="Nuovo 13 3 3 2" xfId="2719" xr:uid="{00000000-0005-0000-0000-0000600A0000}"/>
    <cellStyle name="Nuovo 13 3 4" xfId="2720" xr:uid="{00000000-0005-0000-0000-0000610A0000}"/>
    <cellStyle name="Nuovo 13 4" xfId="1052" xr:uid="{00000000-0005-0000-0000-0000620A0000}"/>
    <cellStyle name="Nuovo 13 4 2" xfId="2721" xr:uid="{00000000-0005-0000-0000-0000630A0000}"/>
    <cellStyle name="Nuovo 13 4 2 2" xfId="2722" xr:uid="{00000000-0005-0000-0000-0000640A0000}"/>
    <cellStyle name="Nuovo 13 4 3" xfId="2723" xr:uid="{00000000-0005-0000-0000-0000650A0000}"/>
    <cellStyle name="Nuovo 13 5" xfId="1053" xr:uid="{00000000-0005-0000-0000-0000660A0000}"/>
    <cellStyle name="Nuovo 14" xfId="1054" xr:uid="{00000000-0005-0000-0000-0000670A0000}"/>
    <cellStyle name="Nuovo 14 2" xfId="1055" xr:uid="{00000000-0005-0000-0000-0000680A0000}"/>
    <cellStyle name="Nuovo 14 2 2" xfId="2724" xr:uid="{00000000-0005-0000-0000-0000690A0000}"/>
    <cellStyle name="Nuovo 14 3" xfId="1056" xr:uid="{00000000-0005-0000-0000-00006A0A0000}"/>
    <cellStyle name="Nuovo 14 3 2" xfId="1057" xr:uid="{00000000-0005-0000-0000-00006B0A0000}"/>
    <cellStyle name="Nuovo 14 3 2 2" xfId="4046" xr:uid="{00000000-0005-0000-0000-00006C0A0000}"/>
    <cellStyle name="Nuovo 14 3 2 3" xfId="4047" xr:uid="{00000000-0005-0000-0000-00006D0A0000}"/>
    <cellStyle name="Nuovo 14 3 3" xfId="1058" xr:uid="{00000000-0005-0000-0000-00006E0A0000}"/>
    <cellStyle name="Nuovo 14 3 3 2" xfId="2725" xr:uid="{00000000-0005-0000-0000-00006F0A0000}"/>
    <cellStyle name="Nuovo 14 3 4" xfId="2726" xr:uid="{00000000-0005-0000-0000-0000700A0000}"/>
    <cellStyle name="Nuovo 14 4" xfId="1059" xr:uid="{00000000-0005-0000-0000-0000710A0000}"/>
    <cellStyle name="Nuovo 14 4 2" xfId="2727" xr:uid="{00000000-0005-0000-0000-0000720A0000}"/>
    <cellStyle name="Nuovo 14 4 2 2" xfId="2728" xr:uid="{00000000-0005-0000-0000-0000730A0000}"/>
    <cellStyle name="Nuovo 14 4 3" xfId="2729" xr:uid="{00000000-0005-0000-0000-0000740A0000}"/>
    <cellStyle name="Nuovo 14 5" xfId="1060" xr:uid="{00000000-0005-0000-0000-0000750A0000}"/>
    <cellStyle name="Nuovo 15" xfId="1061" xr:uid="{00000000-0005-0000-0000-0000760A0000}"/>
    <cellStyle name="Nuovo 15 2" xfId="1062" xr:uid="{00000000-0005-0000-0000-0000770A0000}"/>
    <cellStyle name="Nuovo 15 2 2" xfId="2730" xr:uid="{00000000-0005-0000-0000-0000780A0000}"/>
    <cellStyle name="Nuovo 15 3" xfId="1063" xr:uid="{00000000-0005-0000-0000-0000790A0000}"/>
    <cellStyle name="Nuovo 15 3 2" xfId="1064" xr:uid="{00000000-0005-0000-0000-00007A0A0000}"/>
    <cellStyle name="Nuovo 15 3 2 2" xfId="4048" xr:uid="{00000000-0005-0000-0000-00007B0A0000}"/>
    <cellStyle name="Nuovo 15 3 2 3" xfId="4049" xr:uid="{00000000-0005-0000-0000-00007C0A0000}"/>
    <cellStyle name="Nuovo 15 3 3" xfId="1065" xr:uid="{00000000-0005-0000-0000-00007D0A0000}"/>
    <cellStyle name="Nuovo 15 3 3 2" xfId="2731" xr:uid="{00000000-0005-0000-0000-00007E0A0000}"/>
    <cellStyle name="Nuovo 15 3 4" xfId="2732" xr:uid="{00000000-0005-0000-0000-00007F0A0000}"/>
    <cellStyle name="Nuovo 15 4" xfId="1066" xr:uid="{00000000-0005-0000-0000-0000800A0000}"/>
    <cellStyle name="Nuovo 15 4 2" xfId="2733" xr:uid="{00000000-0005-0000-0000-0000810A0000}"/>
    <cellStyle name="Nuovo 15 4 2 2" xfId="2734" xr:uid="{00000000-0005-0000-0000-0000820A0000}"/>
    <cellStyle name="Nuovo 15 4 3" xfId="2735" xr:uid="{00000000-0005-0000-0000-0000830A0000}"/>
    <cellStyle name="Nuovo 15 5" xfId="1067" xr:uid="{00000000-0005-0000-0000-0000840A0000}"/>
    <cellStyle name="Nuovo 16" xfId="1068" xr:uid="{00000000-0005-0000-0000-0000850A0000}"/>
    <cellStyle name="Nuovo 16 2" xfId="1069" xr:uid="{00000000-0005-0000-0000-0000860A0000}"/>
    <cellStyle name="Nuovo 16 2 2" xfId="2736" xr:uid="{00000000-0005-0000-0000-0000870A0000}"/>
    <cellStyle name="Nuovo 16 3" xfId="1070" xr:uid="{00000000-0005-0000-0000-0000880A0000}"/>
    <cellStyle name="Nuovo 16 3 2" xfId="1071" xr:uid="{00000000-0005-0000-0000-0000890A0000}"/>
    <cellStyle name="Nuovo 16 3 2 2" xfId="4050" xr:uid="{00000000-0005-0000-0000-00008A0A0000}"/>
    <cellStyle name="Nuovo 16 3 2 3" xfId="4051" xr:uid="{00000000-0005-0000-0000-00008B0A0000}"/>
    <cellStyle name="Nuovo 16 3 3" xfId="1072" xr:uid="{00000000-0005-0000-0000-00008C0A0000}"/>
    <cellStyle name="Nuovo 16 3 3 2" xfId="2737" xr:uid="{00000000-0005-0000-0000-00008D0A0000}"/>
    <cellStyle name="Nuovo 16 3 4" xfId="2738" xr:uid="{00000000-0005-0000-0000-00008E0A0000}"/>
    <cellStyle name="Nuovo 16 4" xfId="1073" xr:uid="{00000000-0005-0000-0000-00008F0A0000}"/>
    <cellStyle name="Nuovo 16 4 2" xfId="2739" xr:uid="{00000000-0005-0000-0000-0000900A0000}"/>
    <cellStyle name="Nuovo 16 4 2 2" xfId="2740" xr:uid="{00000000-0005-0000-0000-0000910A0000}"/>
    <cellStyle name="Nuovo 16 4 3" xfId="2741" xr:uid="{00000000-0005-0000-0000-0000920A0000}"/>
    <cellStyle name="Nuovo 16 5" xfId="1074" xr:uid="{00000000-0005-0000-0000-0000930A0000}"/>
    <cellStyle name="Nuovo 17" xfId="1075" xr:uid="{00000000-0005-0000-0000-0000940A0000}"/>
    <cellStyle name="Nuovo 17 2" xfId="1076" xr:uid="{00000000-0005-0000-0000-0000950A0000}"/>
    <cellStyle name="Nuovo 17 2 2" xfId="2742" xr:uid="{00000000-0005-0000-0000-0000960A0000}"/>
    <cellStyle name="Nuovo 17 3" xfId="1077" xr:uid="{00000000-0005-0000-0000-0000970A0000}"/>
    <cellStyle name="Nuovo 17 3 2" xfId="1078" xr:uid="{00000000-0005-0000-0000-0000980A0000}"/>
    <cellStyle name="Nuovo 17 3 2 2" xfId="4052" xr:uid="{00000000-0005-0000-0000-0000990A0000}"/>
    <cellStyle name="Nuovo 17 3 2 3" xfId="4053" xr:uid="{00000000-0005-0000-0000-00009A0A0000}"/>
    <cellStyle name="Nuovo 17 3 3" xfId="1079" xr:uid="{00000000-0005-0000-0000-00009B0A0000}"/>
    <cellStyle name="Nuovo 17 3 3 2" xfId="2743" xr:uid="{00000000-0005-0000-0000-00009C0A0000}"/>
    <cellStyle name="Nuovo 17 3 4" xfId="2744" xr:uid="{00000000-0005-0000-0000-00009D0A0000}"/>
    <cellStyle name="Nuovo 17 4" xfId="1080" xr:uid="{00000000-0005-0000-0000-00009E0A0000}"/>
    <cellStyle name="Nuovo 17 4 2" xfId="2745" xr:uid="{00000000-0005-0000-0000-00009F0A0000}"/>
    <cellStyle name="Nuovo 17 4 2 2" xfId="2746" xr:uid="{00000000-0005-0000-0000-0000A00A0000}"/>
    <cellStyle name="Nuovo 17 4 3" xfId="2747" xr:uid="{00000000-0005-0000-0000-0000A10A0000}"/>
    <cellStyle name="Nuovo 17 5" xfId="1081" xr:uid="{00000000-0005-0000-0000-0000A20A0000}"/>
    <cellStyle name="Nuovo 18" xfId="1082" xr:uid="{00000000-0005-0000-0000-0000A30A0000}"/>
    <cellStyle name="Nuovo 18 2" xfId="1083" xr:uid="{00000000-0005-0000-0000-0000A40A0000}"/>
    <cellStyle name="Nuovo 18 2 2" xfId="2748" xr:uid="{00000000-0005-0000-0000-0000A50A0000}"/>
    <cellStyle name="Nuovo 18 3" xfId="1084" xr:uid="{00000000-0005-0000-0000-0000A60A0000}"/>
    <cellStyle name="Nuovo 18 3 2" xfId="1085" xr:uid="{00000000-0005-0000-0000-0000A70A0000}"/>
    <cellStyle name="Nuovo 18 3 2 2" xfId="4054" xr:uid="{00000000-0005-0000-0000-0000A80A0000}"/>
    <cellStyle name="Nuovo 18 3 2 3" xfId="4055" xr:uid="{00000000-0005-0000-0000-0000A90A0000}"/>
    <cellStyle name="Nuovo 18 3 3" xfId="1086" xr:uid="{00000000-0005-0000-0000-0000AA0A0000}"/>
    <cellStyle name="Nuovo 18 3 3 2" xfId="2749" xr:uid="{00000000-0005-0000-0000-0000AB0A0000}"/>
    <cellStyle name="Nuovo 18 3 4" xfId="2750" xr:uid="{00000000-0005-0000-0000-0000AC0A0000}"/>
    <cellStyle name="Nuovo 18 4" xfId="1087" xr:uid="{00000000-0005-0000-0000-0000AD0A0000}"/>
    <cellStyle name="Nuovo 18 4 2" xfId="2751" xr:uid="{00000000-0005-0000-0000-0000AE0A0000}"/>
    <cellStyle name="Nuovo 18 4 2 2" xfId="2752" xr:uid="{00000000-0005-0000-0000-0000AF0A0000}"/>
    <cellStyle name="Nuovo 18 4 3" xfId="2753" xr:uid="{00000000-0005-0000-0000-0000B00A0000}"/>
    <cellStyle name="Nuovo 18 5" xfId="1088" xr:uid="{00000000-0005-0000-0000-0000B10A0000}"/>
    <cellStyle name="Nuovo 19" xfId="1089" xr:uid="{00000000-0005-0000-0000-0000B20A0000}"/>
    <cellStyle name="Nuovo 19 2" xfId="1090" xr:uid="{00000000-0005-0000-0000-0000B30A0000}"/>
    <cellStyle name="Nuovo 19 2 2" xfId="2754" xr:uid="{00000000-0005-0000-0000-0000B40A0000}"/>
    <cellStyle name="Nuovo 19 3" xfId="1091" xr:uid="{00000000-0005-0000-0000-0000B50A0000}"/>
    <cellStyle name="Nuovo 19 3 2" xfId="1092" xr:uid="{00000000-0005-0000-0000-0000B60A0000}"/>
    <cellStyle name="Nuovo 19 3 2 2" xfId="4056" xr:uid="{00000000-0005-0000-0000-0000B70A0000}"/>
    <cellStyle name="Nuovo 19 3 2 3" xfId="4057" xr:uid="{00000000-0005-0000-0000-0000B80A0000}"/>
    <cellStyle name="Nuovo 19 3 3" xfId="1093" xr:uid="{00000000-0005-0000-0000-0000B90A0000}"/>
    <cellStyle name="Nuovo 19 3 3 2" xfId="2755" xr:uid="{00000000-0005-0000-0000-0000BA0A0000}"/>
    <cellStyle name="Nuovo 19 3 4" xfId="2756" xr:uid="{00000000-0005-0000-0000-0000BB0A0000}"/>
    <cellStyle name="Nuovo 19 4" xfId="1094" xr:uid="{00000000-0005-0000-0000-0000BC0A0000}"/>
    <cellStyle name="Nuovo 19 4 2" xfId="2757" xr:uid="{00000000-0005-0000-0000-0000BD0A0000}"/>
    <cellStyle name="Nuovo 19 4 2 2" xfId="2758" xr:uid="{00000000-0005-0000-0000-0000BE0A0000}"/>
    <cellStyle name="Nuovo 19 4 3" xfId="2759" xr:uid="{00000000-0005-0000-0000-0000BF0A0000}"/>
    <cellStyle name="Nuovo 19 5" xfId="1095" xr:uid="{00000000-0005-0000-0000-0000C00A0000}"/>
    <cellStyle name="Nuovo 2" xfId="1096" xr:uid="{00000000-0005-0000-0000-0000C10A0000}"/>
    <cellStyle name="Nuovo 2 2" xfId="1097" xr:uid="{00000000-0005-0000-0000-0000C20A0000}"/>
    <cellStyle name="Nuovo 2 2 2" xfId="2760" xr:uid="{00000000-0005-0000-0000-0000C30A0000}"/>
    <cellStyle name="Nuovo 2 3" xfId="1098" xr:uid="{00000000-0005-0000-0000-0000C40A0000}"/>
    <cellStyle name="Nuovo 2 3 2" xfId="1099" xr:uid="{00000000-0005-0000-0000-0000C50A0000}"/>
    <cellStyle name="Nuovo 2 3 2 2" xfId="4058" xr:uid="{00000000-0005-0000-0000-0000C60A0000}"/>
    <cellStyle name="Nuovo 2 3 2 3" xfId="4059" xr:uid="{00000000-0005-0000-0000-0000C70A0000}"/>
    <cellStyle name="Nuovo 2 3 3" xfId="1100" xr:uid="{00000000-0005-0000-0000-0000C80A0000}"/>
    <cellStyle name="Nuovo 2 3 3 2" xfId="2761" xr:uid="{00000000-0005-0000-0000-0000C90A0000}"/>
    <cellStyle name="Nuovo 2 3 4" xfId="2762" xr:uid="{00000000-0005-0000-0000-0000CA0A0000}"/>
    <cellStyle name="Nuovo 2 4" xfId="1101" xr:uid="{00000000-0005-0000-0000-0000CB0A0000}"/>
    <cellStyle name="Nuovo 2 4 2" xfId="2763" xr:uid="{00000000-0005-0000-0000-0000CC0A0000}"/>
    <cellStyle name="Nuovo 2 4 2 2" xfId="2764" xr:uid="{00000000-0005-0000-0000-0000CD0A0000}"/>
    <cellStyle name="Nuovo 2 4 3" xfId="2765" xr:uid="{00000000-0005-0000-0000-0000CE0A0000}"/>
    <cellStyle name="Nuovo 2 5" xfId="1102" xr:uid="{00000000-0005-0000-0000-0000CF0A0000}"/>
    <cellStyle name="Nuovo 20" xfId="1103" xr:uid="{00000000-0005-0000-0000-0000D00A0000}"/>
    <cellStyle name="Nuovo 20 2" xfId="1104" xr:uid="{00000000-0005-0000-0000-0000D10A0000}"/>
    <cellStyle name="Nuovo 20 2 2" xfId="2766" xr:uid="{00000000-0005-0000-0000-0000D20A0000}"/>
    <cellStyle name="Nuovo 20 3" xfId="1105" xr:uid="{00000000-0005-0000-0000-0000D30A0000}"/>
    <cellStyle name="Nuovo 20 3 2" xfId="1106" xr:uid="{00000000-0005-0000-0000-0000D40A0000}"/>
    <cellStyle name="Nuovo 20 3 2 2" xfId="4060" xr:uid="{00000000-0005-0000-0000-0000D50A0000}"/>
    <cellStyle name="Nuovo 20 3 2 3" xfId="4061" xr:uid="{00000000-0005-0000-0000-0000D60A0000}"/>
    <cellStyle name="Nuovo 20 3 3" xfId="1107" xr:uid="{00000000-0005-0000-0000-0000D70A0000}"/>
    <cellStyle name="Nuovo 20 3 3 2" xfId="2767" xr:uid="{00000000-0005-0000-0000-0000D80A0000}"/>
    <cellStyle name="Nuovo 20 3 4" xfId="2768" xr:uid="{00000000-0005-0000-0000-0000D90A0000}"/>
    <cellStyle name="Nuovo 20 4" xfId="1108" xr:uid="{00000000-0005-0000-0000-0000DA0A0000}"/>
    <cellStyle name="Nuovo 20 4 2" xfId="2769" xr:uid="{00000000-0005-0000-0000-0000DB0A0000}"/>
    <cellStyle name="Nuovo 20 4 2 2" xfId="2770" xr:uid="{00000000-0005-0000-0000-0000DC0A0000}"/>
    <cellStyle name="Nuovo 20 4 3" xfId="2771" xr:uid="{00000000-0005-0000-0000-0000DD0A0000}"/>
    <cellStyle name="Nuovo 20 5" xfId="1109" xr:uid="{00000000-0005-0000-0000-0000DE0A0000}"/>
    <cellStyle name="Nuovo 21" xfId="1110" xr:uid="{00000000-0005-0000-0000-0000DF0A0000}"/>
    <cellStyle name="Nuovo 21 2" xfId="1111" xr:uid="{00000000-0005-0000-0000-0000E00A0000}"/>
    <cellStyle name="Nuovo 21 2 2" xfId="2772" xr:uid="{00000000-0005-0000-0000-0000E10A0000}"/>
    <cellStyle name="Nuovo 21 3" xfId="1112" xr:uid="{00000000-0005-0000-0000-0000E20A0000}"/>
    <cellStyle name="Nuovo 21 3 2" xfId="1113" xr:uid="{00000000-0005-0000-0000-0000E30A0000}"/>
    <cellStyle name="Nuovo 21 3 2 2" xfId="4062" xr:uid="{00000000-0005-0000-0000-0000E40A0000}"/>
    <cellStyle name="Nuovo 21 3 2 3" xfId="4063" xr:uid="{00000000-0005-0000-0000-0000E50A0000}"/>
    <cellStyle name="Nuovo 21 3 3" xfId="1114" xr:uid="{00000000-0005-0000-0000-0000E60A0000}"/>
    <cellStyle name="Nuovo 21 3 3 2" xfId="2773" xr:uid="{00000000-0005-0000-0000-0000E70A0000}"/>
    <cellStyle name="Nuovo 21 3 4" xfId="2774" xr:uid="{00000000-0005-0000-0000-0000E80A0000}"/>
    <cellStyle name="Nuovo 21 4" xfId="1115" xr:uid="{00000000-0005-0000-0000-0000E90A0000}"/>
    <cellStyle name="Nuovo 21 4 2" xfId="2775" xr:uid="{00000000-0005-0000-0000-0000EA0A0000}"/>
    <cellStyle name="Nuovo 21 4 2 2" xfId="2776" xr:uid="{00000000-0005-0000-0000-0000EB0A0000}"/>
    <cellStyle name="Nuovo 21 4 3" xfId="2777" xr:uid="{00000000-0005-0000-0000-0000EC0A0000}"/>
    <cellStyle name="Nuovo 21 5" xfId="1116" xr:uid="{00000000-0005-0000-0000-0000ED0A0000}"/>
    <cellStyle name="Nuovo 22" xfId="1117" xr:uid="{00000000-0005-0000-0000-0000EE0A0000}"/>
    <cellStyle name="Nuovo 22 2" xfId="1118" xr:uid="{00000000-0005-0000-0000-0000EF0A0000}"/>
    <cellStyle name="Nuovo 22 2 2" xfId="2778" xr:uid="{00000000-0005-0000-0000-0000F00A0000}"/>
    <cellStyle name="Nuovo 22 3" xfId="1119" xr:uid="{00000000-0005-0000-0000-0000F10A0000}"/>
    <cellStyle name="Nuovo 22 3 2" xfId="1120" xr:uid="{00000000-0005-0000-0000-0000F20A0000}"/>
    <cellStyle name="Nuovo 22 3 2 2" xfId="4064" xr:uid="{00000000-0005-0000-0000-0000F30A0000}"/>
    <cellStyle name="Nuovo 22 3 2 3" xfId="4065" xr:uid="{00000000-0005-0000-0000-0000F40A0000}"/>
    <cellStyle name="Nuovo 22 3 3" xfId="1121" xr:uid="{00000000-0005-0000-0000-0000F50A0000}"/>
    <cellStyle name="Nuovo 22 3 3 2" xfId="2779" xr:uid="{00000000-0005-0000-0000-0000F60A0000}"/>
    <cellStyle name="Nuovo 22 3 4" xfId="2780" xr:uid="{00000000-0005-0000-0000-0000F70A0000}"/>
    <cellStyle name="Nuovo 22 4" xfId="1122" xr:uid="{00000000-0005-0000-0000-0000F80A0000}"/>
    <cellStyle name="Nuovo 22 4 2" xfId="2781" xr:uid="{00000000-0005-0000-0000-0000F90A0000}"/>
    <cellStyle name="Nuovo 22 4 2 2" xfId="2782" xr:uid="{00000000-0005-0000-0000-0000FA0A0000}"/>
    <cellStyle name="Nuovo 22 4 3" xfId="2783" xr:uid="{00000000-0005-0000-0000-0000FB0A0000}"/>
    <cellStyle name="Nuovo 22 5" xfId="1123" xr:uid="{00000000-0005-0000-0000-0000FC0A0000}"/>
    <cellStyle name="Nuovo 23" xfId="1124" xr:uid="{00000000-0005-0000-0000-0000FD0A0000}"/>
    <cellStyle name="Nuovo 23 2" xfId="1125" xr:uid="{00000000-0005-0000-0000-0000FE0A0000}"/>
    <cellStyle name="Nuovo 23 2 2" xfId="2784" xr:uid="{00000000-0005-0000-0000-0000FF0A0000}"/>
    <cellStyle name="Nuovo 23 3" xfId="1126" xr:uid="{00000000-0005-0000-0000-0000000B0000}"/>
    <cellStyle name="Nuovo 23 3 2" xfId="1127" xr:uid="{00000000-0005-0000-0000-0000010B0000}"/>
    <cellStyle name="Nuovo 23 3 2 2" xfId="4066" xr:uid="{00000000-0005-0000-0000-0000020B0000}"/>
    <cellStyle name="Nuovo 23 3 2 3" xfId="4067" xr:uid="{00000000-0005-0000-0000-0000030B0000}"/>
    <cellStyle name="Nuovo 23 3 3" xfId="1128" xr:uid="{00000000-0005-0000-0000-0000040B0000}"/>
    <cellStyle name="Nuovo 23 3 3 2" xfId="2785" xr:uid="{00000000-0005-0000-0000-0000050B0000}"/>
    <cellStyle name="Nuovo 23 3 4" xfId="2786" xr:uid="{00000000-0005-0000-0000-0000060B0000}"/>
    <cellStyle name="Nuovo 23 4" xfId="1129" xr:uid="{00000000-0005-0000-0000-0000070B0000}"/>
    <cellStyle name="Nuovo 23 4 2" xfId="2787" xr:uid="{00000000-0005-0000-0000-0000080B0000}"/>
    <cellStyle name="Nuovo 23 4 2 2" xfId="2788" xr:uid="{00000000-0005-0000-0000-0000090B0000}"/>
    <cellStyle name="Nuovo 23 4 3" xfId="2789" xr:uid="{00000000-0005-0000-0000-00000A0B0000}"/>
    <cellStyle name="Nuovo 23 5" xfId="1130" xr:uid="{00000000-0005-0000-0000-00000B0B0000}"/>
    <cellStyle name="Nuovo 24" xfId="1131" xr:uid="{00000000-0005-0000-0000-00000C0B0000}"/>
    <cellStyle name="Nuovo 24 2" xfId="1132" xr:uid="{00000000-0005-0000-0000-00000D0B0000}"/>
    <cellStyle name="Nuovo 24 2 2" xfId="2790" xr:uid="{00000000-0005-0000-0000-00000E0B0000}"/>
    <cellStyle name="Nuovo 24 3" xfId="1133" xr:uid="{00000000-0005-0000-0000-00000F0B0000}"/>
    <cellStyle name="Nuovo 24 3 2" xfId="1134" xr:uid="{00000000-0005-0000-0000-0000100B0000}"/>
    <cellStyle name="Nuovo 24 3 2 2" xfId="4068" xr:uid="{00000000-0005-0000-0000-0000110B0000}"/>
    <cellStyle name="Nuovo 24 3 2 3" xfId="4069" xr:uid="{00000000-0005-0000-0000-0000120B0000}"/>
    <cellStyle name="Nuovo 24 3 3" xfId="1135" xr:uid="{00000000-0005-0000-0000-0000130B0000}"/>
    <cellStyle name="Nuovo 24 3 3 2" xfId="2791" xr:uid="{00000000-0005-0000-0000-0000140B0000}"/>
    <cellStyle name="Nuovo 24 3 4" xfId="2792" xr:uid="{00000000-0005-0000-0000-0000150B0000}"/>
    <cellStyle name="Nuovo 24 4" xfId="1136" xr:uid="{00000000-0005-0000-0000-0000160B0000}"/>
    <cellStyle name="Nuovo 24 4 2" xfId="2793" xr:uid="{00000000-0005-0000-0000-0000170B0000}"/>
    <cellStyle name="Nuovo 24 4 2 2" xfId="2794" xr:uid="{00000000-0005-0000-0000-0000180B0000}"/>
    <cellStyle name="Nuovo 24 4 3" xfId="2795" xr:uid="{00000000-0005-0000-0000-0000190B0000}"/>
    <cellStyle name="Nuovo 24 5" xfId="1137" xr:uid="{00000000-0005-0000-0000-00001A0B0000}"/>
    <cellStyle name="Nuovo 25" xfId="1138" xr:uid="{00000000-0005-0000-0000-00001B0B0000}"/>
    <cellStyle name="Nuovo 25 2" xfId="1139" xr:uid="{00000000-0005-0000-0000-00001C0B0000}"/>
    <cellStyle name="Nuovo 25 2 2" xfId="2796" xr:uid="{00000000-0005-0000-0000-00001D0B0000}"/>
    <cellStyle name="Nuovo 25 3" xfId="1140" xr:uid="{00000000-0005-0000-0000-00001E0B0000}"/>
    <cellStyle name="Nuovo 25 3 2" xfId="1141" xr:uid="{00000000-0005-0000-0000-00001F0B0000}"/>
    <cellStyle name="Nuovo 25 3 2 2" xfId="4070" xr:uid="{00000000-0005-0000-0000-0000200B0000}"/>
    <cellStyle name="Nuovo 25 3 2 3" xfId="4071" xr:uid="{00000000-0005-0000-0000-0000210B0000}"/>
    <cellStyle name="Nuovo 25 3 3" xfId="1142" xr:uid="{00000000-0005-0000-0000-0000220B0000}"/>
    <cellStyle name="Nuovo 25 3 3 2" xfId="2797" xr:uid="{00000000-0005-0000-0000-0000230B0000}"/>
    <cellStyle name="Nuovo 25 3 4" xfId="2798" xr:uid="{00000000-0005-0000-0000-0000240B0000}"/>
    <cellStyle name="Nuovo 25 4" xfId="1143" xr:uid="{00000000-0005-0000-0000-0000250B0000}"/>
    <cellStyle name="Nuovo 25 4 2" xfId="2799" xr:uid="{00000000-0005-0000-0000-0000260B0000}"/>
    <cellStyle name="Nuovo 25 4 2 2" xfId="2800" xr:uid="{00000000-0005-0000-0000-0000270B0000}"/>
    <cellStyle name="Nuovo 25 4 3" xfId="2801" xr:uid="{00000000-0005-0000-0000-0000280B0000}"/>
    <cellStyle name="Nuovo 25 5" xfId="1144" xr:uid="{00000000-0005-0000-0000-0000290B0000}"/>
    <cellStyle name="Nuovo 26" xfId="1145" xr:uid="{00000000-0005-0000-0000-00002A0B0000}"/>
    <cellStyle name="Nuovo 26 2" xfId="1146" xr:uid="{00000000-0005-0000-0000-00002B0B0000}"/>
    <cellStyle name="Nuovo 26 2 2" xfId="2802" xr:uid="{00000000-0005-0000-0000-00002C0B0000}"/>
    <cellStyle name="Nuovo 26 3" xfId="1147" xr:uid="{00000000-0005-0000-0000-00002D0B0000}"/>
    <cellStyle name="Nuovo 26 3 2" xfId="1148" xr:uid="{00000000-0005-0000-0000-00002E0B0000}"/>
    <cellStyle name="Nuovo 26 3 2 2" xfId="4072" xr:uid="{00000000-0005-0000-0000-00002F0B0000}"/>
    <cellStyle name="Nuovo 26 3 2 3" xfId="4073" xr:uid="{00000000-0005-0000-0000-0000300B0000}"/>
    <cellStyle name="Nuovo 26 3 3" xfId="1149" xr:uid="{00000000-0005-0000-0000-0000310B0000}"/>
    <cellStyle name="Nuovo 26 3 3 2" xfId="2803" xr:uid="{00000000-0005-0000-0000-0000320B0000}"/>
    <cellStyle name="Nuovo 26 3 4" xfId="2804" xr:uid="{00000000-0005-0000-0000-0000330B0000}"/>
    <cellStyle name="Nuovo 26 4" xfId="1150" xr:uid="{00000000-0005-0000-0000-0000340B0000}"/>
    <cellStyle name="Nuovo 26 4 2" xfId="2805" xr:uid="{00000000-0005-0000-0000-0000350B0000}"/>
    <cellStyle name="Nuovo 26 4 2 2" xfId="2806" xr:uid="{00000000-0005-0000-0000-0000360B0000}"/>
    <cellStyle name="Nuovo 26 4 3" xfId="2807" xr:uid="{00000000-0005-0000-0000-0000370B0000}"/>
    <cellStyle name="Nuovo 26 5" xfId="1151" xr:uid="{00000000-0005-0000-0000-0000380B0000}"/>
    <cellStyle name="Nuovo 27" xfId="1152" xr:uid="{00000000-0005-0000-0000-0000390B0000}"/>
    <cellStyle name="Nuovo 27 2" xfId="1153" xr:uid="{00000000-0005-0000-0000-00003A0B0000}"/>
    <cellStyle name="Nuovo 27 2 2" xfId="2808" xr:uid="{00000000-0005-0000-0000-00003B0B0000}"/>
    <cellStyle name="Nuovo 27 3" xfId="1154" xr:uid="{00000000-0005-0000-0000-00003C0B0000}"/>
    <cellStyle name="Nuovo 27 3 2" xfId="1155" xr:uid="{00000000-0005-0000-0000-00003D0B0000}"/>
    <cellStyle name="Nuovo 27 3 2 2" xfId="4074" xr:uid="{00000000-0005-0000-0000-00003E0B0000}"/>
    <cellStyle name="Nuovo 27 3 2 3" xfId="4075" xr:uid="{00000000-0005-0000-0000-00003F0B0000}"/>
    <cellStyle name="Nuovo 27 3 3" xfId="1156" xr:uid="{00000000-0005-0000-0000-0000400B0000}"/>
    <cellStyle name="Nuovo 27 3 3 2" xfId="2809" xr:uid="{00000000-0005-0000-0000-0000410B0000}"/>
    <cellStyle name="Nuovo 27 3 4" xfId="2810" xr:uid="{00000000-0005-0000-0000-0000420B0000}"/>
    <cellStyle name="Nuovo 27 4" xfId="1157" xr:uid="{00000000-0005-0000-0000-0000430B0000}"/>
    <cellStyle name="Nuovo 27 4 2" xfId="2811" xr:uid="{00000000-0005-0000-0000-0000440B0000}"/>
    <cellStyle name="Nuovo 27 4 2 2" xfId="2812" xr:uid="{00000000-0005-0000-0000-0000450B0000}"/>
    <cellStyle name="Nuovo 27 4 3" xfId="2813" xr:uid="{00000000-0005-0000-0000-0000460B0000}"/>
    <cellStyle name="Nuovo 27 5" xfId="1158" xr:uid="{00000000-0005-0000-0000-0000470B0000}"/>
    <cellStyle name="Nuovo 28" xfId="1159" xr:uid="{00000000-0005-0000-0000-0000480B0000}"/>
    <cellStyle name="Nuovo 28 2" xfId="1160" xr:uid="{00000000-0005-0000-0000-0000490B0000}"/>
    <cellStyle name="Nuovo 28 2 2" xfId="2814" xr:uid="{00000000-0005-0000-0000-00004A0B0000}"/>
    <cellStyle name="Nuovo 28 3" xfId="1161" xr:uid="{00000000-0005-0000-0000-00004B0B0000}"/>
    <cellStyle name="Nuovo 28 3 2" xfId="1162" xr:uid="{00000000-0005-0000-0000-00004C0B0000}"/>
    <cellStyle name="Nuovo 28 3 2 2" xfId="4076" xr:uid="{00000000-0005-0000-0000-00004D0B0000}"/>
    <cellStyle name="Nuovo 28 3 2 3" xfId="4077" xr:uid="{00000000-0005-0000-0000-00004E0B0000}"/>
    <cellStyle name="Nuovo 28 3 3" xfId="1163" xr:uid="{00000000-0005-0000-0000-00004F0B0000}"/>
    <cellStyle name="Nuovo 28 3 3 2" xfId="2815" xr:uid="{00000000-0005-0000-0000-0000500B0000}"/>
    <cellStyle name="Nuovo 28 3 4" xfId="2816" xr:uid="{00000000-0005-0000-0000-0000510B0000}"/>
    <cellStyle name="Nuovo 28 4" xfId="1164" xr:uid="{00000000-0005-0000-0000-0000520B0000}"/>
    <cellStyle name="Nuovo 28 4 2" xfId="2817" xr:uid="{00000000-0005-0000-0000-0000530B0000}"/>
    <cellStyle name="Nuovo 28 4 2 2" xfId="2818" xr:uid="{00000000-0005-0000-0000-0000540B0000}"/>
    <cellStyle name="Nuovo 28 4 3" xfId="2819" xr:uid="{00000000-0005-0000-0000-0000550B0000}"/>
    <cellStyle name="Nuovo 28 5" xfId="1165" xr:uid="{00000000-0005-0000-0000-0000560B0000}"/>
    <cellStyle name="Nuovo 29" xfId="1166" xr:uid="{00000000-0005-0000-0000-0000570B0000}"/>
    <cellStyle name="Nuovo 29 2" xfId="1167" xr:uid="{00000000-0005-0000-0000-0000580B0000}"/>
    <cellStyle name="Nuovo 29 2 2" xfId="2820" xr:uid="{00000000-0005-0000-0000-0000590B0000}"/>
    <cellStyle name="Nuovo 29 3" xfId="1168" xr:uid="{00000000-0005-0000-0000-00005A0B0000}"/>
    <cellStyle name="Nuovo 29 3 2" xfId="1169" xr:uid="{00000000-0005-0000-0000-00005B0B0000}"/>
    <cellStyle name="Nuovo 29 3 2 2" xfId="4078" xr:uid="{00000000-0005-0000-0000-00005C0B0000}"/>
    <cellStyle name="Nuovo 29 3 2 3" xfId="4079" xr:uid="{00000000-0005-0000-0000-00005D0B0000}"/>
    <cellStyle name="Nuovo 29 3 3" xfId="1170" xr:uid="{00000000-0005-0000-0000-00005E0B0000}"/>
    <cellStyle name="Nuovo 29 3 3 2" xfId="2821" xr:uid="{00000000-0005-0000-0000-00005F0B0000}"/>
    <cellStyle name="Nuovo 29 3 4" xfId="2822" xr:uid="{00000000-0005-0000-0000-0000600B0000}"/>
    <cellStyle name="Nuovo 29 4" xfId="1171" xr:uid="{00000000-0005-0000-0000-0000610B0000}"/>
    <cellStyle name="Nuovo 29 4 2" xfId="2823" xr:uid="{00000000-0005-0000-0000-0000620B0000}"/>
    <cellStyle name="Nuovo 29 4 2 2" xfId="2824" xr:uid="{00000000-0005-0000-0000-0000630B0000}"/>
    <cellStyle name="Nuovo 29 4 3" xfId="2825" xr:uid="{00000000-0005-0000-0000-0000640B0000}"/>
    <cellStyle name="Nuovo 29 5" xfId="1172" xr:uid="{00000000-0005-0000-0000-0000650B0000}"/>
    <cellStyle name="Nuovo 3" xfId="1173" xr:uid="{00000000-0005-0000-0000-0000660B0000}"/>
    <cellStyle name="Nuovo 3 2" xfId="1174" xr:uid="{00000000-0005-0000-0000-0000670B0000}"/>
    <cellStyle name="Nuovo 3 2 2" xfId="2826" xr:uid="{00000000-0005-0000-0000-0000680B0000}"/>
    <cellStyle name="Nuovo 3 3" xfId="1175" xr:uid="{00000000-0005-0000-0000-0000690B0000}"/>
    <cellStyle name="Nuovo 3 3 2" xfId="1176" xr:uid="{00000000-0005-0000-0000-00006A0B0000}"/>
    <cellStyle name="Nuovo 3 3 2 2" xfId="4080" xr:uid="{00000000-0005-0000-0000-00006B0B0000}"/>
    <cellStyle name="Nuovo 3 3 2 3" xfId="4081" xr:uid="{00000000-0005-0000-0000-00006C0B0000}"/>
    <cellStyle name="Nuovo 3 3 3" xfId="1177" xr:uid="{00000000-0005-0000-0000-00006D0B0000}"/>
    <cellStyle name="Nuovo 3 3 3 2" xfId="2827" xr:uid="{00000000-0005-0000-0000-00006E0B0000}"/>
    <cellStyle name="Nuovo 3 3 4" xfId="2828" xr:uid="{00000000-0005-0000-0000-00006F0B0000}"/>
    <cellStyle name="Nuovo 3 4" xfId="1178" xr:uid="{00000000-0005-0000-0000-0000700B0000}"/>
    <cellStyle name="Nuovo 3 4 2" xfId="2829" xr:uid="{00000000-0005-0000-0000-0000710B0000}"/>
    <cellStyle name="Nuovo 3 4 2 2" xfId="2830" xr:uid="{00000000-0005-0000-0000-0000720B0000}"/>
    <cellStyle name="Nuovo 3 4 3" xfId="2831" xr:uid="{00000000-0005-0000-0000-0000730B0000}"/>
    <cellStyle name="Nuovo 3 5" xfId="1179" xr:uid="{00000000-0005-0000-0000-0000740B0000}"/>
    <cellStyle name="Nuovo 30" xfId="1180" xr:uid="{00000000-0005-0000-0000-0000750B0000}"/>
    <cellStyle name="Nuovo 30 2" xfId="1181" xr:uid="{00000000-0005-0000-0000-0000760B0000}"/>
    <cellStyle name="Nuovo 30 2 2" xfId="2832" xr:uid="{00000000-0005-0000-0000-0000770B0000}"/>
    <cellStyle name="Nuovo 30 3" xfId="1182" xr:uid="{00000000-0005-0000-0000-0000780B0000}"/>
    <cellStyle name="Nuovo 30 3 2" xfId="1183" xr:uid="{00000000-0005-0000-0000-0000790B0000}"/>
    <cellStyle name="Nuovo 30 3 2 2" xfId="4082" xr:uid="{00000000-0005-0000-0000-00007A0B0000}"/>
    <cellStyle name="Nuovo 30 3 2 3" xfId="4083" xr:uid="{00000000-0005-0000-0000-00007B0B0000}"/>
    <cellStyle name="Nuovo 30 3 3" xfId="1184" xr:uid="{00000000-0005-0000-0000-00007C0B0000}"/>
    <cellStyle name="Nuovo 30 3 3 2" xfId="2833" xr:uid="{00000000-0005-0000-0000-00007D0B0000}"/>
    <cellStyle name="Nuovo 30 3 4" xfId="2834" xr:uid="{00000000-0005-0000-0000-00007E0B0000}"/>
    <cellStyle name="Nuovo 30 4" xfId="1185" xr:uid="{00000000-0005-0000-0000-00007F0B0000}"/>
    <cellStyle name="Nuovo 30 4 2" xfId="2835" xr:uid="{00000000-0005-0000-0000-0000800B0000}"/>
    <cellStyle name="Nuovo 30 4 2 2" xfId="2836" xr:uid="{00000000-0005-0000-0000-0000810B0000}"/>
    <cellStyle name="Nuovo 30 4 3" xfId="2837" xr:uid="{00000000-0005-0000-0000-0000820B0000}"/>
    <cellStyle name="Nuovo 30 5" xfId="1186" xr:uid="{00000000-0005-0000-0000-0000830B0000}"/>
    <cellStyle name="Nuovo 31" xfId="1187" xr:uid="{00000000-0005-0000-0000-0000840B0000}"/>
    <cellStyle name="Nuovo 31 2" xfId="1188" xr:uid="{00000000-0005-0000-0000-0000850B0000}"/>
    <cellStyle name="Nuovo 31 2 2" xfId="2838" xr:uid="{00000000-0005-0000-0000-0000860B0000}"/>
    <cellStyle name="Nuovo 31 3" xfId="1189" xr:uid="{00000000-0005-0000-0000-0000870B0000}"/>
    <cellStyle name="Nuovo 31 3 2" xfId="1190" xr:uid="{00000000-0005-0000-0000-0000880B0000}"/>
    <cellStyle name="Nuovo 31 3 2 2" xfId="4084" xr:uid="{00000000-0005-0000-0000-0000890B0000}"/>
    <cellStyle name="Nuovo 31 3 2 3" xfId="4085" xr:uid="{00000000-0005-0000-0000-00008A0B0000}"/>
    <cellStyle name="Nuovo 31 3 3" xfId="1191" xr:uid="{00000000-0005-0000-0000-00008B0B0000}"/>
    <cellStyle name="Nuovo 31 3 3 2" xfId="2839" xr:uid="{00000000-0005-0000-0000-00008C0B0000}"/>
    <cellStyle name="Nuovo 31 3 4" xfId="2840" xr:uid="{00000000-0005-0000-0000-00008D0B0000}"/>
    <cellStyle name="Nuovo 31 4" xfId="1192" xr:uid="{00000000-0005-0000-0000-00008E0B0000}"/>
    <cellStyle name="Nuovo 31 4 2" xfId="2841" xr:uid="{00000000-0005-0000-0000-00008F0B0000}"/>
    <cellStyle name="Nuovo 31 4 2 2" xfId="2842" xr:uid="{00000000-0005-0000-0000-0000900B0000}"/>
    <cellStyle name="Nuovo 31 4 3" xfId="2843" xr:uid="{00000000-0005-0000-0000-0000910B0000}"/>
    <cellStyle name="Nuovo 31 5" xfId="1193" xr:uid="{00000000-0005-0000-0000-0000920B0000}"/>
    <cellStyle name="Nuovo 32" xfId="1194" xr:uid="{00000000-0005-0000-0000-0000930B0000}"/>
    <cellStyle name="Nuovo 32 2" xfId="1195" xr:uid="{00000000-0005-0000-0000-0000940B0000}"/>
    <cellStyle name="Nuovo 32 2 2" xfId="2844" xr:uid="{00000000-0005-0000-0000-0000950B0000}"/>
    <cellStyle name="Nuovo 32 3" xfId="1196" xr:uid="{00000000-0005-0000-0000-0000960B0000}"/>
    <cellStyle name="Nuovo 32 3 2" xfId="1197" xr:uid="{00000000-0005-0000-0000-0000970B0000}"/>
    <cellStyle name="Nuovo 32 3 2 2" xfId="4086" xr:uid="{00000000-0005-0000-0000-0000980B0000}"/>
    <cellStyle name="Nuovo 32 3 2 3" xfId="4087" xr:uid="{00000000-0005-0000-0000-0000990B0000}"/>
    <cellStyle name="Nuovo 32 3 3" xfId="1198" xr:uid="{00000000-0005-0000-0000-00009A0B0000}"/>
    <cellStyle name="Nuovo 32 3 3 2" xfId="2845" xr:uid="{00000000-0005-0000-0000-00009B0B0000}"/>
    <cellStyle name="Nuovo 32 3 4" xfId="2846" xr:uid="{00000000-0005-0000-0000-00009C0B0000}"/>
    <cellStyle name="Nuovo 32 4" xfId="1199" xr:uid="{00000000-0005-0000-0000-00009D0B0000}"/>
    <cellStyle name="Nuovo 32 4 2" xfId="2847" xr:uid="{00000000-0005-0000-0000-00009E0B0000}"/>
    <cellStyle name="Nuovo 32 4 2 2" xfId="2848" xr:uid="{00000000-0005-0000-0000-00009F0B0000}"/>
    <cellStyle name="Nuovo 32 4 3" xfId="2849" xr:uid="{00000000-0005-0000-0000-0000A00B0000}"/>
    <cellStyle name="Nuovo 32 5" xfId="1200" xr:uid="{00000000-0005-0000-0000-0000A10B0000}"/>
    <cellStyle name="Nuovo 33" xfId="1201" xr:uid="{00000000-0005-0000-0000-0000A20B0000}"/>
    <cellStyle name="Nuovo 33 2" xfId="1202" xr:uid="{00000000-0005-0000-0000-0000A30B0000}"/>
    <cellStyle name="Nuovo 33 2 2" xfId="2850" xr:uid="{00000000-0005-0000-0000-0000A40B0000}"/>
    <cellStyle name="Nuovo 33 3" xfId="1203" xr:uid="{00000000-0005-0000-0000-0000A50B0000}"/>
    <cellStyle name="Nuovo 33 3 2" xfId="1204" xr:uid="{00000000-0005-0000-0000-0000A60B0000}"/>
    <cellStyle name="Nuovo 33 3 2 2" xfId="4088" xr:uid="{00000000-0005-0000-0000-0000A70B0000}"/>
    <cellStyle name="Nuovo 33 3 2 3" xfId="4089" xr:uid="{00000000-0005-0000-0000-0000A80B0000}"/>
    <cellStyle name="Nuovo 33 3 3" xfId="1205" xr:uid="{00000000-0005-0000-0000-0000A90B0000}"/>
    <cellStyle name="Nuovo 33 3 3 2" xfId="2851" xr:uid="{00000000-0005-0000-0000-0000AA0B0000}"/>
    <cellStyle name="Nuovo 33 3 4" xfId="2852" xr:uid="{00000000-0005-0000-0000-0000AB0B0000}"/>
    <cellStyle name="Nuovo 33 4" xfId="1206" xr:uid="{00000000-0005-0000-0000-0000AC0B0000}"/>
    <cellStyle name="Nuovo 33 4 2" xfId="2853" xr:uid="{00000000-0005-0000-0000-0000AD0B0000}"/>
    <cellStyle name="Nuovo 33 4 2 2" xfId="2854" xr:uid="{00000000-0005-0000-0000-0000AE0B0000}"/>
    <cellStyle name="Nuovo 33 4 3" xfId="2855" xr:uid="{00000000-0005-0000-0000-0000AF0B0000}"/>
    <cellStyle name="Nuovo 33 5" xfId="1207" xr:uid="{00000000-0005-0000-0000-0000B00B0000}"/>
    <cellStyle name="Nuovo 34" xfId="1208" xr:uid="{00000000-0005-0000-0000-0000B10B0000}"/>
    <cellStyle name="Nuovo 34 2" xfId="1209" xr:uid="{00000000-0005-0000-0000-0000B20B0000}"/>
    <cellStyle name="Nuovo 34 2 2" xfId="2856" xr:uid="{00000000-0005-0000-0000-0000B30B0000}"/>
    <cellStyle name="Nuovo 34 3" xfId="1210" xr:uid="{00000000-0005-0000-0000-0000B40B0000}"/>
    <cellStyle name="Nuovo 34 3 2" xfId="1211" xr:uid="{00000000-0005-0000-0000-0000B50B0000}"/>
    <cellStyle name="Nuovo 34 3 2 2" xfId="4090" xr:uid="{00000000-0005-0000-0000-0000B60B0000}"/>
    <cellStyle name="Nuovo 34 3 2 3" xfId="4091" xr:uid="{00000000-0005-0000-0000-0000B70B0000}"/>
    <cellStyle name="Nuovo 34 3 3" xfId="1212" xr:uid="{00000000-0005-0000-0000-0000B80B0000}"/>
    <cellStyle name="Nuovo 34 3 3 2" xfId="2857" xr:uid="{00000000-0005-0000-0000-0000B90B0000}"/>
    <cellStyle name="Nuovo 34 3 4" xfId="2858" xr:uid="{00000000-0005-0000-0000-0000BA0B0000}"/>
    <cellStyle name="Nuovo 34 4" xfId="1213" xr:uid="{00000000-0005-0000-0000-0000BB0B0000}"/>
    <cellStyle name="Nuovo 34 4 2" xfId="2859" xr:uid="{00000000-0005-0000-0000-0000BC0B0000}"/>
    <cellStyle name="Nuovo 34 4 2 2" xfId="2860" xr:uid="{00000000-0005-0000-0000-0000BD0B0000}"/>
    <cellStyle name="Nuovo 34 4 3" xfId="2861" xr:uid="{00000000-0005-0000-0000-0000BE0B0000}"/>
    <cellStyle name="Nuovo 34 5" xfId="1214" xr:uid="{00000000-0005-0000-0000-0000BF0B0000}"/>
    <cellStyle name="Nuovo 35" xfId="1215" xr:uid="{00000000-0005-0000-0000-0000C00B0000}"/>
    <cellStyle name="Nuovo 35 2" xfId="1216" xr:uid="{00000000-0005-0000-0000-0000C10B0000}"/>
    <cellStyle name="Nuovo 35 2 2" xfId="2862" xr:uid="{00000000-0005-0000-0000-0000C20B0000}"/>
    <cellStyle name="Nuovo 35 3" xfId="1217" xr:uid="{00000000-0005-0000-0000-0000C30B0000}"/>
    <cellStyle name="Nuovo 35 3 2" xfId="1218" xr:uid="{00000000-0005-0000-0000-0000C40B0000}"/>
    <cellStyle name="Nuovo 35 3 2 2" xfId="4092" xr:uid="{00000000-0005-0000-0000-0000C50B0000}"/>
    <cellStyle name="Nuovo 35 3 2 3" xfId="4093" xr:uid="{00000000-0005-0000-0000-0000C60B0000}"/>
    <cellStyle name="Nuovo 35 3 3" xfId="1219" xr:uid="{00000000-0005-0000-0000-0000C70B0000}"/>
    <cellStyle name="Nuovo 35 3 3 2" xfId="2863" xr:uid="{00000000-0005-0000-0000-0000C80B0000}"/>
    <cellStyle name="Nuovo 35 3 4" xfId="2864" xr:uid="{00000000-0005-0000-0000-0000C90B0000}"/>
    <cellStyle name="Nuovo 35 4" xfId="1220" xr:uid="{00000000-0005-0000-0000-0000CA0B0000}"/>
    <cellStyle name="Nuovo 35 4 2" xfId="2865" xr:uid="{00000000-0005-0000-0000-0000CB0B0000}"/>
    <cellStyle name="Nuovo 35 4 2 2" xfId="2866" xr:uid="{00000000-0005-0000-0000-0000CC0B0000}"/>
    <cellStyle name="Nuovo 35 4 3" xfId="2867" xr:uid="{00000000-0005-0000-0000-0000CD0B0000}"/>
    <cellStyle name="Nuovo 35 5" xfId="1221" xr:uid="{00000000-0005-0000-0000-0000CE0B0000}"/>
    <cellStyle name="Nuovo 36" xfId="1222" xr:uid="{00000000-0005-0000-0000-0000CF0B0000}"/>
    <cellStyle name="Nuovo 36 2" xfId="1223" xr:uid="{00000000-0005-0000-0000-0000D00B0000}"/>
    <cellStyle name="Nuovo 36 2 2" xfId="2868" xr:uid="{00000000-0005-0000-0000-0000D10B0000}"/>
    <cellStyle name="Nuovo 36 3" xfId="1224" xr:uid="{00000000-0005-0000-0000-0000D20B0000}"/>
    <cellStyle name="Nuovo 36 3 2" xfId="1225" xr:uid="{00000000-0005-0000-0000-0000D30B0000}"/>
    <cellStyle name="Nuovo 36 3 2 2" xfId="4094" xr:uid="{00000000-0005-0000-0000-0000D40B0000}"/>
    <cellStyle name="Nuovo 36 3 2 3" xfId="4095" xr:uid="{00000000-0005-0000-0000-0000D50B0000}"/>
    <cellStyle name="Nuovo 36 3 3" xfId="1226" xr:uid="{00000000-0005-0000-0000-0000D60B0000}"/>
    <cellStyle name="Nuovo 36 3 3 2" xfId="2869" xr:uid="{00000000-0005-0000-0000-0000D70B0000}"/>
    <cellStyle name="Nuovo 36 3 4" xfId="2870" xr:uid="{00000000-0005-0000-0000-0000D80B0000}"/>
    <cellStyle name="Nuovo 36 4" xfId="1227" xr:uid="{00000000-0005-0000-0000-0000D90B0000}"/>
    <cellStyle name="Nuovo 36 4 2" xfId="2871" xr:uid="{00000000-0005-0000-0000-0000DA0B0000}"/>
    <cellStyle name="Nuovo 36 4 2 2" xfId="2872" xr:uid="{00000000-0005-0000-0000-0000DB0B0000}"/>
    <cellStyle name="Nuovo 36 4 3" xfId="2873" xr:uid="{00000000-0005-0000-0000-0000DC0B0000}"/>
    <cellStyle name="Nuovo 36 5" xfId="1228" xr:uid="{00000000-0005-0000-0000-0000DD0B0000}"/>
    <cellStyle name="Nuovo 37" xfId="1229" xr:uid="{00000000-0005-0000-0000-0000DE0B0000}"/>
    <cellStyle name="Nuovo 37 2" xfId="1230" xr:uid="{00000000-0005-0000-0000-0000DF0B0000}"/>
    <cellStyle name="Nuovo 37 2 2" xfId="2874" xr:uid="{00000000-0005-0000-0000-0000E00B0000}"/>
    <cellStyle name="Nuovo 37 3" xfId="1231" xr:uid="{00000000-0005-0000-0000-0000E10B0000}"/>
    <cellStyle name="Nuovo 37 3 2" xfId="1232" xr:uid="{00000000-0005-0000-0000-0000E20B0000}"/>
    <cellStyle name="Nuovo 37 3 2 2" xfId="4096" xr:uid="{00000000-0005-0000-0000-0000E30B0000}"/>
    <cellStyle name="Nuovo 37 3 2 3" xfId="4097" xr:uid="{00000000-0005-0000-0000-0000E40B0000}"/>
    <cellStyle name="Nuovo 37 3 3" xfId="1233" xr:uid="{00000000-0005-0000-0000-0000E50B0000}"/>
    <cellStyle name="Nuovo 37 3 3 2" xfId="2875" xr:uid="{00000000-0005-0000-0000-0000E60B0000}"/>
    <cellStyle name="Nuovo 37 3 4" xfId="2876" xr:uid="{00000000-0005-0000-0000-0000E70B0000}"/>
    <cellStyle name="Nuovo 37 4" xfId="1234" xr:uid="{00000000-0005-0000-0000-0000E80B0000}"/>
    <cellStyle name="Nuovo 37 4 2" xfId="2877" xr:uid="{00000000-0005-0000-0000-0000E90B0000}"/>
    <cellStyle name="Nuovo 37 4 2 2" xfId="2878" xr:uid="{00000000-0005-0000-0000-0000EA0B0000}"/>
    <cellStyle name="Nuovo 37 4 3" xfId="2879" xr:uid="{00000000-0005-0000-0000-0000EB0B0000}"/>
    <cellStyle name="Nuovo 37 5" xfId="1235" xr:uid="{00000000-0005-0000-0000-0000EC0B0000}"/>
    <cellStyle name="Nuovo 38" xfId="1236" xr:uid="{00000000-0005-0000-0000-0000ED0B0000}"/>
    <cellStyle name="Nuovo 38 2" xfId="1237" xr:uid="{00000000-0005-0000-0000-0000EE0B0000}"/>
    <cellStyle name="Nuovo 38 2 2" xfId="2880" xr:uid="{00000000-0005-0000-0000-0000EF0B0000}"/>
    <cellStyle name="Nuovo 38 3" xfId="1238" xr:uid="{00000000-0005-0000-0000-0000F00B0000}"/>
    <cellStyle name="Nuovo 38 3 2" xfId="1239" xr:uid="{00000000-0005-0000-0000-0000F10B0000}"/>
    <cellStyle name="Nuovo 38 3 2 2" xfId="4098" xr:uid="{00000000-0005-0000-0000-0000F20B0000}"/>
    <cellStyle name="Nuovo 38 3 2 3" xfId="4099" xr:uid="{00000000-0005-0000-0000-0000F30B0000}"/>
    <cellStyle name="Nuovo 38 3 3" xfId="1240" xr:uid="{00000000-0005-0000-0000-0000F40B0000}"/>
    <cellStyle name="Nuovo 38 3 3 2" xfId="2881" xr:uid="{00000000-0005-0000-0000-0000F50B0000}"/>
    <cellStyle name="Nuovo 38 3 4" xfId="2882" xr:uid="{00000000-0005-0000-0000-0000F60B0000}"/>
    <cellStyle name="Nuovo 38 4" xfId="1241" xr:uid="{00000000-0005-0000-0000-0000F70B0000}"/>
    <cellStyle name="Nuovo 38 4 2" xfId="2883" xr:uid="{00000000-0005-0000-0000-0000F80B0000}"/>
    <cellStyle name="Nuovo 38 4 2 2" xfId="2884" xr:uid="{00000000-0005-0000-0000-0000F90B0000}"/>
    <cellStyle name="Nuovo 38 4 3" xfId="2885" xr:uid="{00000000-0005-0000-0000-0000FA0B0000}"/>
    <cellStyle name="Nuovo 38 5" xfId="1242" xr:uid="{00000000-0005-0000-0000-0000FB0B0000}"/>
    <cellStyle name="Nuovo 39" xfId="1243" xr:uid="{00000000-0005-0000-0000-0000FC0B0000}"/>
    <cellStyle name="Nuovo 39 2" xfId="1244" xr:uid="{00000000-0005-0000-0000-0000FD0B0000}"/>
    <cellStyle name="Nuovo 39 2 2" xfId="2886" xr:uid="{00000000-0005-0000-0000-0000FE0B0000}"/>
    <cellStyle name="Nuovo 39 3" xfId="1245" xr:uid="{00000000-0005-0000-0000-0000FF0B0000}"/>
    <cellStyle name="Nuovo 39 3 2" xfId="1246" xr:uid="{00000000-0005-0000-0000-0000000C0000}"/>
    <cellStyle name="Nuovo 39 3 2 2" xfId="4100" xr:uid="{00000000-0005-0000-0000-0000010C0000}"/>
    <cellStyle name="Nuovo 39 3 2 3" xfId="4101" xr:uid="{00000000-0005-0000-0000-0000020C0000}"/>
    <cellStyle name="Nuovo 39 3 3" xfId="1247" xr:uid="{00000000-0005-0000-0000-0000030C0000}"/>
    <cellStyle name="Nuovo 39 3 3 2" xfId="2887" xr:uid="{00000000-0005-0000-0000-0000040C0000}"/>
    <cellStyle name="Nuovo 39 3 4" xfId="2888" xr:uid="{00000000-0005-0000-0000-0000050C0000}"/>
    <cellStyle name="Nuovo 39 4" xfId="1248" xr:uid="{00000000-0005-0000-0000-0000060C0000}"/>
    <cellStyle name="Nuovo 39 4 2" xfId="2889" xr:uid="{00000000-0005-0000-0000-0000070C0000}"/>
    <cellStyle name="Nuovo 39 4 2 2" xfId="2890" xr:uid="{00000000-0005-0000-0000-0000080C0000}"/>
    <cellStyle name="Nuovo 39 4 3" xfId="2891" xr:uid="{00000000-0005-0000-0000-0000090C0000}"/>
    <cellStyle name="Nuovo 39 5" xfId="1249" xr:uid="{00000000-0005-0000-0000-00000A0C0000}"/>
    <cellStyle name="Nuovo 4" xfId="1250" xr:uid="{00000000-0005-0000-0000-00000B0C0000}"/>
    <cellStyle name="Nuovo 4 2" xfId="1251" xr:uid="{00000000-0005-0000-0000-00000C0C0000}"/>
    <cellStyle name="Nuovo 4 2 2" xfId="2892" xr:uid="{00000000-0005-0000-0000-00000D0C0000}"/>
    <cellStyle name="Nuovo 4 3" xfId="1252" xr:uid="{00000000-0005-0000-0000-00000E0C0000}"/>
    <cellStyle name="Nuovo 4 3 2" xfId="1253" xr:uid="{00000000-0005-0000-0000-00000F0C0000}"/>
    <cellStyle name="Nuovo 4 3 2 2" xfId="4102" xr:uid="{00000000-0005-0000-0000-0000100C0000}"/>
    <cellStyle name="Nuovo 4 3 2 3" xfId="4103" xr:uid="{00000000-0005-0000-0000-0000110C0000}"/>
    <cellStyle name="Nuovo 4 3 3" xfId="1254" xr:uid="{00000000-0005-0000-0000-0000120C0000}"/>
    <cellStyle name="Nuovo 4 3 3 2" xfId="2893" xr:uid="{00000000-0005-0000-0000-0000130C0000}"/>
    <cellStyle name="Nuovo 4 3 4" xfId="2894" xr:uid="{00000000-0005-0000-0000-0000140C0000}"/>
    <cellStyle name="Nuovo 4 4" xfId="1255" xr:uid="{00000000-0005-0000-0000-0000150C0000}"/>
    <cellStyle name="Nuovo 4 4 2" xfId="2895" xr:uid="{00000000-0005-0000-0000-0000160C0000}"/>
    <cellStyle name="Nuovo 4 4 2 2" xfId="2896" xr:uid="{00000000-0005-0000-0000-0000170C0000}"/>
    <cellStyle name="Nuovo 4 4 3" xfId="2897" xr:uid="{00000000-0005-0000-0000-0000180C0000}"/>
    <cellStyle name="Nuovo 4 5" xfId="1256" xr:uid="{00000000-0005-0000-0000-0000190C0000}"/>
    <cellStyle name="Nuovo 40" xfId="1257" xr:uid="{00000000-0005-0000-0000-00001A0C0000}"/>
    <cellStyle name="Nuovo 40 2" xfId="1258" xr:uid="{00000000-0005-0000-0000-00001B0C0000}"/>
    <cellStyle name="Nuovo 40 2 2" xfId="2898" xr:uid="{00000000-0005-0000-0000-00001C0C0000}"/>
    <cellStyle name="Nuovo 40 3" xfId="1259" xr:uid="{00000000-0005-0000-0000-00001D0C0000}"/>
    <cellStyle name="Nuovo 40 3 2" xfId="1260" xr:uid="{00000000-0005-0000-0000-00001E0C0000}"/>
    <cellStyle name="Nuovo 40 3 2 2" xfId="4104" xr:uid="{00000000-0005-0000-0000-00001F0C0000}"/>
    <cellStyle name="Nuovo 40 3 2 3" xfId="4105" xr:uid="{00000000-0005-0000-0000-0000200C0000}"/>
    <cellStyle name="Nuovo 40 3 3" xfId="1261" xr:uid="{00000000-0005-0000-0000-0000210C0000}"/>
    <cellStyle name="Nuovo 40 3 3 2" xfId="2899" xr:uid="{00000000-0005-0000-0000-0000220C0000}"/>
    <cellStyle name="Nuovo 40 3 4" xfId="2900" xr:uid="{00000000-0005-0000-0000-0000230C0000}"/>
    <cellStyle name="Nuovo 40 4" xfId="1262" xr:uid="{00000000-0005-0000-0000-0000240C0000}"/>
    <cellStyle name="Nuovo 40 4 2" xfId="2901" xr:uid="{00000000-0005-0000-0000-0000250C0000}"/>
    <cellStyle name="Nuovo 40 4 2 2" xfId="2902" xr:uid="{00000000-0005-0000-0000-0000260C0000}"/>
    <cellStyle name="Nuovo 40 4 3" xfId="2903" xr:uid="{00000000-0005-0000-0000-0000270C0000}"/>
    <cellStyle name="Nuovo 40 5" xfId="1263" xr:uid="{00000000-0005-0000-0000-0000280C0000}"/>
    <cellStyle name="Nuovo 41" xfId="1264" xr:uid="{00000000-0005-0000-0000-0000290C0000}"/>
    <cellStyle name="Nuovo 41 2" xfId="1265" xr:uid="{00000000-0005-0000-0000-00002A0C0000}"/>
    <cellStyle name="Nuovo 41 2 2" xfId="2904" xr:uid="{00000000-0005-0000-0000-00002B0C0000}"/>
    <cellStyle name="Nuovo 41 3" xfId="1266" xr:uid="{00000000-0005-0000-0000-00002C0C0000}"/>
    <cellStyle name="Nuovo 41 3 2" xfId="1267" xr:uid="{00000000-0005-0000-0000-00002D0C0000}"/>
    <cellStyle name="Nuovo 41 3 2 2" xfId="4106" xr:uid="{00000000-0005-0000-0000-00002E0C0000}"/>
    <cellStyle name="Nuovo 41 3 2 3" xfId="4107" xr:uid="{00000000-0005-0000-0000-00002F0C0000}"/>
    <cellStyle name="Nuovo 41 3 3" xfId="1268" xr:uid="{00000000-0005-0000-0000-0000300C0000}"/>
    <cellStyle name="Nuovo 41 3 3 2" xfId="2905" xr:uid="{00000000-0005-0000-0000-0000310C0000}"/>
    <cellStyle name="Nuovo 41 3 4" xfId="2906" xr:uid="{00000000-0005-0000-0000-0000320C0000}"/>
    <cellStyle name="Nuovo 41 4" xfId="1269" xr:uid="{00000000-0005-0000-0000-0000330C0000}"/>
    <cellStyle name="Nuovo 41 4 2" xfId="2907" xr:uid="{00000000-0005-0000-0000-0000340C0000}"/>
    <cellStyle name="Nuovo 41 4 2 2" xfId="2908" xr:uid="{00000000-0005-0000-0000-0000350C0000}"/>
    <cellStyle name="Nuovo 41 4 3" xfId="2909" xr:uid="{00000000-0005-0000-0000-0000360C0000}"/>
    <cellStyle name="Nuovo 41 5" xfId="1270" xr:uid="{00000000-0005-0000-0000-0000370C0000}"/>
    <cellStyle name="Nuovo 42" xfId="1271" xr:uid="{00000000-0005-0000-0000-0000380C0000}"/>
    <cellStyle name="Nuovo 42 2" xfId="1272" xr:uid="{00000000-0005-0000-0000-0000390C0000}"/>
    <cellStyle name="Nuovo 42 2 2" xfId="2910" xr:uid="{00000000-0005-0000-0000-00003A0C0000}"/>
    <cellStyle name="Nuovo 42 3" xfId="1273" xr:uid="{00000000-0005-0000-0000-00003B0C0000}"/>
    <cellStyle name="Nuovo 42 3 2" xfId="1274" xr:uid="{00000000-0005-0000-0000-00003C0C0000}"/>
    <cellStyle name="Nuovo 42 3 2 2" xfId="4108" xr:uid="{00000000-0005-0000-0000-00003D0C0000}"/>
    <cellStyle name="Nuovo 42 3 2 3" xfId="4109" xr:uid="{00000000-0005-0000-0000-00003E0C0000}"/>
    <cellStyle name="Nuovo 42 3 3" xfId="1275" xr:uid="{00000000-0005-0000-0000-00003F0C0000}"/>
    <cellStyle name="Nuovo 42 3 3 2" xfId="2911" xr:uid="{00000000-0005-0000-0000-0000400C0000}"/>
    <cellStyle name="Nuovo 42 3 4" xfId="2912" xr:uid="{00000000-0005-0000-0000-0000410C0000}"/>
    <cellStyle name="Nuovo 42 4" xfId="1276" xr:uid="{00000000-0005-0000-0000-0000420C0000}"/>
    <cellStyle name="Nuovo 42 4 2" xfId="2913" xr:uid="{00000000-0005-0000-0000-0000430C0000}"/>
    <cellStyle name="Nuovo 42 4 2 2" xfId="2914" xr:uid="{00000000-0005-0000-0000-0000440C0000}"/>
    <cellStyle name="Nuovo 42 4 3" xfId="2915" xr:uid="{00000000-0005-0000-0000-0000450C0000}"/>
    <cellStyle name="Nuovo 42 5" xfId="1277" xr:uid="{00000000-0005-0000-0000-0000460C0000}"/>
    <cellStyle name="Nuovo 43" xfId="1278" xr:uid="{00000000-0005-0000-0000-0000470C0000}"/>
    <cellStyle name="Nuovo 43 2" xfId="1279" xr:uid="{00000000-0005-0000-0000-0000480C0000}"/>
    <cellStyle name="Nuovo 43 2 2" xfId="2916" xr:uid="{00000000-0005-0000-0000-0000490C0000}"/>
    <cellStyle name="Nuovo 43 3" xfId="1280" xr:uid="{00000000-0005-0000-0000-00004A0C0000}"/>
    <cellStyle name="Nuovo 43 3 2" xfId="1281" xr:uid="{00000000-0005-0000-0000-00004B0C0000}"/>
    <cellStyle name="Nuovo 43 3 2 2" xfId="4110" xr:uid="{00000000-0005-0000-0000-00004C0C0000}"/>
    <cellStyle name="Nuovo 43 3 2 3" xfId="4111" xr:uid="{00000000-0005-0000-0000-00004D0C0000}"/>
    <cellStyle name="Nuovo 43 3 3" xfId="1282" xr:uid="{00000000-0005-0000-0000-00004E0C0000}"/>
    <cellStyle name="Nuovo 43 3 3 2" xfId="2917" xr:uid="{00000000-0005-0000-0000-00004F0C0000}"/>
    <cellStyle name="Nuovo 43 3 4" xfId="2918" xr:uid="{00000000-0005-0000-0000-0000500C0000}"/>
    <cellStyle name="Nuovo 43 4" xfId="1283" xr:uid="{00000000-0005-0000-0000-0000510C0000}"/>
    <cellStyle name="Nuovo 43 4 2" xfId="2919" xr:uid="{00000000-0005-0000-0000-0000520C0000}"/>
    <cellStyle name="Nuovo 43 4 2 2" xfId="2920" xr:uid="{00000000-0005-0000-0000-0000530C0000}"/>
    <cellStyle name="Nuovo 43 4 3" xfId="2921" xr:uid="{00000000-0005-0000-0000-0000540C0000}"/>
    <cellStyle name="Nuovo 43 5" xfId="1284" xr:uid="{00000000-0005-0000-0000-0000550C0000}"/>
    <cellStyle name="Nuovo 44" xfId="1285" xr:uid="{00000000-0005-0000-0000-0000560C0000}"/>
    <cellStyle name="Nuovo 44 2" xfId="1286" xr:uid="{00000000-0005-0000-0000-0000570C0000}"/>
    <cellStyle name="Nuovo 44 2 2" xfId="2922" xr:uid="{00000000-0005-0000-0000-0000580C0000}"/>
    <cellStyle name="Nuovo 44 3" xfId="1287" xr:uid="{00000000-0005-0000-0000-0000590C0000}"/>
    <cellStyle name="Nuovo 44 3 2" xfId="1288" xr:uid="{00000000-0005-0000-0000-00005A0C0000}"/>
    <cellStyle name="Nuovo 44 3 2 2" xfId="4112" xr:uid="{00000000-0005-0000-0000-00005B0C0000}"/>
    <cellStyle name="Nuovo 44 3 2 3" xfId="4113" xr:uid="{00000000-0005-0000-0000-00005C0C0000}"/>
    <cellStyle name="Nuovo 44 3 3" xfId="1289" xr:uid="{00000000-0005-0000-0000-00005D0C0000}"/>
    <cellStyle name="Nuovo 44 3 3 2" xfId="2923" xr:uid="{00000000-0005-0000-0000-00005E0C0000}"/>
    <cellStyle name="Nuovo 44 3 4" xfId="2924" xr:uid="{00000000-0005-0000-0000-00005F0C0000}"/>
    <cellStyle name="Nuovo 44 4" xfId="1290" xr:uid="{00000000-0005-0000-0000-0000600C0000}"/>
    <cellStyle name="Nuovo 44 4 2" xfId="2925" xr:uid="{00000000-0005-0000-0000-0000610C0000}"/>
    <cellStyle name="Nuovo 44 4 2 2" xfId="2926" xr:uid="{00000000-0005-0000-0000-0000620C0000}"/>
    <cellStyle name="Nuovo 44 4 3" xfId="2927" xr:uid="{00000000-0005-0000-0000-0000630C0000}"/>
    <cellStyle name="Nuovo 44 5" xfId="1291" xr:uid="{00000000-0005-0000-0000-0000640C0000}"/>
    <cellStyle name="Nuovo 45" xfId="1292" xr:uid="{00000000-0005-0000-0000-0000650C0000}"/>
    <cellStyle name="Nuovo 45 2" xfId="2928" xr:uid="{00000000-0005-0000-0000-0000660C0000}"/>
    <cellStyle name="Nuovo 46" xfId="1293" xr:uid="{00000000-0005-0000-0000-0000670C0000}"/>
    <cellStyle name="Nuovo 46 2" xfId="1294" xr:uid="{00000000-0005-0000-0000-0000680C0000}"/>
    <cellStyle name="Nuovo 46 2 2" xfId="4114" xr:uid="{00000000-0005-0000-0000-0000690C0000}"/>
    <cellStyle name="Nuovo 46 2 3" xfId="4115" xr:uid="{00000000-0005-0000-0000-00006A0C0000}"/>
    <cellStyle name="Nuovo 46 3" xfId="1295" xr:uid="{00000000-0005-0000-0000-00006B0C0000}"/>
    <cellStyle name="Nuovo 46 3 2" xfId="2929" xr:uid="{00000000-0005-0000-0000-00006C0C0000}"/>
    <cellStyle name="Nuovo 46 4" xfId="2930" xr:uid="{00000000-0005-0000-0000-00006D0C0000}"/>
    <cellStyle name="Nuovo 47" xfId="1296" xr:uid="{00000000-0005-0000-0000-00006E0C0000}"/>
    <cellStyle name="Nuovo 47 2" xfId="2931" xr:uid="{00000000-0005-0000-0000-00006F0C0000}"/>
    <cellStyle name="Nuovo 47 2 2" xfId="2932" xr:uid="{00000000-0005-0000-0000-0000700C0000}"/>
    <cellStyle name="Nuovo 47 3" xfId="2933" xr:uid="{00000000-0005-0000-0000-0000710C0000}"/>
    <cellStyle name="Nuovo 48" xfId="1297" xr:uid="{00000000-0005-0000-0000-0000720C0000}"/>
    <cellStyle name="Nuovo 5" xfId="1298" xr:uid="{00000000-0005-0000-0000-0000730C0000}"/>
    <cellStyle name="Nuovo 5 2" xfId="1299" xr:uid="{00000000-0005-0000-0000-0000740C0000}"/>
    <cellStyle name="Nuovo 5 2 2" xfId="2934" xr:uid="{00000000-0005-0000-0000-0000750C0000}"/>
    <cellStyle name="Nuovo 5 3" xfId="1300" xr:uid="{00000000-0005-0000-0000-0000760C0000}"/>
    <cellStyle name="Nuovo 5 3 2" xfId="1301" xr:uid="{00000000-0005-0000-0000-0000770C0000}"/>
    <cellStyle name="Nuovo 5 3 2 2" xfId="4116" xr:uid="{00000000-0005-0000-0000-0000780C0000}"/>
    <cellStyle name="Nuovo 5 3 2 3" xfId="4117" xr:uid="{00000000-0005-0000-0000-0000790C0000}"/>
    <cellStyle name="Nuovo 5 3 3" xfId="1302" xr:uid="{00000000-0005-0000-0000-00007A0C0000}"/>
    <cellStyle name="Nuovo 5 3 3 2" xfId="2935" xr:uid="{00000000-0005-0000-0000-00007B0C0000}"/>
    <cellStyle name="Nuovo 5 3 4" xfId="2936" xr:uid="{00000000-0005-0000-0000-00007C0C0000}"/>
    <cellStyle name="Nuovo 5 4" xfId="1303" xr:uid="{00000000-0005-0000-0000-00007D0C0000}"/>
    <cellStyle name="Nuovo 5 4 2" xfId="2937" xr:uid="{00000000-0005-0000-0000-00007E0C0000}"/>
    <cellStyle name="Nuovo 5 4 2 2" xfId="2938" xr:uid="{00000000-0005-0000-0000-00007F0C0000}"/>
    <cellStyle name="Nuovo 5 4 3" xfId="2939" xr:uid="{00000000-0005-0000-0000-0000800C0000}"/>
    <cellStyle name="Nuovo 5 5" xfId="1304" xr:uid="{00000000-0005-0000-0000-0000810C0000}"/>
    <cellStyle name="Nuovo 6" xfId="1305" xr:uid="{00000000-0005-0000-0000-0000820C0000}"/>
    <cellStyle name="Nuovo 6 2" xfId="1306" xr:uid="{00000000-0005-0000-0000-0000830C0000}"/>
    <cellStyle name="Nuovo 6 2 2" xfId="2940" xr:uid="{00000000-0005-0000-0000-0000840C0000}"/>
    <cellStyle name="Nuovo 6 3" xfId="1307" xr:uid="{00000000-0005-0000-0000-0000850C0000}"/>
    <cellStyle name="Nuovo 6 3 2" xfId="1308" xr:uid="{00000000-0005-0000-0000-0000860C0000}"/>
    <cellStyle name="Nuovo 6 3 2 2" xfId="4118" xr:uid="{00000000-0005-0000-0000-0000870C0000}"/>
    <cellStyle name="Nuovo 6 3 2 3" xfId="4119" xr:uid="{00000000-0005-0000-0000-0000880C0000}"/>
    <cellStyle name="Nuovo 6 3 3" xfId="1309" xr:uid="{00000000-0005-0000-0000-0000890C0000}"/>
    <cellStyle name="Nuovo 6 3 3 2" xfId="2941" xr:uid="{00000000-0005-0000-0000-00008A0C0000}"/>
    <cellStyle name="Nuovo 6 3 4" xfId="2942" xr:uid="{00000000-0005-0000-0000-00008B0C0000}"/>
    <cellStyle name="Nuovo 6 4" xfId="1310" xr:uid="{00000000-0005-0000-0000-00008C0C0000}"/>
    <cellStyle name="Nuovo 6 4 2" xfId="2943" xr:uid="{00000000-0005-0000-0000-00008D0C0000}"/>
    <cellStyle name="Nuovo 6 4 2 2" xfId="2944" xr:uid="{00000000-0005-0000-0000-00008E0C0000}"/>
    <cellStyle name="Nuovo 6 4 3" xfId="2945" xr:uid="{00000000-0005-0000-0000-00008F0C0000}"/>
    <cellStyle name="Nuovo 6 5" xfId="1311" xr:uid="{00000000-0005-0000-0000-0000900C0000}"/>
    <cellStyle name="Nuovo 7" xfId="1312" xr:uid="{00000000-0005-0000-0000-0000910C0000}"/>
    <cellStyle name="Nuovo 7 2" xfId="1313" xr:uid="{00000000-0005-0000-0000-0000920C0000}"/>
    <cellStyle name="Nuovo 7 2 2" xfId="2946" xr:uid="{00000000-0005-0000-0000-0000930C0000}"/>
    <cellStyle name="Nuovo 7 3" xfId="1314" xr:uid="{00000000-0005-0000-0000-0000940C0000}"/>
    <cellStyle name="Nuovo 7 3 2" xfId="1315" xr:uid="{00000000-0005-0000-0000-0000950C0000}"/>
    <cellStyle name="Nuovo 7 3 2 2" xfId="4120" xr:uid="{00000000-0005-0000-0000-0000960C0000}"/>
    <cellStyle name="Nuovo 7 3 2 3" xfId="4121" xr:uid="{00000000-0005-0000-0000-0000970C0000}"/>
    <cellStyle name="Nuovo 7 3 3" xfId="1316" xr:uid="{00000000-0005-0000-0000-0000980C0000}"/>
    <cellStyle name="Nuovo 7 3 3 2" xfId="2947" xr:uid="{00000000-0005-0000-0000-0000990C0000}"/>
    <cellStyle name="Nuovo 7 3 4" xfId="2948" xr:uid="{00000000-0005-0000-0000-00009A0C0000}"/>
    <cellStyle name="Nuovo 7 4" xfId="1317" xr:uid="{00000000-0005-0000-0000-00009B0C0000}"/>
    <cellStyle name="Nuovo 7 4 2" xfId="2949" xr:uid="{00000000-0005-0000-0000-00009C0C0000}"/>
    <cellStyle name="Nuovo 7 4 2 2" xfId="2950" xr:uid="{00000000-0005-0000-0000-00009D0C0000}"/>
    <cellStyle name="Nuovo 7 4 3" xfId="2951" xr:uid="{00000000-0005-0000-0000-00009E0C0000}"/>
    <cellStyle name="Nuovo 7 5" xfId="1318" xr:uid="{00000000-0005-0000-0000-00009F0C0000}"/>
    <cellStyle name="Nuovo 8" xfId="1319" xr:uid="{00000000-0005-0000-0000-0000A00C0000}"/>
    <cellStyle name="Nuovo 8 2" xfId="1320" xr:uid="{00000000-0005-0000-0000-0000A10C0000}"/>
    <cellStyle name="Nuovo 8 2 2" xfId="2952" xr:uid="{00000000-0005-0000-0000-0000A20C0000}"/>
    <cellStyle name="Nuovo 8 3" xfId="1321" xr:uid="{00000000-0005-0000-0000-0000A30C0000}"/>
    <cellStyle name="Nuovo 8 3 2" xfId="1322" xr:uid="{00000000-0005-0000-0000-0000A40C0000}"/>
    <cellStyle name="Nuovo 8 3 2 2" xfId="4122" xr:uid="{00000000-0005-0000-0000-0000A50C0000}"/>
    <cellStyle name="Nuovo 8 3 2 3" xfId="4123" xr:uid="{00000000-0005-0000-0000-0000A60C0000}"/>
    <cellStyle name="Nuovo 8 3 3" xfId="1323" xr:uid="{00000000-0005-0000-0000-0000A70C0000}"/>
    <cellStyle name="Nuovo 8 3 3 2" xfId="2953" xr:uid="{00000000-0005-0000-0000-0000A80C0000}"/>
    <cellStyle name="Nuovo 8 3 4" xfId="2954" xr:uid="{00000000-0005-0000-0000-0000A90C0000}"/>
    <cellStyle name="Nuovo 8 4" xfId="1324" xr:uid="{00000000-0005-0000-0000-0000AA0C0000}"/>
    <cellStyle name="Nuovo 8 4 2" xfId="2955" xr:uid="{00000000-0005-0000-0000-0000AB0C0000}"/>
    <cellStyle name="Nuovo 8 4 2 2" xfId="2956" xr:uid="{00000000-0005-0000-0000-0000AC0C0000}"/>
    <cellStyle name="Nuovo 8 4 3" xfId="2957" xr:uid="{00000000-0005-0000-0000-0000AD0C0000}"/>
    <cellStyle name="Nuovo 8 5" xfId="1325" xr:uid="{00000000-0005-0000-0000-0000AE0C0000}"/>
    <cellStyle name="Nuovo 9" xfId="1326" xr:uid="{00000000-0005-0000-0000-0000AF0C0000}"/>
    <cellStyle name="Nuovo 9 2" xfId="1327" xr:uid="{00000000-0005-0000-0000-0000B00C0000}"/>
    <cellStyle name="Nuovo 9 2 2" xfId="2958" xr:uid="{00000000-0005-0000-0000-0000B10C0000}"/>
    <cellStyle name="Nuovo 9 3" xfId="1328" xr:uid="{00000000-0005-0000-0000-0000B20C0000}"/>
    <cellStyle name="Nuovo 9 3 2" xfId="1329" xr:uid="{00000000-0005-0000-0000-0000B30C0000}"/>
    <cellStyle name="Nuovo 9 3 2 2" xfId="4124" xr:uid="{00000000-0005-0000-0000-0000B40C0000}"/>
    <cellStyle name="Nuovo 9 3 2 3" xfId="4125" xr:uid="{00000000-0005-0000-0000-0000B50C0000}"/>
    <cellStyle name="Nuovo 9 3 3" xfId="1330" xr:uid="{00000000-0005-0000-0000-0000B60C0000}"/>
    <cellStyle name="Nuovo 9 3 3 2" xfId="2959" xr:uid="{00000000-0005-0000-0000-0000B70C0000}"/>
    <cellStyle name="Nuovo 9 3 4" xfId="2960" xr:uid="{00000000-0005-0000-0000-0000B80C0000}"/>
    <cellStyle name="Nuovo 9 4" xfId="1331" xr:uid="{00000000-0005-0000-0000-0000B90C0000}"/>
    <cellStyle name="Nuovo 9 4 2" xfId="2961" xr:uid="{00000000-0005-0000-0000-0000BA0C0000}"/>
    <cellStyle name="Nuovo 9 4 2 2" xfId="2962" xr:uid="{00000000-0005-0000-0000-0000BB0C0000}"/>
    <cellStyle name="Nuovo 9 4 3" xfId="2963" xr:uid="{00000000-0005-0000-0000-0000BC0C0000}"/>
    <cellStyle name="Nuovo 9 5" xfId="1332" xr:uid="{00000000-0005-0000-0000-0000BD0C0000}"/>
    <cellStyle name="Output" xfId="1333" builtinId="21" customBuiltin="1"/>
    <cellStyle name="Output 2" xfId="1334" xr:uid="{00000000-0005-0000-0000-0000BF0C0000}"/>
    <cellStyle name="Output 2 2" xfId="1335" xr:uid="{00000000-0005-0000-0000-0000C00C0000}"/>
    <cellStyle name="Output 2 2 2" xfId="4126" xr:uid="{00000000-0005-0000-0000-0000C10C0000}"/>
    <cellStyle name="Output 2 2 3" xfId="4127" xr:uid="{00000000-0005-0000-0000-0000C20C0000}"/>
    <cellStyle name="Output 2 3" xfId="1336" xr:uid="{00000000-0005-0000-0000-0000C30C0000}"/>
    <cellStyle name="Output 2 3 2" xfId="4128" xr:uid="{00000000-0005-0000-0000-0000C40C0000}"/>
    <cellStyle name="Output 2 4" xfId="1337" xr:uid="{00000000-0005-0000-0000-0000C50C0000}"/>
    <cellStyle name="Output 2 5" xfId="1338" xr:uid="{00000000-0005-0000-0000-0000C60C0000}"/>
    <cellStyle name="Output 2 6" xfId="1339" xr:uid="{00000000-0005-0000-0000-0000C70C0000}"/>
    <cellStyle name="Output 2 7" xfId="4129" xr:uid="{00000000-0005-0000-0000-0000C80C0000}"/>
    <cellStyle name="Output 3" xfId="1340" xr:uid="{00000000-0005-0000-0000-0000C90C0000}"/>
    <cellStyle name="Output 3 2" xfId="1341" xr:uid="{00000000-0005-0000-0000-0000CA0C0000}"/>
    <cellStyle name="Output 3 2 2" xfId="4130" xr:uid="{00000000-0005-0000-0000-0000CB0C0000}"/>
    <cellStyle name="Output 3 3" xfId="1342" xr:uid="{00000000-0005-0000-0000-0000CC0C0000}"/>
    <cellStyle name="Output 3 4" xfId="1343" xr:uid="{00000000-0005-0000-0000-0000CD0C0000}"/>
    <cellStyle name="Output 3 5" xfId="1344" xr:uid="{00000000-0005-0000-0000-0000CE0C0000}"/>
    <cellStyle name="Output 3 6" xfId="4131" xr:uid="{00000000-0005-0000-0000-0000CF0C0000}"/>
    <cellStyle name="Output 4" xfId="2964" xr:uid="{00000000-0005-0000-0000-0000D00C0000}"/>
    <cellStyle name="Overskrift 1 2" xfId="2965" xr:uid="{00000000-0005-0000-0000-0000D10C0000}"/>
    <cellStyle name="Overskrift 2 2" xfId="2966" xr:uid="{00000000-0005-0000-0000-0000D20C0000}"/>
    <cellStyle name="Overskrift 3 2" xfId="2967" xr:uid="{00000000-0005-0000-0000-0000D30C0000}"/>
    <cellStyle name="Overskrift 4 2" xfId="2968" xr:uid="{00000000-0005-0000-0000-0000D40C0000}"/>
    <cellStyle name="Percen - Type1" xfId="1345" xr:uid="{00000000-0005-0000-0000-0000D50C0000}"/>
    <cellStyle name="Percent 2" xfId="1346" xr:uid="{00000000-0005-0000-0000-0000D60C0000}"/>
    <cellStyle name="Percent 2 2" xfId="2969" xr:uid="{00000000-0005-0000-0000-0000D70C0000}"/>
    <cellStyle name="Percent 2 2 2" xfId="4132" xr:uid="{00000000-0005-0000-0000-0000D80C0000}"/>
    <cellStyle name="Percent 2 2 3" xfId="4133" xr:uid="{00000000-0005-0000-0000-0000D90C0000}"/>
    <cellStyle name="Percent 2 2 3 2" xfId="4134" xr:uid="{00000000-0005-0000-0000-0000DA0C0000}"/>
    <cellStyle name="Percent 2 2 4" xfId="4135" xr:uid="{00000000-0005-0000-0000-0000DB0C0000}"/>
    <cellStyle name="Percent 2 3" xfId="4136" xr:uid="{00000000-0005-0000-0000-0000DC0C0000}"/>
    <cellStyle name="Percent 2 3 2" xfId="4137" xr:uid="{00000000-0005-0000-0000-0000DD0C0000}"/>
    <cellStyle name="Percent 3" xfId="1347" xr:uid="{00000000-0005-0000-0000-0000DE0C0000}"/>
    <cellStyle name="Percent 3 2" xfId="1348" xr:uid="{00000000-0005-0000-0000-0000DF0C0000}"/>
    <cellStyle name="Percent 3 3" xfId="1349" xr:uid="{00000000-0005-0000-0000-0000E00C0000}"/>
    <cellStyle name="Percent 3 3 2" xfId="1350" xr:uid="{00000000-0005-0000-0000-0000E10C0000}"/>
    <cellStyle name="Percent 3 3 2 2" xfId="4138" xr:uid="{00000000-0005-0000-0000-0000E20C0000}"/>
    <cellStyle name="Percent 3 3 3" xfId="1351" xr:uid="{00000000-0005-0000-0000-0000E30C0000}"/>
    <cellStyle name="Percent 3 3 3 2" xfId="2970" xr:uid="{00000000-0005-0000-0000-0000E40C0000}"/>
    <cellStyle name="Percent 3 3 4" xfId="2971" xr:uid="{00000000-0005-0000-0000-0000E50C0000}"/>
    <cellStyle name="Percent 3 4" xfId="1352" xr:uid="{00000000-0005-0000-0000-0000E60C0000}"/>
    <cellStyle name="Percent 3 4 2" xfId="4139" xr:uid="{00000000-0005-0000-0000-0000E70C0000}"/>
    <cellStyle name="Percent 3 5" xfId="2972" xr:uid="{00000000-0005-0000-0000-0000E80C0000}"/>
    <cellStyle name="Percent 3 5 2" xfId="2973" xr:uid="{00000000-0005-0000-0000-0000E90C0000}"/>
    <cellStyle name="Percent 4" xfId="1353" xr:uid="{00000000-0005-0000-0000-0000EA0C0000}"/>
    <cellStyle name="Percent 4 2" xfId="2974" xr:uid="{00000000-0005-0000-0000-0000EB0C0000}"/>
    <cellStyle name="Percent 4 2 2" xfId="2975" xr:uid="{00000000-0005-0000-0000-0000EC0C0000}"/>
    <cellStyle name="Percent 4 3" xfId="2976" xr:uid="{00000000-0005-0000-0000-0000ED0C0000}"/>
    <cellStyle name="Percent 5" xfId="1354" xr:uid="{00000000-0005-0000-0000-0000EE0C0000}"/>
    <cellStyle name="Percent 6" xfId="1355" xr:uid="{00000000-0005-0000-0000-0000EF0C0000}"/>
    <cellStyle name="Percent 7" xfId="4140" xr:uid="{00000000-0005-0000-0000-0000F00C0000}"/>
    <cellStyle name="Percent 8" xfId="4345" xr:uid="{00000000-0005-0000-0000-0000F10C0000}"/>
    <cellStyle name="Percentuale 10" xfId="1356" xr:uid="{00000000-0005-0000-0000-0000F20C0000}"/>
    <cellStyle name="Percentuale 10 2" xfId="1357" xr:uid="{00000000-0005-0000-0000-0000F30C0000}"/>
    <cellStyle name="Percentuale 10 2 2" xfId="2977" xr:uid="{00000000-0005-0000-0000-0000F40C0000}"/>
    <cellStyle name="Percentuale 10 3" xfId="1358" xr:uid="{00000000-0005-0000-0000-0000F50C0000}"/>
    <cellStyle name="Percentuale 10 3 2" xfId="1359" xr:uid="{00000000-0005-0000-0000-0000F60C0000}"/>
    <cellStyle name="Percentuale 10 3 2 2" xfId="4141" xr:uid="{00000000-0005-0000-0000-0000F70C0000}"/>
    <cellStyle name="Percentuale 10 3 2 3" xfId="4142" xr:uid="{00000000-0005-0000-0000-0000F80C0000}"/>
    <cellStyle name="Percentuale 10 3 3" xfId="1360" xr:uid="{00000000-0005-0000-0000-0000F90C0000}"/>
    <cellStyle name="Percentuale 10 3 3 2" xfId="2978" xr:uid="{00000000-0005-0000-0000-0000FA0C0000}"/>
    <cellStyle name="Percentuale 10 3 4" xfId="2979" xr:uid="{00000000-0005-0000-0000-0000FB0C0000}"/>
    <cellStyle name="Percentuale 10 4" xfId="1361" xr:uid="{00000000-0005-0000-0000-0000FC0C0000}"/>
    <cellStyle name="Percentuale 10 4 2" xfId="2980" xr:uid="{00000000-0005-0000-0000-0000FD0C0000}"/>
    <cellStyle name="Percentuale 10 4 2 2" xfId="2981" xr:uid="{00000000-0005-0000-0000-0000FE0C0000}"/>
    <cellStyle name="Percentuale 10 4 3" xfId="2982" xr:uid="{00000000-0005-0000-0000-0000FF0C0000}"/>
    <cellStyle name="Percentuale 10 5" xfId="1362" xr:uid="{00000000-0005-0000-0000-0000000D0000}"/>
    <cellStyle name="Percentuale 11" xfId="1363" xr:uid="{00000000-0005-0000-0000-0000010D0000}"/>
    <cellStyle name="Percentuale 11 2" xfId="1364" xr:uid="{00000000-0005-0000-0000-0000020D0000}"/>
    <cellStyle name="Percentuale 11 2 2" xfId="2983" xr:uid="{00000000-0005-0000-0000-0000030D0000}"/>
    <cellStyle name="Percentuale 11 3" xfId="1365" xr:uid="{00000000-0005-0000-0000-0000040D0000}"/>
    <cellStyle name="Percentuale 11 3 2" xfId="1366" xr:uid="{00000000-0005-0000-0000-0000050D0000}"/>
    <cellStyle name="Percentuale 11 3 2 2" xfId="4143" xr:uid="{00000000-0005-0000-0000-0000060D0000}"/>
    <cellStyle name="Percentuale 11 3 2 3" xfId="4144" xr:uid="{00000000-0005-0000-0000-0000070D0000}"/>
    <cellStyle name="Percentuale 11 3 3" xfId="1367" xr:uid="{00000000-0005-0000-0000-0000080D0000}"/>
    <cellStyle name="Percentuale 11 3 3 2" xfId="2984" xr:uid="{00000000-0005-0000-0000-0000090D0000}"/>
    <cellStyle name="Percentuale 11 3 4" xfId="2985" xr:uid="{00000000-0005-0000-0000-00000A0D0000}"/>
    <cellStyle name="Percentuale 11 4" xfId="1368" xr:uid="{00000000-0005-0000-0000-00000B0D0000}"/>
    <cellStyle name="Percentuale 11 4 2" xfId="2986" xr:uid="{00000000-0005-0000-0000-00000C0D0000}"/>
    <cellStyle name="Percentuale 11 4 2 2" xfId="2987" xr:uid="{00000000-0005-0000-0000-00000D0D0000}"/>
    <cellStyle name="Percentuale 11 4 3" xfId="2988" xr:uid="{00000000-0005-0000-0000-00000E0D0000}"/>
    <cellStyle name="Percentuale 11 5" xfId="1369" xr:uid="{00000000-0005-0000-0000-00000F0D0000}"/>
    <cellStyle name="Percentuale 12" xfId="1370" xr:uid="{00000000-0005-0000-0000-0000100D0000}"/>
    <cellStyle name="Percentuale 12 2" xfId="1371" xr:uid="{00000000-0005-0000-0000-0000110D0000}"/>
    <cellStyle name="Percentuale 12 2 2" xfId="2989" xr:uid="{00000000-0005-0000-0000-0000120D0000}"/>
    <cellStyle name="Percentuale 12 3" xfId="1372" xr:uid="{00000000-0005-0000-0000-0000130D0000}"/>
    <cellStyle name="Percentuale 12 3 2" xfId="1373" xr:uid="{00000000-0005-0000-0000-0000140D0000}"/>
    <cellStyle name="Percentuale 12 3 2 2" xfId="4145" xr:uid="{00000000-0005-0000-0000-0000150D0000}"/>
    <cellStyle name="Percentuale 12 3 2 3" xfId="4146" xr:uid="{00000000-0005-0000-0000-0000160D0000}"/>
    <cellStyle name="Percentuale 12 3 3" xfId="1374" xr:uid="{00000000-0005-0000-0000-0000170D0000}"/>
    <cellStyle name="Percentuale 12 3 3 2" xfId="2990" xr:uid="{00000000-0005-0000-0000-0000180D0000}"/>
    <cellStyle name="Percentuale 12 3 4" xfId="2991" xr:uid="{00000000-0005-0000-0000-0000190D0000}"/>
    <cellStyle name="Percentuale 12 4" xfId="1375" xr:uid="{00000000-0005-0000-0000-00001A0D0000}"/>
    <cellStyle name="Percentuale 12 4 2" xfId="2992" xr:uid="{00000000-0005-0000-0000-00001B0D0000}"/>
    <cellStyle name="Percentuale 12 4 2 2" xfId="2993" xr:uid="{00000000-0005-0000-0000-00001C0D0000}"/>
    <cellStyle name="Percentuale 12 4 3" xfId="2994" xr:uid="{00000000-0005-0000-0000-00001D0D0000}"/>
    <cellStyle name="Percentuale 12 5" xfId="1376" xr:uid="{00000000-0005-0000-0000-00001E0D0000}"/>
    <cellStyle name="Percentuale 13" xfId="1377" xr:uid="{00000000-0005-0000-0000-00001F0D0000}"/>
    <cellStyle name="Percentuale 13 2" xfId="1378" xr:uid="{00000000-0005-0000-0000-0000200D0000}"/>
    <cellStyle name="Percentuale 13 2 2" xfId="2995" xr:uid="{00000000-0005-0000-0000-0000210D0000}"/>
    <cellStyle name="Percentuale 13 3" xfId="1379" xr:uid="{00000000-0005-0000-0000-0000220D0000}"/>
    <cellStyle name="Percentuale 13 3 2" xfId="1380" xr:uid="{00000000-0005-0000-0000-0000230D0000}"/>
    <cellStyle name="Percentuale 13 3 2 2" xfId="4147" xr:uid="{00000000-0005-0000-0000-0000240D0000}"/>
    <cellStyle name="Percentuale 13 3 2 3" xfId="4148" xr:uid="{00000000-0005-0000-0000-0000250D0000}"/>
    <cellStyle name="Percentuale 13 3 3" xfId="1381" xr:uid="{00000000-0005-0000-0000-0000260D0000}"/>
    <cellStyle name="Percentuale 13 3 3 2" xfId="2996" xr:uid="{00000000-0005-0000-0000-0000270D0000}"/>
    <cellStyle name="Percentuale 13 3 4" xfId="2997" xr:uid="{00000000-0005-0000-0000-0000280D0000}"/>
    <cellStyle name="Percentuale 13 4" xfId="1382" xr:uid="{00000000-0005-0000-0000-0000290D0000}"/>
    <cellStyle name="Percentuale 13 4 2" xfId="2998" xr:uid="{00000000-0005-0000-0000-00002A0D0000}"/>
    <cellStyle name="Percentuale 13 4 2 2" xfId="2999" xr:uid="{00000000-0005-0000-0000-00002B0D0000}"/>
    <cellStyle name="Percentuale 13 4 3" xfId="3000" xr:uid="{00000000-0005-0000-0000-00002C0D0000}"/>
    <cellStyle name="Percentuale 13 5" xfId="1383" xr:uid="{00000000-0005-0000-0000-00002D0D0000}"/>
    <cellStyle name="Percentuale 14" xfId="1384" xr:uid="{00000000-0005-0000-0000-00002E0D0000}"/>
    <cellStyle name="Percentuale 14 2" xfId="1385" xr:uid="{00000000-0005-0000-0000-00002F0D0000}"/>
    <cellStyle name="Percentuale 14 2 2" xfId="3001" xr:uid="{00000000-0005-0000-0000-0000300D0000}"/>
    <cellStyle name="Percentuale 14 3" xfId="1386" xr:uid="{00000000-0005-0000-0000-0000310D0000}"/>
    <cellStyle name="Percentuale 14 3 2" xfId="1387" xr:uid="{00000000-0005-0000-0000-0000320D0000}"/>
    <cellStyle name="Percentuale 14 3 2 2" xfId="4149" xr:uid="{00000000-0005-0000-0000-0000330D0000}"/>
    <cellStyle name="Percentuale 14 3 2 3" xfId="4150" xr:uid="{00000000-0005-0000-0000-0000340D0000}"/>
    <cellStyle name="Percentuale 14 3 3" xfId="1388" xr:uid="{00000000-0005-0000-0000-0000350D0000}"/>
    <cellStyle name="Percentuale 14 3 3 2" xfId="3002" xr:uid="{00000000-0005-0000-0000-0000360D0000}"/>
    <cellStyle name="Percentuale 14 3 4" xfId="3003" xr:uid="{00000000-0005-0000-0000-0000370D0000}"/>
    <cellStyle name="Percentuale 14 4" xfId="1389" xr:uid="{00000000-0005-0000-0000-0000380D0000}"/>
    <cellStyle name="Percentuale 14 4 2" xfId="3004" xr:uid="{00000000-0005-0000-0000-0000390D0000}"/>
    <cellStyle name="Percentuale 14 4 2 2" xfId="3005" xr:uid="{00000000-0005-0000-0000-00003A0D0000}"/>
    <cellStyle name="Percentuale 14 4 3" xfId="3006" xr:uid="{00000000-0005-0000-0000-00003B0D0000}"/>
    <cellStyle name="Percentuale 14 5" xfId="1390" xr:uid="{00000000-0005-0000-0000-00003C0D0000}"/>
    <cellStyle name="Percentuale 15" xfId="1391" xr:uid="{00000000-0005-0000-0000-00003D0D0000}"/>
    <cellStyle name="Percentuale 15 2" xfId="1392" xr:uid="{00000000-0005-0000-0000-00003E0D0000}"/>
    <cellStyle name="Percentuale 15 2 2" xfId="3007" xr:uid="{00000000-0005-0000-0000-00003F0D0000}"/>
    <cellStyle name="Percentuale 15 3" xfId="1393" xr:uid="{00000000-0005-0000-0000-0000400D0000}"/>
    <cellStyle name="Percentuale 15 3 2" xfId="1394" xr:uid="{00000000-0005-0000-0000-0000410D0000}"/>
    <cellStyle name="Percentuale 15 3 2 2" xfId="4151" xr:uid="{00000000-0005-0000-0000-0000420D0000}"/>
    <cellStyle name="Percentuale 15 3 2 3" xfId="4152" xr:uid="{00000000-0005-0000-0000-0000430D0000}"/>
    <cellStyle name="Percentuale 15 3 3" xfId="1395" xr:uid="{00000000-0005-0000-0000-0000440D0000}"/>
    <cellStyle name="Percentuale 15 3 3 2" xfId="3008" xr:uid="{00000000-0005-0000-0000-0000450D0000}"/>
    <cellStyle name="Percentuale 15 3 4" xfId="3009" xr:uid="{00000000-0005-0000-0000-0000460D0000}"/>
    <cellStyle name="Percentuale 15 4" xfId="1396" xr:uid="{00000000-0005-0000-0000-0000470D0000}"/>
    <cellStyle name="Percentuale 15 4 2" xfId="3010" xr:uid="{00000000-0005-0000-0000-0000480D0000}"/>
    <cellStyle name="Percentuale 15 4 2 2" xfId="3011" xr:uid="{00000000-0005-0000-0000-0000490D0000}"/>
    <cellStyle name="Percentuale 15 4 3" xfId="3012" xr:uid="{00000000-0005-0000-0000-00004A0D0000}"/>
    <cellStyle name="Percentuale 15 5" xfId="1397" xr:uid="{00000000-0005-0000-0000-00004B0D0000}"/>
    <cellStyle name="Percentuale 16" xfId="1398" xr:uid="{00000000-0005-0000-0000-00004C0D0000}"/>
    <cellStyle name="Percentuale 16 2" xfId="1399" xr:uid="{00000000-0005-0000-0000-00004D0D0000}"/>
    <cellStyle name="Percentuale 16 2 2" xfId="3013" xr:uid="{00000000-0005-0000-0000-00004E0D0000}"/>
    <cellStyle name="Percentuale 16 3" xfId="1400" xr:uid="{00000000-0005-0000-0000-00004F0D0000}"/>
    <cellStyle name="Percentuale 16 3 2" xfId="1401" xr:uid="{00000000-0005-0000-0000-0000500D0000}"/>
    <cellStyle name="Percentuale 16 3 2 2" xfId="4153" xr:uid="{00000000-0005-0000-0000-0000510D0000}"/>
    <cellStyle name="Percentuale 16 3 2 3" xfId="4154" xr:uid="{00000000-0005-0000-0000-0000520D0000}"/>
    <cellStyle name="Percentuale 16 3 3" xfId="1402" xr:uid="{00000000-0005-0000-0000-0000530D0000}"/>
    <cellStyle name="Percentuale 16 3 3 2" xfId="3014" xr:uid="{00000000-0005-0000-0000-0000540D0000}"/>
    <cellStyle name="Percentuale 16 3 4" xfId="3015" xr:uid="{00000000-0005-0000-0000-0000550D0000}"/>
    <cellStyle name="Percentuale 16 4" xfId="1403" xr:uid="{00000000-0005-0000-0000-0000560D0000}"/>
    <cellStyle name="Percentuale 16 4 2" xfId="3016" xr:uid="{00000000-0005-0000-0000-0000570D0000}"/>
    <cellStyle name="Percentuale 16 4 2 2" xfId="3017" xr:uid="{00000000-0005-0000-0000-0000580D0000}"/>
    <cellStyle name="Percentuale 16 4 3" xfId="3018" xr:uid="{00000000-0005-0000-0000-0000590D0000}"/>
    <cellStyle name="Percentuale 16 5" xfId="1404" xr:uid="{00000000-0005-0000-0000-00005A0D0000}"/>
    <cellStyle name="Percentuale 17" xfId="1405" xr:uid="{00000000-0005-0000-0000-00005B0D0000}"/>
    <cellStyle name="Percentuale 17 2" xfId="1406" xr:uid="{00000000-0005-0000-0000-00005C0D0000}"/>
    <cellStyle name="Percentuale 17 2 2" xfId="3019" xr:uid="{00000000-0005-0000-0000-00005D0D0000}"/>
    <cellStyle name="Percentuale 17 3" xfId="1407" xr:uid="{00000000-0005-0000-0000-00005E0D0000}"/>
    <cellStyle name="Percentuale 17 3 2" xfId="1408" xr:uid="{00000000-0005-0000-0000-00005F0D0000}"/>
    <cellStyle name="Percentuale 17 3 2 2" xfId="4155" xr:uid="{00000000-0005-0000-0000-0000600D0000}"/>
    <cellStyle name="Percentuale 17 3 2 3" xfId="4156" xr:uid="{00000000-0005-0000-0000-0000610D0000}"/>
    <cellStyle name="Percentuale 17 3 3" xfId="1409" xr:uid="{00000000-0005-0000-0000-0000620D0000}"/>
    <cellStyle name="Percentuale 17 3 3 2" xfId="3020" xr:uid="{00000000-0005-0000-0000-0000630D0000}"/>
    <cellStyle name="Percentuale 17 3 4" xfId="3021" xr:uid="{00000000-0005-0000-0000-0000640D0000}"/>
    <cellStyle name="Percentuale 17 4" xfId="1410" xr:uid="{00000000-0005-0000-0000-0000650D0000}"/>
    <cellStyle name="Percentuale 17 4 2" xfId="3022" xr:uid="{00000000-0005-0000-0000-0000660D0000}"/>
    <cellStyle name="Percentuale 17 4 2 2" xfId="3023" xr:uid="{00000000-0005-0000-0000-0000670D0000}"/>
    <cellStyle name="Percentuale 17 4 3" xfId="3024" xr:uid="{00000000-0005-0000-0000-0000680D0000}"/>
    <cellStyle name="Percentuale 17 5" xfId="1411" xr:uid="{00000000-0005-0000-0000-0000690D0000}"/>
    <cellStyle name="Percentuale 18" xfId="1412" xr:uid="{00000000-0005-0000-0000-00006A0D0000}"/>
    <cellStyle name="Percentuale 18 2" xfId="1413" xr:uid="{00000000-0005-0000-0000-00006B0D0000}"/>
    <cellStyle name="Percentuale 18 2 2" xfId="3025" xr:uid="{00000000-0005-0000-0000-00006C0D0000}"/>
    <cellStyle name="Percentuale 18 3" xfId="1414" xr:uid="{00000000-0005-0000-0000-00006D0D0000}"/>
    <cellStyle name="Percentuale 18 3 2" xfId="1415" xr:uid="{00000000-0005-0000-0000-00006E0D0000}"/>
    <cellStyle name="Percentuale 18 3 2 2" xfId="4157" xr:uid="{00000000-0005-0000-0000-00006F0D0000}"/>
    <cellStyle name="Percentuale 18 3 2 3" xfId="4158" xr:uid="{00000000-0005-0000-0000-0000700D0000}"/>
    <cellStyle name="Percentuale 18 3 3" xfId="1416" xr:uid="{00000000-0005-0000-0000-0000710D0000}"/>
    <cellStyle name="Percentuale 18 3 3 2" xfId="3026" xr:uid="{00000000-0005-0000-0000-0000720D0000}"/>
    <cellStyle name="Percentuale 18 3 4" xfId="3027" xr:uid="{00000000-0005-0000-0000-0000730D0000}"/>
    <cellStyle name="Percentuale 18 4" xfId="1417" xr:uid="{00000000-0005-0000-0000-0000740D0000}"/>
    <cellStyle name="Percentuale 18 4 2" xfId="3028" xr:uid="{00000000-0005-0000-0000-0000750D0000}"/>
    <cellStyle name="Percentuale 18 4 2 2" xfId="3029" xr:uid="{00000000-0005-0000-0000-0000760D0000}"/>
    <cellStyle name="Percentuale 18 4 3" xfId="3030" xr:uid="{00000000-0005-0000-0000-0000770D0000}"/>
    <cellStyle name="Percentuale 18 5" xfId="1418" xr:uid="{00000000-0005-0000-0000-0000780D0000}"/>
    <cellStyle name="Percentuale 19" xfId="1419" xr:uid="{00000000-0005-0000-0000-0000790D0000}"/>
    <cellStyle name="Percentuale 19 2" xfId="1420" xr:uid="{00000000-0005-0000-0000-00007A0D0000}"/>
    <cellStyle name="Percentuale 19 2 2" xfId="3031" xr:uid="{00000000-0005-0000-0000-00007B0D0000}"/>
    <cellStyle name="Percentuale 19 3" xfId="1421" xr:uid="{00000000-0005-0000-0000-00007C0D0000}"/>
    <cellStyle name="Percentuale 19 3 2" xfId="1422" xr:uid="{00000000-0005-0000-0000-00007D0D0000}"/>
    <cellStyle name="Percentuale 19 3 2 2" xfId="4159" xr:uid="{00000000-0005-0000-0000-00007E0D0000}"/>
    <cellStyle name="Percentuale 19 3 2 3" xfId="4160" xr:uid="{00000000-0005-0000-0000-00007F0D0000}"/>
    <cellStyle name="Percentuale 19 3 3" xfId="1423" xr:uid="{00000000-0005-0000-0000-0000800D0000}"/>
    <cellStyle name="Percentuale 19 3 3 2" xfId="3032" xr:uid="{00000000-0005-0000-0000-0000810D0000}"/>
    <cellStyle name="Percentuale 19 3 4" xfId="3033" xr:uid="{00000000-0005-0000-0000-0000820D0000}"/>
    <cellStyle name="Percentuale 19 4" xfId="1424" xr:uid="{00000000-0005-0000-0000-0000830D0000}"/>
    <cellStyle name="Percentuale 19 4 2" xfId="3034" xr:uid="{00000000-0005-0000-0000-0000840D0000}"/>
    <cellStyle name="Percentuale 19 4 2 2" xfId="3035" xr:uid="{00000000-0005-0000-0000-0000850D0000}"/>
    <cellStyle name="Percentuale 19 4 3" xfId="3036" xr:uid="{00000000-0005-0000-0000-0000860D0000}"/>
    <cellStyle name="Percentuale 19 5" xfId="1425" xr:uid="{00000000-0005-0000-0000-0000870D0000}"/>
    <cellStyle name="Percentuale 2" xfId="1426" xr:uid="{00000000-0005-0000-0000-0000880D0000}"/>
    <cellStyle name="Percentuale 2 2" xfId="1427" xr:uid="{00000000-0005-0000-0000-0000890D0000}"/>
    <cellStyle name="Percentuale 2 2 2" xfId="3037" xr:uid="{00000000-0005-0000-0000-00008A0D0000}"/>
    <cellStyle name="Percentuale 2 3" xfId="1428" xr:uid="{00000000-0005-0000-0000-00008B0D0000}"/>
    <cellStyle name="Percentuale 2 3 2" xfId="1429" xr:uid="{00000000-0005-0000-0000-00008C0D0000}"/>
    <cellStyle name="Percentuale 2 3 2 2" xfId="4161" xr:uid="{00000000-0005-0000-0000-00008D0D0000}"/>
    <cellStyle name="Percentuale 2 3 2 3" xfId="4162" xr:uid="{00000000-0005-0000-0000-00008E0D0000}"/>
    <cellStyle name="Percentuale 2 3 3" xfId="1430" xr:uid="{00000000-0005-0000-0000-00008F0D0000}"/>
    <cellStyle name="Percentuale 2 3 3 2" xfId="3038" xr:uid="{00000000-0005-0000-0000-0000900D0000}"/>
    <cellStyle name="Percentuale 2 3 4" xfId="3039" xr:uid="{00000000-0005-0000-0000-0000910D0000}"/>
    <cellStyle name="Percentuale 2 4" xfId="1431" xr:uid="{00000000-0005-0000-0000-0000920D0000}"/>
    <cellStyle name="Percentuale 2 4 2" xfId="3040" xr:uid="{00000000-0005-0000-0000-0000930D0000}"/>
    <cellStyle name="Percentuale 2 4 2 2" xfId="3041" xr:uid="{00000000-0005-0000-0000-0000940D0000}"/>
    <cellStyle name="Percentuale 2 4 3" xfId="3042" xr:uid="{00000000-0005-0000-0000-0000950D0000}"/>
    <cellStyle name="Percentuale 2 5" xfId="1432" xr:uid="{00000000-0005-0000-0000-0000960D0000}"/>
    <cellStyle name="Percentuale 20" xfId="1433" xr:uid="{00000000-0005-0000-0000-0000970D0000}"/>
    <cellStyle name="Percentuale 20 2" xfId="1434" xr:uid="{00000000-0005-0000-0000-0000980D0000}"/>
    <cellStyle name="Percentuale 20 2 2" xfId="3043" xr:uid="{00000000-0005-0000-0000-0000990D0000}"/>
    <cellStyle name="Percentuale 20 3" xfId="1435" xr:uid="{00000000-0005-0000-0000-00009A0D0000}"/>
    <cellStyle name="Percentuale 20 3 2" xfId="1436" xr:uid="{00000000-0005-0000-0000-00009B0D0000}"/>
    <cellStyle name="Percentuale 20 3 2 2" xfId="4163" xr:uid="{00000000-0005-0000-0000-00009C0D0000}"/>
    <cellStyle name="Percentuale 20 3 2 3" xfId="4164" xr:uid="{00000000-0005-0000-0000-00009D0D0000}"/>
    <cellStyle name="Percentuale 20 3 3" xfId="1437" xr:uid="{00000000-0005-0000-0000-00009E0D0000}"/>
    <cellStyle name="Percentuale 20 3 3 2" xfId="3044" xr:uid="{00000000-0005-0000-0000-00009F0D0000}"/>
    <cellStyle name="Percentuale 20 3 4" xfId="3045" xr:uid="{00000000-0005-0000-0000-0000A00D0000}"/>
    <cellStyle name="Percentuale 20 4" xfId="1438" xr:uid="{00000000-0005-0000-0000-0000A10D0000}"/>
    <cellStyle name="Percentuale 20 4 2" xfId="3046" xr:uid="{00000000-0005-0000-0000-0000A20D0000}"/>
    <cellStyle name="Percentuale 20 4 2 2" xfId="3047" xr:uid="{00000000-0005-0000-0000-0000A30D0000}"/>
    <cellStyle name="Percentuale 20 4 3" xfId="3048" xr:uid="{00000000-0005-0000-0000-0000A40D0000}"/>
    <cellStyle name="Percentuale 20 5" xfId="1439" xr:uid="{00000000-0005-0000-0000-0000A50D0000}"/>
    <cellStyle name="Percentuale 21" xfId="1440" xr:uid="{00000000-0005-0000-0000-0000A60D0000}"/>
    <cellStyle name="Percentuale 21 2" xfId="1441" xr:uid="{00000000-0005-0000-0000-0000A70D0000}"/>
    <cellStyle name="Percentuale 21 2 2" xfId="3049" xr:uid="{00000000-0005-0000-0000-0000A80D0000}"/>
    <cellStyle name="Percentuale 21 3" xfId="1442" xr:uid="{00000000-0005-0000-0000-0000A90D0000}"/>
    <cellStyle name="Percentuale 21 3 2" xfId="1443" xr:uid="{00000000-0005-0000-0000-0000AA0D0000}"/>
    <cellStyle name="Percentuale 21 3 2 2" xfId="4165" xr:uid="{00000000-0005-0000-0000-0000AB0D0000}"/>
    <cellStyle name="Percentuale 21 3 2 3" xfId="4166" xr:uid="{00000000-0005-0000-0000-0000AC0D0000}"/>
    <cellStyle name="Percentuale 21 3 3" xfId="1444" xr:uid="{00000000-0005-0000-0000-0000AD0D0000}"/>
    <cellStyle name="Percentuale 21 3 3 2" xfId="3050" xr:uid="{00000000-0005-0000-0000-0000AE0D0000}"/>
    <cellStyle name="Percentuale 21 3 4" xfId="3051" xr:uid="{00000000-0005-0000-0000-0000AF0D0000}"/>
    <cellStyle name="Percentuale 21 4" xfId="1445" xr:uid="{00000000-0005-0000-0000-0000B00D0000}"/>
    <cellStyle name="Percentuale 21 4 2" xfId="3052" xr:uid="{00000000-0005-0000-0000-0000B10D0000}"/>
    <cellStyle name="Percentuale 21 4 2 2" xfId="3053" xr:uid="{00000000-0005-0000-0000-0000B20D0000}"/>
    <cellStyle name="Percentuale 21 4 3" xfId="3054" xr:uid="{00000000-0005-0000-0000-0000B30D0000}"/>
    <cellStyle name="Percentuale 21 5" xfId="1446" xr:uid="{00000000-0005-0000-0000-0000B40D0000}"/>
    <cellStyle name="Percentuale 22" xfId="1447" xr:uid="{00000000-0005-0000-0000-0000B50D0000}"/>
    <cellStyle name="Percentuale 22 2" xfId="1448" xr:uid="{00000000-0005-0000-0000-0000B60D0000}"/>
    <cellStyle name="Percentuale 22 2 2" xfId="3055" xr:uid="{00000000-0005-0000-0000-0000B70D0000}"/>
    <cellStyle name="Percentuale 22 3" xfId="1449" xr:uid="{00000000-0005-0000-0000-0000B80D0000}"/>
    <cellStyle name="Percentuale 22 3 2" xfId="1450" xr:uid="{00000000-0005-0000-0000-0000B90D0000}"/>
    <cellStyle name="Percentuale 22 3 2 2" xfId="4167" xr:uid="{00000000-0005-0000-0000-0000BA0D0000}"/>
    <cellStyle name="Percentuale 22 3 2 3" xfId="4168" xr:uid="{00000000-0005-0000-0000-0000BB0D0000}"/>
    <cellStyle name="Percentuale 22 3 3" xfId="1451" xr:uid="{00000000-0005-0000-0000-0000BC0D0000}"/>
    <cellStyle name="Percentuale 22 3 3 2" xfId="3056" xr:uid="{00000000-0005-0000-0000-0000BD0D0000}"/>
    <cellStyle name="Percentuale 22 3 4" xfId="3057" xr:uid="{00000000-0005-0000-0000-0000BE0D0000}"/>
    <cellStyle name="Percentuale 22 4" xfId="1452" xr:uid="{00000000-0005-0000-0000-0000BF0D0000}"/>
    <cellStyle name="Percentuale 22 4 2" xfId="3058" xr:uid="{00000000-0005-0000-0000-0000C00D0000}"/>
    <cellStyle name="Percentuale 22 4 2 2" xfId="3059" xr:uid="{00000000-0005-0000-0000-0000C10D0000}"/>
    <cellStyle name="Percentuale 22 4 3" xfId="3060" xr:uid="{00000000-0005-0000-0000-0000C20D0000}"/>
    <cellStyle name="Percentuale 22 5" xfId="1453" xr:uid="{00000000-0005-0000-0000-0000C30D0000}"/>
    <cellStyle name="Percentuale 23" xfId="1454" xr:uid="{00000000-0005-0000-0000-0000C40D0000}"/>
    <cellStyle name="Percentuale 23 2" xfId="1455" xr:uid="{00000000-0005-0000-0000-0000C50D0000}"/>
    <cellStyle name="Percentuale 23 2 2" xfId="3061" xr:uid="{00000000-0005-0000-0000-0000C60D0000}"/>
    <cellStyle name="Percentuale 23 3" xfId="1456" xr:uid="{00000000-0005-0000-0000-0000C70D0000}"/>
    <cellStyle name="Percentuale 23 3 2" xfId="1457" xr:uid="{00000000-0005-0000-0000-0000C80D0000}"/>
    <cellStyle name="Percentuale 23 3 2 2" xfId="4169" xr:uid="{00000000-0005-0000-0000-0000C90D0000}"/>
    <cellStyle name="Percentuale 23 3 2 3" xfId="4170" xr:uid="{00000000-0005-0000-0000-0000CA0D0000}"/>
    <cellStyle name="Percentuale 23 3 3" xfId="1458" xr:uid="{00000000-0005-0000-0000-0000CB0D0000}"/>
    <cellStyle name="Percentuale 23 3 3 2" xfId="3062" xr:uid="{00000000-0005-0000-0000-0000CC0D0000}"/>
    <cellStyle name="Percentuale 23 3 4" xfId="3063" xr:uid="{00000000-0005-0000-0000-0000CD0D0000}"/>
    <cellStyle name="Percentuale 23 4" xfId="1459" xr:uid="{00000000-0005-0000-0000-0000CE0D0000}"/>
    <cellStyle name="Percentuale 23 4 2" xfId="3064" xr:uid="{00000000-0005-0000-0000-0000CF0D0000}"/>
    <cellStyle name="Percentuale 23 4 2 2" xfId="3065" xr:uid="{00000000-0005-0000-0000-0000D00D0000}"/>
    <cellStyle name="Percentuale 23 4 3" xfId="3066" xr:uid="{00000000-0005-0000-0000-0000D10D0000}"/>
    <cellStyle name="Percentuale 23 5" xfId="1460" xr:uid="{00000000-0005-0000-0000-0000D20D0000}"/>
    <cellStyle name="Percentuale 24" xfId="1461" xr:uid="{00000000-0005-0000-0000-0000D30D0000}"/>
    <cellStyle name="Percentuale 24 2" xfId="1462" xr:uid="{00000000-0005-0000-0000-0000D40D0000}"/>
    <cellStyle name="Percentuale 24 2 2" xfId="3067" xr:uid="{00000000-0005-0000-0000-0000D50D0000}"/>
    <cellStyle name="Percentuale 24 3" xfId="1463" xr:uid="{00000000-0005-0000-0000-0000D60D0000}"/>
    <cellStyle name="Percentuale 24 3 2" xfId="1464" xr:uid="{00000000-0005-0000-0000-0000D70D0000}"/>
    <cellStyle name="Percentuale 24 3 2 2" xfId="4171" xr:uid="{00000000-0005-0000-0000-0000D80D0000}"/>
    <cellStyle name="Percentuale 24 3 2 3" xfId="4172" xr:uid="{00000000-0005-0000-0000-0000D90D0000}"/>
    <cellStyle name="Percentuale 24 3 3" xfId="1465" xr:uid="{00000000-0005-0000-0000-0000DA0D0000}"/>
    <cellStyle name="Percentuale 24 3 3 2" xfId="3068" xr:uid="{00000000-0005-0000-0000-0000DB0D0000}"/>
    <cellStyle name="Percentuale 24 3 4" xfId="3069" xr:uid="{00000000-0005-0000-0000-0000DC0D0000}"/>
    <cellStyle name="Percentuale 24 4" xfId="1466" xr:uid="{00000000-0005-0000-0000-0000DD0D0000}"/>
    <cellStyle name="Percentuale 24 4 2" xfId="3070" xr:uid="{00000000-0005-0000-0000-0000DE0D0000}"/>
    <cellStyle name="Percentuale 24 4 2 2" xfId="3071" xr:uid="{00000000-0005-0000-0000-0000DF0D0000}"/>
    <cellStyle name="Percentuale 24 4 3" xfId="3072" xr:uid="{00000000-0005-0000-0000-0000E00D0000}"/>
    <cellStyle name="Percentuale 24 5" xfId="1467" xr:uid="{00000000-0005-0000-0000-0000E10D0000}"/>
    <cellStyle name="Percentuale 25" xfId="1468" xr:uid="{00000000-0005-0000-0000-0000E20D0000}"/>
    <cellStyle name="Percentuale 25 2" xfId="1469" xr:uid="{00000000-0005-0000-0000-0000E30D0000}"/>
    <cellStyle name="Percentuale 25 2 2" xfId="3073" xr:uid="{00000000-0005-0000-0000-0000E40D0000}"/>
    <cellStyle name="Percentuale 25 3" xfId="1470" xr:uid="{00000000-0005-0000-0000-0000E50D0000}"/>
    <cellStyle name="Percentuale 25 3 2" xfId="1471" xr:uid="{00000000-0005-0000-0000-0000E60D0000}"/>
    <cellStyle name="Percentuale 25 3 2 2" xfId="4173" xr:uid="{00000000-0005-0000-0000-0000E70D0000}"/>
    <cellStyle name="Percentuale 25 3 2 3" xfId="4174" xr:uid="{00000000-0005-0000-0000-0000E80D0000}"/>
    <cellStyle name="Percentuale 25 3 3" xfId="1472" xr:uid="{00000000-0005-0000-0000-0000E90D0000}"/>
    <cellStyle name="Percentuale 25 3 3 2" xfId="3074" xr:uid="{00000000-0005-0000-0000-0000EA0D0000}"/>
    <cellStyle name="Percentuale 25 3 4" xfId="3075" xr:uid="{00000000-0005-0000-0000-0000EB0D0000}"/>
    <cellStyle name="Percentuale 25 4" xfId="1473" xr:uid="{00000000-0005-0000-0000-0000EC0D0000}"/>
    <cellStyle name="Percentuale 25 4 2" xfId="3076" xr:uid="{00000000-0005-0000-0000-0000ED0D0000}"/>
    <cellStyle name="Percentuale 25 4 2 2" xfId="3077" xr:uid="{00000000-0005-0000-0000-0000EE0D0000}"/>
    <cellStyle name="Percentuale 25 4 3" xfId="3078" xr:uid="{00000000-0005-0000-0000-0000EF0D0000}"/>
    <cellStyle name="Percentuale 25 5" xfId="1474" xr:uid="{00000000-0005-0000-0000-0000F00D0000}"/>
    <cellStyle name="Percentuale 26" xfId="1475" xr:uid="{00000000-0005-0000-0000-0000F10D0000}"/>
    <cellStyle name="Percentuale 26 2" xfId="1476" xr:uid="{00000000-0005-0000-0000-0000F20D0000}"/>
    <cellStyle name="Percentuale 26 2 2" xfId="3079" xr:uid="{00000000-0005-0000-0000-0000F30D0000}"/>
    <cellStyle name="Percentuale 26 3" xfId="1477" xr:uid="{00000000-0005-0000-0000-0000F40D0000}"/>
    <cellStyle name="Percentuale 26 3 2" xfId="1478" xr:uid="{00000000-0005-0000-0000-0000F50D0000}"/>
    <cellStyle name="Percentuale 26 3 2 2" xfId="4175" xr:uid="{00000000-0005-0000-0000-0000F60D0000}"/>
    <cellStyle name="Percentuale 26 3 2 3" xfId="4176" xr:uid="{00000000-0005-0000-0000-0000F70D0000}"/>
    <cellStyle name="Percentuale 26 3 3" xfId="1479" xr:uid="{00000000-0005-0000-0000-0000F80D0000}"/>
    <cellStyle name="Percentuale 26 3 3 2" xfId="3080" xr:uid="{00000000-0005-0000-0000-0000F90D0000}"/>
    <cellStyle name="Percentuale 26 3 4" xfId="3081" xr:uid="{00000000-0005-0000-0000-0000FA0D0000}"/>
    <cellStyle name="Percentuale 26 4" xfId="1480" xr:uid="{00000000-0005-0000-0000-0000FB0D0000}"/>
    <cellStyle name="Percentuale 26 4 2" xfId="3082" xr:uid="{00000000-0005-0000-0000-0000FC0D0000}"/>
    <cellStyle name="Percentuale 26 4 2 2" xfId="3083" xr:uid="{00000000-0005-0000-0000-0000FD0D0000}"/>
    <cellStyle name="Percentuale 26 4 3" xfId="3084" xr:uid="{00000000-0005-0000-0000-0000FE0D0000}"/>
    <cellStyle name="Percentuale 26 5" xfId="1481" xr:uid="{00000000-0005-0000-0000-0000FF0D0000}"/>
    <cellStyle name="Percentuale 27" xfId="1482" xr:uid="{00000000-0005-0000-0000-0000000E0000}"/>
    <cellStyle name="Percentuale 27 2" xfId="1483" xr:uid="{00000000-0005-0000-0000-0000010E0000}"/>
    <cellStyle name="Percentuale 27 2 2" xfId="3085" xr:uid="{00000000-0005-0000-0000-0000020E0000}"/>
    <cellStyle name="Percentuale 27 3" xfId="1484" xr:uid="{00000000-0005-0000-0000-0000030E0000}"/>
    <cellStyle name="Percentuale 27 3 2" xfId="1485" xr:uid="{00000000-0005-0000-0000-0000040E0000}"/>
    <cellStyle name="Percentuale 27 3 2 2" xfId="4177" xr:uid="{00000000-0005-0000-0000-0000050E0000}"/>
    <cellStyle name="Percentuale 27 3 2 3" xfId="4178" xr:uid="{00000000-0005-0000-0000-0000060E0000}"/>
    <cellStyle name="Percentuale 27 3 3" xfId="1486" xr:uid="{00000000-0005-0000-0000-0000070E0000}"/>
    <cellStyle name="Percentuale 27 3 3 2" xfId="3086" xr:uid="{00000000-0005-0000-0000-0000080E0000}"/>
    <cellStyle name="Percentuale 27 3 4" xfId="3087" xr:uid="{00000000-0005-0000-0000-0000090E0000}"/>
    <cellStyle name="Percentuale 27 4" xfId="1487" xr:uid="{00000000-0005-0000-0000-00000A0E0000}"/>
    <cellStyle name="Percentuale 27 4 2" xfId="3088" xr:uid="{00000000-0005-0000-0000-00000B0E0000}"/>
    <cellStyle name="Percentuale 27 4 2 2" xfId="3089" xr:uid="{00000000-0005-0000-0000-00000C0E0000}"/>
    <cellStyle name="Percentuale 27 4 3" xfId="3090" xr:uid="{00000000-0005-0000-0000-00000D0E0000}"/>
    <cellStyle name="Percentuale 27 5" xfId="1488" xr:uid="{00000000-0005-0000-0000-00000E0E0000}"/>
    <cellStyle name="Percentuale 28" xfId="1489" xr:uid="{00000000-0005-0000-0000-00000F0E0000}"/>
    <cellStyle name="Percentuale 28 2" xfId="1490" xr:uid="{00000000-0005-0000-0000-0000100E0000}"/>
    <cellStyle name="Percentuale 28 2 2" xfId="3091" xr:uid="{00000000-0005-0000-0000-0000110E0000}"/>
    <cellStyle name="Percentuale 28 3" xfId="1491" xr:uid="{00000000-0005-0000-0000-0000120E0000}"/>
    <cellStyle name="Percentuale 28 3 2" xfId="1492" xr:uid="{00000000-0005-0000-0000-0000130E0000}"/>
    <cellStyle name="Percentuale 28 3 2 2" xfId="4179" xr:uid="{00000000-0005-0000-0000-0000140E0000}"/>
    <cellStyle name="Percentuale 28 3 2 3" xfId="4180" xr:uid="{00000000-0005-0000-0000-0000150E0000}"/>
    <cellStyle name="Percentuale 28 3 3" xfId="1493" xr:uid="{00000000-0005-0000-0000-0000160E0000}"/>
    <cellStyle name="Percentuale 28 3 3 2" xfId="3092" xr:uid="{00000000-0005-0000-0000-0000170E0000}"/>
    <cellStyle name="Percentuale 28 3 4" xfId="3093" xr:uid="{00000000-0005-0000-0000-0000180E0000}"/>
    <cellStyle name="Percentuale 28 4" xfId="1494" xr:uid="{00000000-0005-0000-0000-0000190E0000}"/>
    <cellStyle name="Percentuale 28 4 2" xfId="3094" xr:uid="{00000000-0005-0000-0000-00001A0E0000}"/>
    <cellStyle name="Percentuale 28 4 2 2" xfId="3095" xr:uid="{00000000-0005-0000-0000-00001B0E0000}"/>
    <cellStyle name="Percentuale 28 4 3" xfId="3096" xr:uid="{00000000-0005-0000-0000-00001C0E0000}"/>
    <cellStyle name="Percentuale 28 5" xfId="1495" xr:uid="{00000000-0005-0000-0000-00001D0E0000}"/>
    <cellStyle name="Percentuale 29" xfId="1496" xr:uid="{00000000-0005-0000-0000-00001E0E0000}"/>
    <cellStyle name="Percentuale 29 2" xfId="1497" xr:uid="{00000000-0005-0000-0000-00001F0E0000}"/>
    <cellStyle name="Percentuale 29 2 2" xfId="3097" xr:uid="{00000000-0005-0000-0000-0000200E0000}"/>
    <cellStyle name="Percentuale 29 3" xfId="1498" xr:uid="{00000000-0005-0000-0000-0000210E0000}"/>
    <cellStyle name="Percentuale 29 3 2" xfId="1499" xr:uid="{00000000-0005-0000-0000-0000220E0000}"/>
    <cellStyle name="Percentuale 29 3 2 2" xfId="4181" xr:uid="{00000000-0005-0000-0000-0000230E0000}"/>
    <cellStyle name="Percentuale 29 3 2 3" xfId="4182" xr:uid="{00000000-0005-0000-0000-0000240E0000}"/>
    <cellStyle name="Percentuale 29 3 3" xfId="1500" xr:uid="{00000000-0005-0000-0000-0000250E0000}"/>
    <cellStyle name="Percentuale 29 3 3 2" xfId="3098" xr:uid="{00000000-0005-0000-0000-0000260E0000}"/>
    <cellStyle name="Percentuale 29 3 4" xfId="3099" xr:uid="{00000000-0005-0000-0000-0000270E0000}"/>
    <cellStyle name="Percentuale 29 4" xfId="1501" xr:uid="{00000000-0005-0000-0000-0000280E0000}"/>
    <cellStyle name="Percentuale 29 4 2" xfId="3100" xr:uid="{00000000-0005-0000-0000-0000290E0000}"/>
    <cellStyle name="Percentuale 29 4 2 2" xfId="3101" xr:uid="{00000000-0005-0000-0000-00002A0E0000}"/>
    <cellStyle name="Percentuale 29 4 3" xfId="3102" xr:uid="{00000000-0005-0000-0000-00002B0E0000}"/>
    <cellStyle name="Percentuale 29 5" xfId="1502" xr:uid="{00000000-0005-0000-0000-00002C0E0000}"/>
    <cellStyle name="Percentuale 3" xfId="1503" xr:uid="{00000000-0005-0000-0000-00002D0E0000}"/>
    <cellStyle name="Percentuale 3 2" xfId="1504" xr:uid="{00000000-0005-0000-0000-00002E0E0000}"/>
    <cellStyle name="Percentuale 3 2 2" xfId="3103" xr:uid="{00000000-0005-0000-0000-00002F0E0000}"/>
    <cellStyle name="Percentuale 3 3" xfId="1505" xr:uid="{00000000-0005-0000-0000-0000300E0000}"/>
    <cellStyle name="Percentuale 3 3 2" xfId="1506" xr:uid="{00000000-0005-0000-0000-0000310E0000}"/>
    <cellStyle name="Percentuale 3 3 2 2" xfId="4183" xr:uid="{00000000-0005-0000-0000-0000320E0000}"/>
    <cellStyle name="Percentuale 3 3 2 3" xfId="4184" xr:uid="{00000000-0005-0000-0000-0000330E0000}"/>
    <cellStyle name="Percentuale 3 3 3" xfId="1507" xr:uid="{00000000-0005-0000-0000-0000340E0000}"/>
    <cellStyle name="Percentuale 3 3 3 2" xfId="3104" xr:uid="{00000000-0005-0000-0000-0000350E0000}"/>
    <cellStyle name="Percentuale 3 3 4" xfId="3105" xr:uid="{00000000-0005-0000-0000-0000360E0000}"/>
    <cellStyle name="Percentuale 3 4" xfId="1508" xr:uid="{00000000-0005-0000-0000-0000370E0000}"/>
    <cellStyle name="Percentuale 3 4 2" xfId="3106" xr:uid="{00000000-0005-0000-0000-0000380E0000}"/>
    <cellStyle name="Percentuale 3 4 2 2" xfId="3107" xr:uid="{00000000-0005-0000-0000-0000390E0000}"/>
    <cellStyle name="Percentuale 3 4 3" xfId="3108" xr:uid="{00000000-0005-0000-0000-00003A0E0000}"/>
    <cellStyle name="Percentuale 3 5" xfId="1509" xr:uid="{00000000-0005-0000-0000-00003B0E0000}"/>
    <cellStyle name="Percentuale 30" xfId="1510" xr:uid="{00000000-0005-0000-0000-00003C0E0000}"/>
    <cellStyle name="Percentuale 30 2" xfId="1511" xr:uid="{00000000-0005-0000-0000-00003D0E0000}"/>
    <cellStyle name="Percentuale 30 2 2" xfId="3109" xr:uid="{00000000-0005-0000-0000-00003E0E0000}"/>
    <cellStyle name="Percentuale 30 3" xfId="1512" xr:uid="{00000000-0005-0000-0000-00003F0E0000}"/>
    <cellStyle name="Percentuale 30 3 2" xfId="1513" xr:uid="{00000000-0005-0000-0000-0000400E0000}"/>
    <cellStyle name="Percentuale 30 3 2 2" xfId="4185" xr:uid="{00000000-0005-0000-0000-0000410E0000}"/>
    <cellStyle name="Percentuale 30 3 2 3" xfId="4186" xr:uid="{00000000-0005-0000-0000-0000420E0000}"/>
    <cellStyle name="Percentuale 30 3 3" xfId="1514" xr:uid="{00000000-0005-0000-0000-0000430E0000}"/>
    <cellStyle name="Percentuale 30 3 3 2" xfId="3110" xr:uid="{00000000-0005-0000-0000-0000440E0000}"/>
    <cellStyle name="Percentuale 30 3 4" xfId="3111" xr:uid="{00000000-0005-0000-0000-0000450E0000}"/>
    <cellStyle name="Percentuale 30 4" xfId="1515" xr:uid="{00000000-0005-0000-0000-0000460E0000}"/>
    <cellStyle name="Percentuale 30 4 2" xfId="3112" xr:uid="{00000000-0005-0000-0000-0000470E0000}"/>
    <cellStyle name="Percentuale 30 4 2 2" xfId="3113" xr:uid="{00000000-0005-0000-0000-0000480E0000}"/>
    <cellStyle name="Percentuale 30 4 3" xfId="3114" xr:uid="{00000000-0005-0000-0000-0000490E0000}"/>
    <cellStyle name="Percentuale 30 5" xfId="1516" xr:uid="{00000000-0005-0000-0000-00004A0E0000}"/>
    <cellStyle name="Percentuale 31" xfId="1517" xr:uid="{00000000-0005-0000-0000-00004B0E0000}"/>
    <cellStyle name="Percentuale 31 2" xfId="1518" xr:uid="{00000000-0005-0000-0000-00004C0E0000}"/>
    <cellStyle name="Percentuale 31 2 2" xfId="3115" xr:uid="{00000000-0005-0000-0000-00004D0E0000}"/>
    <cellStyle name="Percentuale 31 3" xfId="1519" xr:uid="{00000000-0005-0000-0000-00004E0E0000}"/>
    <cellStyle name="Percentuale 31 3 2" xfId="1520" xr:uid="{00000000-0005-0000-0000-00004F0E0000}"/>
    <cellStyle name="Percentuale 31 3 2 2" xfId="4187" xr:uid="{00000000-0005-0000-0000-0000500E0000}"/>
    <cellStyle name="Percentuale 31 3 2 3" xfId="4188" xr:uid="{00000000-0005-0000-0000-0000510E0000}"/>
    <cellStyle name="Percentuale 31 3 3" xfId="1521" xr:uid="{00000000-0005-0000-0000-0000520E0000}"/>
    <cellStyle name="Percentuale 31 3 3 2" xfId="3116" xr:uid="{00000000-0005-0000-0000-0000530E0000}"/>
    <cellStyle name="Percentuale 31 3 4" xfId="3117" xr:uid="{00000000-0005-0000-0000-0000540E0000}"/>
    <cellStyle name="Percentuale 31 4" xfId="1522" xr:uid="{00000000-0005-0000-0000-0000550E0000}"/>
    <cellStyle name="Percentuale 31 4 2" xfId="3118" xr:uid="{00000000-0005-0000-0000-0000560E0000}"/>
    <cellStyle name="Percentuale 31 4 2 2" xfId="3119" xr:uid="{00000000-0005-0000-0000-0000570E0000}"/>
    <cellStyle name="Percentuale 31 4 3" xfId="3120" xr:uid="{00000000-0005-0000-0000-0000580E0000}"/>
    <cellStyle name="Percentuale 31 5" xfId="1523" xr:uid="{00000000-0005-0000-0000-0000590E0000}"/>
    <cellStyle name="Percentuale 32" xfId="1524" xr:uid="{00000000-0005-0000-0000-00005A0E0000}"/>
    <cellStyle name="Percentuale 32 2" xfId="1525" xr:uid="{00000000-0005-0000-0000-00005B0E0000}"/>
    <cellStyle name="Percentuale 32 2 2" xfId="3121" xr:uid="{00000000-0005-0000-0000-00005C0E0000}"/>
    <cellStyle name="Percentuale 32 3" xfId="1526" xr:uid="{00000000-0005-0000-0000-00005D0E0000}"/>
    <cellStyle name="Percentuale 32 3 2" xfId="1527" xr:uid="{00000000-0005-0000-0000-00005E0E0000}"/>
    <cellStyle name="Percentuale 32 3 2 2" xfId="4189" xr:uid="{00000000-0005-0000-0000-00005F0E0000}"/>
    <cellStyle name="Percentuale 32 3 2 3" xfId="4190" xr:uid="{00000000-0005-0000-0000-0000600E0000}"/>
    <cellStyle name="Percentuale 32 3 3" xfId="1528" xr:uid="{00000000-0005-0000-0000-0000610E0000}"/>
    <cellStyle name="Percentuale 32 3 3 2" xfId="3122" xr:uid="{00000000-0005-0000-0000-0000620E0000}"/>
    <cellStyle name="Percentuale 32 3 4" xfId="3123" xr:uid="{00000000-0005-0000-0000-0000630E0000}"/>
    <cellStyle name="Percentuale 32 4" xfId="1529" xr:uid="{00000000-0005-0000-0000-0000640E0000}"/>
    <cellStyle name="Percentuale 32 4 2" xfId="3124" xr:uid="{00000000-0005-0000-0000-0000650E0000}"/>
    <cellStyle name="Percentuale 32 4 2 2" xfId="3125" xr:uid="{00000000-0005-0000-0000-0000660E0000}"/>
    <cellStyle name="Percentuale 32 4 3" xfId="3126" xr:uid="{00000000-0005-0000-0000-0000670E0000}"/>
    <cellStyle name="Percentuale 32 5" xfId="1530" xr:uid="{00000000-0005-0000-0000-0000680E0000}"/>
    <cellStyle name="Percentuale 33" xfId="1531" xr:uid="{00000000-0005-0000-0000-0000690E0000}"/>
    <cellStyle name="Percentuale 33 2" xfId="1532" xr:uid="{00000000-0005-0000-0000-00006A0E0000}"/>
    <cellStyle name="Percentuale 33 2 2" xfId="3127" xr:uid="{00000000-0005-0000-0000-00006B0E0000}"/>
    <cellStyle name="Percentuale 33 3" xfId="1533" xr:uid="{00000000-0005-0000-0000-00006C0E0000}"/>
    <cellStyle name="Percentuale 33 3 2" xfId="1534" xr:uid="{00000000-0005-0000-0000-00006D0E0000}"/>
    <cellStyle name="Percentuale 33 3 2 2" xfId="4191" xr:uid="{00000000-0005-0000-0000-00006E0E0000}"/>
    <cellStyle name="Percentuale 33 3 2 3" xfId="4192" xr:uid="{00000000-0005-0000-0000-00006F0E0000}"/>
    <cellStyle name="Percentuale 33 3 3" xfId="1535" xr:uid="{00000000-0005-0000-0000-0000700E0000}"/>
    <cellStyle name="Percentuale 33 3 3 2" xfId="3128" xr:uid="{00000000-0005-0000-0000-0000710E0000}"/>
    <cellStyle name="Percentuale 33 3 4" xfId="3129" xr:uid="{00000000-0005-0000-0000-0000720E0000}"/>
    <cellStyle name="Percentuale 33 4" xfId="1536" xr:uid="{00000000-0005-0000-0000-0000730E0000}"/>
    <cellStyle name="Percentuale 33 4 2" xfId="3130" xr:uid="{00000000-0005-0000-0000-0000740E0000}"/>
    <cellStyle name="Percentuale 33 4 2 2" xfId="3131" xr:uid="{00000000-0005-0000-0000-0000750E0000}"/>
    <cellStyle name="Percentuale 33 4 3" xfId="3132" xr:uid="{00000000-0005-0000-0000-0000760E0000}"/>
    <cellStyle name="Percentuale 33 5" xfId="1537" xr:uid="{00000000-0005-0000-0000-0000770E0000}"/>
    <cellStyle name="Percentuale 34" xfId="1538" xr:uid="{00000000-0005-0000-0000-0000780E0000}"/>
    <cellStyle name="Percentuale 34 2" xfId="1539" xr:uid="{00000000-0005-0000-0000-0000790E0000}"/>
    <cellStyle name="Percentuale 34 2 2" xfId="3133" xr:uid="{00000000-0005-0000-0000-00007A0E0000}"/>
    <cellStyle name="Percentuale 34 3" xfId="1540" xr:uid="{00000000-0005-0000-0000-00007B0E0000}"/>
    <cellStyle name="Percentuale 34 3 2" xfId="1541" xr:uid="{00000000-0005-0000-0000-00007C0E0000}"/>
    <cellStyle name="Percentuale 34 3 2 2" xfId="4193" xr:uid="{00000000-0005-0000-0000-00007D0E0000}"/>
    <cellStyle name="Percentuale 34 3 2 3" xfId="4194" xr:uid="{00000000-0005-0000-0000-00007E0E0000}"/>
    <cellStyle name="Percentuale 34 3 3" xfId="1542" xr:uid="{00000000-0005-0000-0000-00007F0E0000}"/>
    <cellStyle name="Percentuale 34 3 3 2" xfId="3134" xr:uid="{00000000-0005-0000-0000-0000800E0000}"/>
    <cellStyle name="Percentuale 34 3 4" xfId="3135" xr:uid="{00000000-0005-0000-0000-0000810E0000}"/>
    <cellStyle name="Percentuale 34 4" xfId="1543" xr:uid="{00000000-0005-0000-0000-0000820E0000}"/>
    <cellStyle name="Percentuale 34 4 2" xfId="3136" xr:uid="{00000000-0005-0000-0000-0000830E0000}"/>
    <cellStyle name="Percentuale 34 4 2 2" xfId="3137" xr:uid="{00000000-0005-0000-0000-0000840E0000}"/>
    <cellStyle name="Percentuale 34 4 3" xfId="3138" xr:uid="{00000000-0005-0000-0000-0000850E0000}"/>
    <cellStyle name="Percentuale 34 5" xfId="1544" xr:uid="{00000000-0005-0000-0000-0000860E0000}"/>
    <cellStyle name="Percentuale 35" xfId="1545" xr:uid="{00000000-0005-0000-0000-0000870E0000}"/>
    <cellStyle name="Percentuale 35 2" xfId="1546" xr:uid="{00000000-0005-0000-0000-0000880E0000}"/>
    <cellStyle name="Percentuale 35 2 2" xfId="3139" xr:uid="{00000000-0005-0000-0000-0000890E0000}"/>
    <cellStyle name="Percentuale 35 3" xfId="1547" xr:uid="{00000000-0005-0000-0000-00008A0E0000}"/>
    <cellStyle name="Percentuale 35 3 2" xfId="1548" xr:uid="{00000000-0005-0000-0000-00008B0E0000}"/>
    <cellStyle name="Percentuale 35 3 2 2" xfId="4195" xr:uid="{00000000-0005-0000-0000-00008C0E0000}"/>
    <cellStyle name="Percentuale 35 3 2 3" xfId="4196" xr:uid="{00000000-0005-0000-0000-00008D0E0000}"/>
    <cellStyle name="Percentuale 35 3 3" xfId="1549" xr:uid="{00000000-0005-0000-0000-00008E0E0000}"/>
    <cellStyle name="Percentuale 35 3 3 2" xfId="3140" xr:uid="{00000000-0005-0000-0000-00008F0E0000}"/>
    <cellStyle name="Percentuale 35 3 4" xfId="3141" xr:uid="{00000000-0005-0000-0000-0000900E0000}"/>
    <cellStyle name="Percentuale 35 4" xfId="1550" xr:uid="{00000000-0005-0000-0000-0000910E0000}"/>
    <cellStyle name="Percentuale 35 4 2" xfId="3142" xr:uid="{00000000-0005-0000-0000-0000920E0000}"/>
    <cellStyle name="Percentuale 35 4 2 2" xfId="3143" xr:uid="{00000000-0005-0000-0000-0000930E0000}"/>
    <cellStyle name="Percentuale 35 4 3" xfId="3144" xr:uid="{00000000-0005-0000-0000-0000940E0000}"/>
    <cellStyle name="Percentuale 35 5" xfId="1551" xr:uid="{00000000-0005-0000-0000-0000950E0000}"/>
    <cellStyle name="Percentuale 36" xfId="1552" xr:uid="{00000000-0005-0000-0000-0000960E0000}"/>
    <cellStyle name="Percentuale 36 2" xfId="1553" xr:uid="{00000000-0005-0000-0000-0000970E0000}"/>
    <cellStyle name="Percentuale 36 2 2" xfId="3145" xr:uid="{00000000-0005-0000-0000-0000980E0000}"/>
    <cellStyle name="Percentuale 36 3" xfId="1554" xr:uid="{00000000-0005-0000-0000-0000990E0000}"/>
    <cellStyle name="Percentuale 36 3 2" xfId="1555" xr:uid="{00000000-0005-0000-0000-00009A0E0000}"/>
    <cellStyle name="Percentuale 36 3 2 2" xfId="4197" xr:uid="{00000000-0005-0000-0000-00009B0E0000}"/>
    <cellStyle name="Percentuale 36 3 2 3" xfId="4198" xr:uid="{00000000-0005-0000-0000-00009C0E0000}"/>
    <cellStyle name="Percentuale 36 3 3" xfId="1556" xr:uid="{00000000-0005-0000-0000-00009D0E0000}"/>
    <cellStyle name="Percentuale 36 3 3 2" xfId="3146" xr:uid="{00000000-0005-0000-0000-00009E0E0000}"/>
    <cellStyle name="Percentuale 36 3 4" xfId="3147" xr:uid="{00000000-0005-0000-0000-00009F0E0000}"/>
    <cellStyle name="Percentuale 36 4" xfId="1557" xr:uid="{00000000-0005-0000-0000-0000A00E0000}"/>
    <cellStyle name="Percentuale 36 4 2" xfId="3148" xr:uid="{00000000-0005-0000-0000-0000A10E0000}"/>
    <cellStyle name="Percentuale 36 4 2 2" xfId="3149" xr:uid="{00000000-0005-0000-0000-0000A20E0000}"/>
    <cellStyle name="Percentuale 36 4 3" xfId="3150" xr:uid="{00000000-0005-0000-0000-0000A30E0000}"/>
    <cellStyle name="Percentuale 36 5" xfId="1558" xr:uid="{00000000-0005-0000-0000-0000A40E0000}"/>
    <cellStyle name="Percentuale 37" xfId="1559" xr:uid="{00000000-0005-0000-0000-0000A50E0000}"/>
    <cellStyle name="Percentuale 37 2" xfId="1560" xr:uid="{00000000-0005-0000-0000-0000A60E0000}"/>
    <cellStyle name="Percentuale 37 2 2" xfId="3151" xr:uid="{00000000-0005-0000-0000-0000A70E0000}"/>
    <cellStyle name="Percentuale 37 3" xfId="1561" xr:uid="{00000000-0005-0000-0000-0000A80E0000}"/>
    <cellStyle name="Percentuale 37 3 2" xfId="1562" xr:uid="{00000000-0005-0000-0000-0000A90E0000}"/>
    <cellStyle name="Percentuale 37 3 2 2" xfId="4199" xr:uid="{00000000-0005-0000-0000-0000AA0E0000}"/>
    <cellStyle name="Percentuale 37 3 2 3" xfId="4200" xr:uid="{00000000-0005-0000-0000-0000AB0E0000}"/>
    <cellStyle name="Percentuale 37 3 3" xfId="1563" xr:uid="{00000000-0005-0000-0000-0000AC0E0000}"/>
    <cellStyle name="Percentuale 37 3 3 2" xfId="3152" xr:uid="{00000000-0005-0000-0000-0000AD0E0000}"/>
    <cellStyle name="Percentuale 37 3 4" xfId="3153" xr:uid="{00000000-0005-0000-0000-0000AE0E0000}"/>
    <cellStyle name="Percentuale 37 4" xfId="1564" xr:uid="{00000000-0005-0000-0000-0000AF0E0000}"/>
    <cellStyle name="Percentuale 37 4 2" xfId="3154" xr:uid="{00000000-0005-0000-0000-0000B00E0000}"/>
    <cellStyle name="Percentuale 37 4 2 2" xfId="3155" xr:uid="{00000000-0005-0000-0000-0000B10E0000}"/>
    <cellStyle name="Percentuale 37 4 3" xfId="3156" xr:uid="{00000000-0005-0000-0000-0000B20E0000}"/>
    <cellStyle name="Percentuale 37 5" xfId="1565" xr:uid="{00000000-0005-0000-0000-0000B30E0000}"/>
    <cellStyle name="Percentuale 38" xfId="1566" xr:uid="{00000000-0005-0000-0000-0000B40E0000}"/>
    <cellStyle name="Percentuale 38 2" xfId="1567" xr:uid="{00000000-0005-0000-0000-0000B50E0000}"/>
    <cellStyle name="Percentuale 38 2 2" xfId="3157" xr:uid="{00000000-0005-0000-0000-0000B60E0000}"/>
    <cellStyle name="Percentuale 38 3" xfId="1568" xr:uid="{00000000-0005-0000-0000-0000B70E0000}"/>
    <cellStyle name="Percentuale 38 3 2" xfId="1569" xr:uid="{00000000-0005-0000-0000-0000B80E0000}"/>
    <cellStyle name="Percentuale 38 3 2 2" xfId="4201" xr:uid="{00000000-0005-0000-0000-0000B90E0000}"/>
    <cellStyle name="Percentuale 38 3 2 3" xfId="4202" xr:uid="{00000000-0005-0000-0000-0000BA0E0000}"/>
    <cellStyle name="Percentuale 38 3 3" xfId="1570" xr:uid="{00000000-0005-0000-0000-0000BB0E0000}"/>
    <cellStyle name="Percentuale 38 3 3 2" xfId="3158" xr:uid="{00000000-0005-0000-0000-0000BC0E0000}"/>
    <cellStyle name="Percentuale 38 3 4" xfId="3159" xr:uid="{00000000-0005-0000-0000-0000BD0E0000}"/>
    <cellStyle name="Percentuale 38 4" xfId="1571" xr:uid="{00000000-0005-0000-0000-0000BE0E0000}"/>
    <cellStyle name="Percentuale 38 4 2" xfId="3160" xr:uid="{00000000-0005-0000-0000-0000BF0E0000}"/>
    <cellStyle name="Percentuale 38 4 2 2" xfId="3161" xr:uid="{00000000-0005-0000-0000-0000C00E0000}"/>
    <cellStyle name="Percentuale 38 4 3" xfId="3162" xr:uid="{00000000-0005-0000-0000-0000C10E0000}"/>
    <cellStyle name="Percentuale 38 5" xfId="1572" xr:uid="{00000000-0005-0000-0000-0000C20E0000}"/>
    <cellStyle name="Percentuale 39" xfId="1573" xr:uid="{00000000-0005-0000-0000-0000C30E0000}"/>
    <cellStyle name="Percentuale 39 2" xfId="1574" xr:uid="{00000000-0005-0000-0000-0000C40E0000}"/>
    <cellStyle name="Percentuale 39 2 2" xfId="3163" xr:uid="{00000000-0005-0000-0000-0000C50E0000}"/>
    <cellStyle name="Percentuale 39 3" xfId="1575" xr:uid="{00000000-0005-0000-0000-0000C60E0000}"/>
    <cellStyle name="Percentuale 39 3 2" xfId="1576" xr:uid="{00000000-0005-0000-0000-0000C70E0000}"/>
    <cellStyle name="Percentuale 39 3 2 2" xfId="4203" xr:uid="{00000000-0005-0000-0000-0000C80E0000}"/>
    <cellStyle name="Percentuale 39 3 2 3" xfId="4204" xr:uid="{00000000-0005-0000-0000-0000C90E0000}"/>
    <cellStyle name="Percentuale 39 3 3" xfId="1577" xr:uid="{00000000-0005-0000-0000-0000CA0E0000}"/>
    <cellStyle name="Percentuale 39 3 3 2" xfId="3164" xr:uid="{00000000-0005-0000-0000-0000CB0E0000}"/>
    <cellStyle name="Percentuale 39 3 4" xfId="3165" xr:uid="{00000000-0005-0000-0000-0000CC0E0000}"/>
    <cellStyle name="Percentuale 39 4" xfId="1578" xr:uid="{00000000-0005-0000-0000-0000CD0E0000}"/>
    <cellStyle name="Percentuale 39 4 2" xfId="3166" xr:uid="{00000000-0005-0000-0000-0000CE0E0000}"/>
    <cellStyle name="Percentuale 39 4 2 2" xfId="3167" xr:uid="{00000000-0005-0000-0000-0000CF0E0000}"/>
    <cellStyle name="Percentuale 39 4 3" xfId="3168" xr:uid="{00000000-0005-0000-0000-0000D00E0000}"/>
    <cellStyle name="Percentuale 39 5" xfId="1579" xr:uid="{00000000-0005-0000-0000-0000D10E0000}"/>
    <cellStyle name="Percentuale 4" xfId="1580" xr:uid="{00000000-0005-0000-0000-0000D20E0000}"/>
    <cellStyle name="Percentuale 4 2" xfId="1581" xr:uid="{00000000-0005-0000-0000-0000D30E0000}"/>
    <cellStyle name="Percentuale 4 2 2" xfId="3169" xr:uid="{00000000-0005-0000-0000-0000D40E0000}"/>
    <cellStyle name="Percentuale 4 3" xfId="1582" xr:uid="{00000000-0005-0000-0000-0000D50E0000}"/>
    <cellStyle name="Percentuale 4 3 2" xfId="1583" xr:uid="{00000000-0005-0000-0000-0000D60E0000}"/>
    <cellStyle name="Percentuale 4 3 2 2" xfId="4205" xr:uid="{00000000-0005-0000-0000-0000D70E0000}"/>
    <cellStyle name="Percentuale 4 3 2 3" xfId="4206" xr:uid="{00000000-0005-0000-0000-0000D80E0000}"/>
    <cellStyle name="Percentuale 4 3 3" xfId="1584" xr:uid="{00000000-0005-0000-0000-0000D90E0000}"/>
    <cellStyle name="Percentuale 4 3 3 2" xfId="3170" xr:uid="{00000000-0005-0000-0000-0000DA0E0000}"/>
    <cellStyle name="Percentuale 4 3 4" xfId="3171" xr:uid="{00000000-0005-0000-0000-0000DB0E0000}"/>
    <cellStyle name="Percentuale 4 4" xfId="1585" xr:uid="{00000000-0005-0000-0000-0000DC0E0000}"/>
    <cellStyle name="Percentuale 4 4 2" xfId="3172" xr:uid="{00000000-0005-0000-0000-0000DD0E0000}"/>
    <cellStyle name="Percentuale 4 4 2 2" xfId="3173" xr:uid="{00000000-0005-0000-0000-0000DE0E0000}"/>
    <cellStyle name="Percentuale 4 4 3" xfId="3174" xr:uid="{00000000-0005-0000-0000-0000DF0E0000}"/>
    <cellStyle name="Percentuale 4 5" xfId="1586" xr:uid="{00000000-0005-0000-0000-0000E00E0000}"/>
    <cellStyle name="Percentuale 40" xfId="1587" xr:uid="{00000000-0005-0000-0000-0000E10E0000}"/>
    <cellStyle name="Percentuale 40 2" xfId="1588" xr:uid="{00000000-0005-0000-0000-0000E20E0000}"/>
    <cellStyle name="Percentuale 40 2 2" xfId="3175" xr:uid="{00000000-0005-0000-0000-0000E30E0000}"/>
    <cellStyle name="Percentuale 40 3" xfId="1589" xr:uid="{00000000-0005-0000-0000-0000E40E0000}"/>
    <cellStyle name="Percentuale 40 3 2" xfId="1590" xr:uid="{00000000-0005-0000-0000-0000E50E0000}"/>
    <cellStyle name="Percentuale 40 3 2 2" xfId="4207" xr:uid="{00000000-0005-0000-0000-0000E60E0000}"/>
    <cellStyle name="Percentuale 40 3 2 3" xfId="4208" xr:uid="{00000000-0005-0000-0000-0000E70E0000}"/>
    <cellStyle name="Percentuale 40 3 3" xfId="1591" xr:uid="{00000000-0005-0000-0000-0000E80E0000}"/>
    <cellStyle name="Percentuale 40 3 3 2" xfId="3176" xr:uid="{00000000-0005-0000-0000-0000E90E0000}"/>
    <cellStyle name="Percentuale 40 3 4" xfId="3177" xr:uid="{00000000-0005-0000-0000-0000EA0E0000}"/>
    <cellStyle name="Percentuale 40 4" xfId="1592" xr:uid="{00000000-0005-0000-0000-0000EB0E0000}"/>
    <cellStyle name="Percentuale 40 4 2" xfId="3178" xr:uid="{00000000-0005-0000-0000-0000EC0E0000}"/>
    <cellStyle name="Percentuale 40 4 2 2" xfId="3179" xr:uid="{00000000-0005-0000-0000-0000ED0E0000}"/>
    <cellStyle name="Percentuale 40 4 3" xfId="3180" xr:uid="{00000000-0005-0000-0000-0000EE0E0000}"/>
    <cellStyle name="Percentuale 40 5" xfId="1593" xr:uid="{00000000-0005-0000-0000-0000EF0E0000}"/>
    <cellStyle name="Percentuale 41" xfId="1594" xr:uid="{00000000-0005-0000-0000-0000F00E0000}"/>
    <cellStyle name="Percentuale 41 2" xfId="1595" xr:uid="{00000000-0005-0000-0000-0000F10E0000}"/>
    <cellStyle name="Percentuale 41 2 2" xfId="3181" xr:uid="{00000000-0005-0000-0000-0000F20E0000}"/>
    <cellStyle name="Percentuale 41 3" xfId="1596" xr:uid="{00000000-0005-0000-0000-0000F30E0000}"/>
    <cellStyle name="Percentuale 41 3 2" xfId="1597" xr:uid="{00000000-0005-0000-0000-0000F40E0000}"/>
    <cellStyle name="Percentuale 41 3 2 2" xfId="4209" xr:uid="{00000000-0005-0000-0000-0000F50E0000}"/>
    <cellStyle name="Percentuale 41 3 2 3" xfId="4210" xr:uid="{00000000-0005-0000-0000-0000F60E0000}"/>
    <cellStyle name="Percentuale 41 3 3" xfId="1598" xr:uid="{00000000-0005-0000-0000-0000F70E0000}"/>
    <cellStyle name="Percentuale 41 3 3 2" xfId="3182" xr:uid="{00000000-0005-0000-0000-0000F80E0000}"/>
    <cellStyle name="Percentuale 41 3 4" xfId="3183" xr:uid="{00000000-0005-0000-0000-0000F90E0000}"/>
    <cellStyle name="Percentuale 41 4" xfId="1599" xr:uid="{00000000-0005-0000-0000-0000FA0E0000}"/>
    <cellStyle name="Percentuale 41 4 2" xfId="3184" xr:uid="{00000000-0005-0000-0000-0000FB0E0000}"/>
    <cellStyle name="Percentuale 41 4 2 2" xfId="3185" xr:uid="{00000000-0005-0000-0000-0000FC0E0000}"/>
    <cellStyle name="Percentuale 41 4 3" xfId="3186" xr:uid="{00000000-0005-0000-0000-0000FD0E0000}"/>
    <cellStyle name="Percentuale 41 5" xfId="1600" xr:uid="{00000000-0005-0000-0000-0000FE0E0000}"/>
    <cellStyle name="Percentuale 42" xfId="1601" xr:uid="{00000000-0005-0000-0000-0000FF0E0000}"/>
    <cellStyle name="Percentuale 42 2" xfId="1602" xr:uid="{00000000-0005-0000-0000-0000000F0000}"/>
    <cellStyle name="Percentuale 42 2 2" xfId="3187" xr:uid="{00000000-0005-0000-0000-0000010F0000}"/>
    <cellStyle name="Percentuale 42 3" xfId="1603" xr:uid="{00000000-0005-0000-0000-0000020F0000}"/>
    <cellStyle name="Percentuale 42 3 2" xfId="1604" xr:uid="{00000000-0005-0000-0000-0000030F0000}"/>
    <cellStyle name="Percentuale 42 3 2 2" xfId="4211" xr:uid="{00000000-0005-0000-0000-0000040F0000}"/>
    <cellStyle name="Percentuale 42 3 2 3" xfId="4212" xr:uid="{00000000-0005-0000-0000-0000050F0000}"/>
    <cellStyle name="Percentuale 42 3 3" xfId="1605" xr:uid="{00000000-0005-0000-0000-0000060F0000}"/>
    <cellStyle name="Percentuale 42 3 3 2" xfId="3188" xr:uid="{00000000-0005-0000-0000-0000070F0000}"/>
    <cellStyle name="Percentuale 42 3 4" xfId="3189" xr:uid="{00000000-0005-0000-0000-0000080F0000}"/>
    <cellStyle name="Percentuale 42 4" xfId="1606" xr:uid="{00000000-0005-0000-0000-0000090F0000}"/>
    <cellStyle name="Percentuale 42 4 2" xfId="3190" xr:uid="{00000000-0005-0000-0000-00000A0F0000}"/>
    <cellStyle name="Percentuale 42 4 2 2" xfId="3191" xr:uid="{00000000-0005-0000-0000-00000B0F0000}"/>
    <cellStyle name="Percentuale 42 4 3" xfId="3192" xr:uid="{00000000-0005-0000-0000-00000C0F0000}"/>
    <cellStyle name="Percentuale 42 5" xfId="1607" xr:uid="{00000000-0005-0000-0000-00000D0F0000}"/>
    <cellStyle name="Percentuale 43" xfId="1608" xr:uid="{00000000-0005-0000-0000-00000E0F0000}"/>
    <cellStyle name="Percentuale 43 2" xfId="1609" xr:uid="{00000000-0005-0000-0000-00000F0F0000}"/>
    <cellStyle name="Percentuale 43 2 2" xfId="3193" xr:uid="{00000000-0005-0000-0000-0000100F0000}"/>
    <cellStyle name="Percentuale 43 3" xfId="1610" xr:uid="{00000000-0005-0000-0000-0000110F0000}"/>
    <cellStyle name="Percentuale 43 3 2" xfId="1611" xr:uid="{00000000-0005-0000-0000-0000120F0000}"/>
    <cellStyle name="Percentuale 43 3 2 2" xfId="4213" xr:uid="{00000000-0005-0000-0000-0000130F0000}"/>
    <cellStyle name="Percentuale 43 3 2 3" xfId="4214" xr:uid="{00000000-0005-0000-0000-0000140F0000}"/>
    <cellStyle name="Percentuale 43 3 3" xfId="1612" xr:uid="{00000000-0005-0000-0000-0000150F0000}"/>
    <cellStyle name="Percentuale 43 3 3 2" xfId="3194" xr:uid="{00000000-0005-0000-0000-0000160F0000}"/>
    <cellStyle name="Percentuale 43 3 4" xfId="3195" xr:uid="{00000000-0005-0000-0000-0000170F0000}"/>
    <cellStyle name="Percentuale 43 4" xfId="1613" xr:uid="{00000000-0005-0000-0000-0000180F0000}"/>
    <cellStyle name="Percentuale 43 4 2" xfId="3196" xr:uid="{00000000-0005-0000-0000-0000190F0000}"/>
    <cellStyle name="Percentuale 43 4 2 2" xfId="3197" xr:uid="{00000000-0005-0000-0000-00001A0F0000}"/>
    <cellStyle name="Percentuale 43 4 3" xfId="3198" xr:uid="{00000000-0005-0000-0000-00001B0F0000}"/>
    <cellStyle name="Percentuale 43 5" xfId="1614" xr:uid="{00000000-0005-0000-0000-00001C0F0000}"/>
    <cellStyle name="Percentuale 44" xfId="1615" xr:uid="{00000000-0005-0000-0000-00001D0F0000}"/>
    <cellStyle name="Percentuale 44 2" xfId="1616" xr:uid="{00000000-0005-0000-0000-00001E0F0000}"/>
    <cellStyle name="Percentuale 44 2 2" xfId="3199" xr:uid="{00000000-0005-0000-0000-00001F0F0000}"/>
    <cellStyle name="Percentuale 44 3" xfId="1617" xr:uid="{00000000-0005-0000-0000-0000200F0000}"/>
    <cellStyle name="Percentuale 44 3 2" xfId="1618" xr:uid="{00000000-0005-0000-0000-0000210F0000}"/>
    <cellStyle name="Percentuale 44 3 2 2" xfId="4215" xr:uid="{00000000-0005-0000-0000-0000220F0000}"/>
    <cellStyle name="Percentuale 44 3 2 3" xfId="4216" xr:uid="{00000000-0005-0000-0000-0000230F0000}"/>
    <cellStyle name="Percentuale 44 3 3" xfId="1619" xr:uid="{00000000-0005-0000-0000-0000240F0000}"/>
    <cellStyle name="Percentuale 44 3 3 2" xfId="3200" xr:uid="{00000000-0005-0000-0000-0000250F0000}"/>
    <cellStyle name="Percentuale 44 3 4" xfId="3201" xr:uid="{00000000-0005-0000-0000-0000260F0000}"/>
    <cellStyle name="Percentuale 44 4" xfId="1620" xr:uid="{00000000-0005-0000-0000-0000270F0000}"/>
    <cellStyle name="Percentuale 44 4 2" xfId="3202" xr:uid="{00000000-0005-0000-0000-0000280F0000}"/>
    <cellStyle name="Percentuale 44 4 2 2" xfId="3203" xr:uid="{00000000-0005-0000-0000-0000290F0000}"/>
    <cellStyle name="Percentuale 44 4 3" xfId="3204" xr:uid="{00000000-0005-0000-0000-00002A0F0000}"/>
    <cellStyle name="Percentuale 44 5" xfId="1621" xr:uid="{00000000-0005-0000-0000-00002B0F0000}"/>
    <cellStyle name="Percentuale 45" xfId="1622" xr:uid="{00000000-0005-0000-0000-00002C0F0000}"/>
    <cellStyle name="Percentuale 45 2" xfId="1623" xr:uid="{00000000-0005-0000-0000-00002D0F0000}"/>
    <cellStyle name="Percentuale 45 2 2" xfId="3205" xr:uid="{00000000-0005-0000-0000-00002E0F0000}"/>
    <cellStyle name="Percentuale 45 3" xfId="1624" xr:uid="{00000000-0005-0000-0000-00002F0F0000}"/>
    <cellStyle name="Percentuale 45 3 2" xfId="1625" xr:uid="{00000000-0005-0000-0000-0000300F0000}"/>
    <cellStyle name="Percentuale 45 3 2 2" xfId="4217" xr:uid="{00000000-0005-0000-0000-0000310F0000}"/>
    <cellStyle name="Percentuale 45 3 2 3" xfId="4218" xr:uid="{00000000-0005-0000-0000-0000320F0000}"/>
    <cellStyle name="Percentuale 45 3 3" xfId="1626" xr:uid="{00000000-0005-0000-0000-0000330F0000}"/>
    <cellStyle name="Percentuale 45 3 3 2" xfId="3206" xr:uid="{00000000-0005-0000-0000-0000340F0000}"/>
    <cellStyle name="Percentuale 45 3 4" xfId="3207" xr:uid="{00000000-0005-0000-0000-0000350F0000}"/>
    <cellStyle name="Percentuale 45 4" xfId="1627" xr:uid="{00000000-0005-0000-0000-0000360F0000}"/>
    <cellStyle name="Percentuale 45 4 2" xfId="3208" xr:uid="{00000000-0005-0000-0000-0000370F0000}"/>
    <cellStyle name="Percentuale 45 4 2 2" xfId="3209" xr:uid="{00000000-0005-0000-0000-0000380F0000}"/>
    <cellStyle name="Percentuale 45 4 3" xfId="3210" xr:uid="{00000000-0005-0000-0000-0000390F0000}"/>
    <cellStyle name="Percentuale 45 5" xfId="1628" xr:uid="{00000000-0005-0000-0000-00003A0F0000}"/>
    <cellStyle name="Percentuale 46" xfId="1629" xr:uid="{00000000-0005-0000-0000-00003B0F0000}"/>
    <cellStyle name="Percentuale 46 2" xfId="1630" xr:uid="{00000000-0005-0000-0000-00003C0F0000}"/>
    <cellStyle name="Percentuale 46 2 2" xfId="3211" xr:uid="{00000000-0005-0000-0000-00003D0F0000}"/>
    <cellStyle name="Percentuale 46 3" xfId="1631" xr:uid="{00000000-0005-0000-0000-00003E0F0000}"/>
    <cellStyle name="Percentuale 46 3 2" xfId="1632" xr:uid="{00000000-0005-0000-0000-00003F0F0000}"/>
    <cellStyle name="Percentuale 46 3 2 2" xfId="4219" xr:uid="{00000000-0005-0000-0000-0000400F0000}"/>
    <cellStyle name="Percentuale 46 3 2 3" xfId="4220" xr:uid="{00000000-0005-0000-0000-0000410F0000}"/>
    <cellStyle name="Percentuale 46 3 3" xfId="1633" xr:uid="{00000000-0005-0000-0000-0000420F0000}"/>
    <cellStyle name="Percentuale 46 3 3 2" xfId="3212" xr:uid="{00000000-0005-0000-0000-0000430F0000}"/>
    <cellStyle name="Percentuale 46 3 4" xfId="3213" xr:uid="{00000000-0005-0000-0000-0000440F0000}"/>
    <cellStyle name="Percentuale 46 4" xfId="1634" xr:uid="{00000000-0005-0000-0000-0000450F0000}"/>
    <cellStyle name="Percentuale 46 4 2" xfId="3214" xr:uid="{00000000-0005-0000-0000-0000460F0000}"/>
    <cellStyle name="Percentuale 46 4 2 2" xfId="3215" xr:uid="{00000000-0005-0000-0000-0000470F0000}"/>
    <cellStyle name="Percentuale 46 4 3" xfId="3216" xr:uid="{00000000-0005-0000-0000-0000480F0000}"/>
    <cellStyle name="Percentuale 46 5" xfId="1635" xr:uid="{00000000-0005-0000-0000-0000490F0000}"/>
    <cellStyle name="Percentuale 47" xfId="1636" xr:uid="{00000000-0005-0000-0000-00004A0F0000}"/>
    <cellStyle name="Percentuale 47 2" xfId="1637" xr:uid="{00000000-0005-0000-0000-00004B0F0000}"/>
    <cellStyle name="Percentuale 47 2 2" xfId="3217" xr:uid="{00000000-0005-0000-0000-00004C0F0000}"/>
    <cellStyle name="Percentuale 47 3" xfId="1638" xr:uid="{00000000-0005-0000-0000-00004D0F0000}"/>
    <cellStyle name="Percentuale 47 3 2" xfId="1639" xr:uid="{00000000-0005-0000-0000-00004E0F0000}"/>
    <cellStyle name="Percentuale 47 3 2 2" xfId="4221" xr:uid="{00000000-0005-0000-0000-00004F0F0000}"/>
    <cellStyle name="Percentuale 47 3 2 3" xfId="4222" xr:uid="{00000000-0005-0000-0000-0000500F0000}"/>
    <cellStyle name="Percentuale 47 3 3" xfId="1640" xr:uid="{00000000-0005-0000-0000-0000510F0000}"/>
    <cellStyle name="Percentuale 47 3 3 2" xfId="3218" xr:uid="{00000000-0005-0000-0000-0000520F0000}"/>
    <cellStyle name="Percentuale 47 3 4" xfId="3219" xr:uid="{00000000-0005-0000-0000-0000530F0000}"/>
    <cellStyle name="Percentuale 47 4" xfId="1641" xr:uid="{00000000-0005-0000-0000-0000540F0000}"/>
    <cellStyle name="Percentuale 47 4 2" xfId="3220" xr:uid="{00000000-0005-0000-0000-0000550F0000}"/>
    <cellStyle name="Percentuale 47 4 2 2" xfId="3221" xr:uid="{00000000-0005-0000-0000-0000560F0000}"/>
    <cellStyle name="Percentuale 47 4 3" xfId="3222" xr:uid="{00000000-0005-0000-0000-0000570F0000}"/>
    <cellStyle name="Percentuale 47 5" xfId="1642" xr:uid="{00000000-0005-0000-0000-0000580F0000}"/>
    <cellStyle name="Percentuale 48" xfId="1643" xr:uid="{00000000-0005-0000-0000-0000590F0000}"/>
    <cellStyle name="Percentuale 48 2" xfId="1644" xr:uid="{00000000-0005-0000-0000-00005A0F0000}"/>
    <cellStyle name="Percentuale 48 2 2" xfId="3223" xr:uid="{00000000-0005-0000-0000-00005B0F0000}"/>
    <cellStyle name="Percentuale 48 3" xfId="1645" xr:uid="{00000000-0005-0000-0000-00005C0F0000}"/>
    <cellStyle name="Percentuale 48 3 2" xfId="1646" xr:uid="{00000000-0005-0000-0000-00005D0F0000}"/>
    <cellStyle name="Percentuale 48 3 2 2" xfId="4223" xr:uid="{00000000-0005-0000-0000-00005E0F0000}"/>
    <cellStyle name="Percentuale 48 3 2 3" xfId="4224" xr:uid="{00000000-0005-0000-0000-00005F0F0000}"/>
    <cellStyle name="Percentuale 48 3 3" xfId="1647" xr:uid="{00000000-0005-0000-0000-0000600F0000}"/>
    <cellStyle name="Percentuale 48 3 3 2" xfId="3224" xr:uid="{00000000-0005-0000-0000-0000610F0000}"/>
    <cellStyle name="Percentuale 48 3 4" xfId="3225" xr:uid="{00000000-0005-0000-0000-0000620F0000}"/>
    <cellStyle name="Percentuale 48 4" xfId="1648" xr:uid="{00000000-0005-0000-0000-0000630F0000}"/>
    <cellStyle name="Percentuale 48 4 2" xfId="3226" xr:uid="{00000000-0005-0000-0000-0000640F0000}"/>
    <cellStyle name="Percentuale 48 4 2 2" xfId="3227" xr:uid="{00000000-0005-0000-0000-0000650F0000}"/>
    <cellStyle name="Percentuale 48 4 3" xfId="3228" xr:uid="{00000000-0005-0000-0000-0000660F0000}"/>
    <cellStyle name="Percentuale 48 5" xfId="1649" xr:uid="{00000000-0005-0000-0000-0000670F0000}"/>
    <cellStyle name="Percentuale 49" xfId="1650" xr:uid="{00000000-0005-0000-0000-0000680F0000}"/>
    <cellStyle name="Percentuale 49 2" xfId="1651" xr:uid="{00000000-0005-0000-0000-0000690F0000}"/>
    <cellStyle name="Percentuale 49 2 2" xfId="3229" xr:uid="{00000000-0005-0000-0000-00006A0F0000}"/>
    <cellStyle name="Percentuale 49 3" xfId="1652" xr:uid="{00000000-0005-0000-0000-00006B0F0000}"/>
    <cellStyle name="Percentuale 49 3 2" xfId="1653" xr:uid="{00000000-0005-0000-0000-00006C0F0000}"/>
    <cellStyle name="Percentuale 49 3 2 2" xfId="4225" xr:uid="{00000000-0005-0000-0000-00006D0F0000}"/>
    <cellStyle name="Percentuale 49 3 2 3" xfId="4226" xr:uid="{00000000-0005-0000-0000-00006E0F0000}"/>
    <cellStyle name="Percentuale 49 3 3" xfId="1654" xr:uid="{00000000-0005-0000-0000-00006F0F0000}"/>
    <cellStyle name="Percentuale 49 3 3 2" xfId="3230" xr:uid="{00000000-0005-0000-0000-0000700F0000}"/>
    <cellStyle name="Percentuale 49 3 4" xfId="3231" xr:uid="{00000000-0005-0000-0000-0000710F0000}"/>
    <cellStyle name="Percentuale 49 4" xfId="1655" xr:uid="{00000000-0005-0000-0000-0000720F0000}"/>
    <cellStyle name="Percentuale 49 4 2" xfId="3232" xr:uid="{00000000-0005-0000-0000-0000730F0000}"/>
    <cellStyle name="Percentuale 49 4 2 2" xfId="3233" xr:uid="{00000000-0005-0000-0000-0000740F0000}"/>
    <cellStyle name="Percentuale 49 4 3" xfId="3234" xr:uid="{00000000-0005-0000-0000-0000750F0000}"/>
    <cellStyle name="Percentuale 49 5" xfId="1656" xr:uid="{00000000-0005-0000-0000-0000760F0000}"/>
    <cellStyle name="Percentuale 5" xfId="1657" xr:uid="{00000000-0005-0000-0000-0000770F0000}"/>
    <cellStyle name="Percentuale 5 2" xfId="1658" xr:uid="{00000000-0005-0000-0000-0000780F0000}"/>
    <cellStyle name="Percentuale 5 2 2" xfId="3235" xr:uid="{00000000-0005-0000-0000-0000790F0000}"/>
    <cellStyle name="Percentuale 5 3" xfId="1659" xr:uid="{00000000-0005-0000-0000-00007A0F0000}"/>
    <cellStyle name="Percentuale 5 3 2" xfId="1660" xr:uid="{00000000-0005-0000-0000-00007B0F0000}"/>
    <cellStyle name="Percentuale 5 3 2 2" xfId="4227" xr:uid="{00000000-0005-0000-0000-00007C0F0000}"/>
    <cellStyle name="Percentuale 5 3 2 3" xfId="4228" xr:uid="{00000000-0005-0000-0000-00007D0F0000}"/>
    <cellStyle name="Percentuale 5 3 3" xfId="1661" xr:uid="{00000000-0005-0000-0000-00007E0F0000}"/>
    <cellStyle name="Percentuale 5 3 3 2" xfId="3236" xr:uid="{00000000-0005-0000-0000-00007F0F0000}"/>
    <cellStyle name="Percentuale 5 3 4" xfId="3237" xr:uid="{00000000-0005-0000-0000-0000800F0000}"/>
    <cellStyle name="Percentuale 5 4" xfId="1662" xr:uid="{00000000-0005-0000-0000-0000810F0000}"/>
    <cellStyle name="Percentuale 5 4 2" xfId="3238" xr:uid="{00000000-0005-0000-0000-0000820F0000}"/>
    <cellStyle name="Percentuale 5 4 2 2" xfId="3239" xr:uid="{00000000-0005-0000-0000-0000830F0000}"/>
    <cellStyle name="Percentuale 5 4 3" xfId="3240" xr:uid="{00000000-0005-0000-0000-0000840F0000}"/>
    <cellStyle name="Percentuale 5 5" xfId="1663" xr:uid="{00000000-0005-0000-0000-0000850F0000}"/>
    <cellStyle name="Percentuale 50" xfId="1664" xr:uid="{00000000-0005-0000-0000-0000860F0000}"/>
    <cellStyle name="Percentuale 50 2" xfId="1665" xr:uid="{00000000-0005-0000-0000-0000870F0000}"/>
    <cellStyle name="Percentuale 50 2 2" xfId="3241" xr:uid="{00000000-0005-0000-0000-0000880F0000}"/>
    <cellStyle name="Percentuale 50 3" xfId="1666" xr:uid="{00000000-0005-0000-0000-0000890F0000}"/>
    <cellStyle name="Percentuale 50 3 2" xfId="1667" xr:uid="{00000000-0005-0000-0000-00008A0F0000}"/>
    <cellStyle name="Percentuale 50 3 2 2" xfId="4229" xr:uid="{00000000-0005-0000-0000-00008B0F0000}"/>
    <cellStyle name="Percentuale 50 3 2 3" xfId="4230" xr:uid="{00000000-0005-0000-0000-00008C0F0000}"/>
    <cellStyle name="Percentuale 50 3 3" xfId="1668" xr:uid="{00000000-0005-0000-0000-00008D0F0000}"/>
    <cellStyle name="Percentuale 50 3 3 2" xfId="3242" xr:uid="{00000000-0005-0000-0000-00008E0F0000}"/>
    <cellStyle name="Percentuale 50 3 4" xfId="3243" xr:uid="{00000000-0005-0000-0000-00008F0F0000}"/>
    <cellStyle name="Percentuale 50 4" xfId="1669" xr:uid="{00000000-0005-0000-0000-0000900F0000}"/>
    <cellStyle name="Percentuale 50 4 2" xfId="3244" xr:uid="{00000000-0005-0000-0000-0000910F0000}"/>
    <cellStyle name="Percentuale 50 4 2 2" xfId="3245" xr:uid="{00000000-0005-0000-0000-0000920F0000}"/>
    <cellStyle name="Percentuale 50 4 3" xfId="3246" xr:uid="{00000000-0005-0000-0000-0000930F0000}"/>
    <cellStyle name="Percentuale 50 5" xfId="1670" xr:uid="{00000000-0005-0000-0000-0000940F0000}"/>
    <cellStyle name="Percentuale 51" xfId="1671" xr:uid="{00000000-0005-0000-0000-0000950F0000}"/>
    <cellStyle name="Percentuale 51 2" xfId="1672" xr:uid="{00000000-0005-0000-0000-0000960F0000}"/>
    <cellStyle name="Percentuale 51 2 2" xfId="3247" xr:uid="{00000000-0005-0000-0000-0000970F0000}"/>
    <cellStyle name="Percentuale 51 3" xfId="1673" xr:uid="{00000000-0005-0000-0000-0000980F0000}"/>
    <cellStyle name="Percentuale 51 3 2" xfId="1674" xr:uid="{00000000-0005-0000-0000-0000990F0000}"/>
    <cellStyle name="Percentuale 51 3 2 2" xfId="4231" xr:uid="{00000000-0005-0000-0000-00009A0F0000}"/>
    <cellStyle name="Percentuale 51 3 2 3" xfId="4232" xr:uid="{00000000-0005-0000-0000-00009B0F0000}"/>
    <cellStyle name="Percentuale 51 3 3" xfId="1675" xr:uid="{00000000-0005-0000-0000-00009C0F0000}"/>
    <cellStyle name="Percentuale 51 3 3 2" xfId="3248" xr:uid="{00000000-0005-0000-0000-00009D0F0000}"/>
    <cellStyle name="Percentuale 51 3 4" xfId="3249" xr:uid="{00000000-0005-0000-0000-00009E0F0000}"/>
    <cellStyle name="Percentuale 51 4" xfId="1676" xr:uid="{00000000-0005-0000-0000-00009F0F0000}"/>
    <cellStyle name="Percentuale 51 4 2" xfId="3250" xr:uid="{00000000-0005-0000-0000-0000A00F0000}"/>
    <cellStyle name="Percentuale 51 4 2 2" xfId="3251" xr:uid="{00000000-0005-0000-0000-0000A10F0000}"/>
    <cellStyle name="Percentuale 51 4 3" xfId="3252" xr:uid="{00000000-0005-0000-0000-0000A20F0000}"/>
    <cellStyle name="Percentuale 51 5" xfId="1677" xr:uid="{00000000-0005-0000-0000-0000A30F0000}"/>
    <cellStyle name="Percentuale 52" xfId="1678" xr:uid="{00000000-0005-0000-0000-0000A40F0000}"/>
    <cellStyle name="Percentuale 52 2" xfId="1679" xr:uid="{00000000-0005-0000-0000-0000A50F0000}"/>
    <cellStyle name="Percentuale 52 2 2" xfId="3253" xr:uid="{00000000-0005-0000-0000-0000A60F0000}"/>
    <cellStyle name="Percentuale 52 3" xfId="1680" xr:uid="{00000000-0005-0000-0000-0000A70F0000}"/>
    <cellStyle name="Percentuale 52 3 2" xfId="1681" xr:uid="{00000000-0005-0000-0000-0000A80F0000}"/>
    <cellStyle name="Percentuale 52 3 2 2" xfId="4233" xr:uid="{00000000-0005-0000-0000-0000A90F0000}"/>
    <cellStyle name="Percentuale 52 3 2 3" xfId="4234" xr:uid="{00000000-0005-0000-0000-0000AA0F0000}"/>
    <cellStyle name="Percentuale 52 3 3" xfId="1682" xr:uid="{00000000-0005-0000-0000-0000AB0F0000}"/>
    <cellStyle name="Percentuale 52 3 3 2" xfId="3254" xr:uid="{00000000-0005-0000-0000-0000AC0F0000}"/>
    <cellStyle name="Percentuale 52 3 4" xfId="3255" xr:uid="{00000000-0005-0000-0000-0000AD0F0000}"/>
    <cellStyle name="Percentuale 52 4" xfId="1683" xr:uid="{00000000-0005-0000-0000-0000AE0F0000}"/>
    <cellStyle name="Percentuale 52 4 2" xfId="3256" xr:uid="{00000000-0005-0000-0000-0000AF0F0000}"/>
    <cellStyle name="Percentuale 52 4 2 2" xfId="3257" xr:uid="{00000000-0005-0000-0000-0000B00F0000}"/>
    <cellStyle name="Percentuale 52 4 3" xfId="3258" xr:uid="{00000000-0005-0000-0000-0000B10F0000}"/>
    <cellStyle name="Percentuale 52 5" xfId="1684" xr:uid="{00000000-0005-0000-0000-0000B20F0000}"/>
    <cellStyle name="Percentuale 53" xfId="1685" xr:uid="{00000000-0005-0000-0000-0000B30F0000}"/>
    <cellStyle name="Percentuale 53 2" xfId="1686" xr:uid="{00000000-0005-0000-0000-0000B40F0000}"/>
    <cellStyle name="Percentuale 53 2 2" xfId="3259" xr:uid="{00000000-0005-0000-0000-0000B50F0000}"/>
    <cellStyle name="Percentuale 53 3" xfId="1687" xr:uid="{00000000-0005-0000-0000-0000B60F0000}"/>
    <cellStyle name="Percentuale 53 3 2" xfId="1688" xr:uid="{00000000-0005-0000-0000-0000B70F0000}"/>
    <cellStyle name="Percentuale 53 3 2 2" xfId="4235" xr:uid="{00000000-0005-0000-0000-0000B80F0000}"/>
    <cellStyle name="Percentuale 53 3 2 3" xfId="4236" xr:uid="{00000000-0005-0000-0000-0000B90F0000}"/>
    <cellStyle name="Percentuale 53 3 3" xfId="1689" xr:uid="{00000000-0005-0000-0000-0000BA0F0000}"/>
    <cellStyle name="Percentuale 53 3 3 2" xfId="3260" xr:uid="{00000000-0005-0000-0000-0000BB0F0000}"/>
    <cellStyle name="Percentuale 53 3 4" xfId="3261" xr:uid="{00000000-0005-0000-0000-0000BC0F0000}"/>
    <cellStyle name="Percentuale 53 4" xfId="1690" xr:uid="{00000000-0005-0000-0000-0000BD0F0000}"/>
    <cellStyle name="Percentuale 53 4 2" xfId="3262" xr:uid="{00000000-0005-0000-0000-0000BE0F0000}"/>
    <cellStyle name="Percentuale 53 4 2 2" xfId="3263" xr:uid="{00000000-0005-0000-0000-0000BF0F0000}"/>
    <cellStyle name="Percentuale 53 4 3" xfId="3264" xr:uid="{00000000-0005-0000-0000-0000C00F0000}"/>
    <cellStyle name="Percentuale 53 5" xfId="1691" xr:uid="{00000000-0005-0000-0000-0000C10F0000}"/>
    <cellStyle name="Percentuale 54" xfId="1692" xr:uid="{00000000-0005-0000-0000-0000C20F0000}"/>
    <cellStyle name="Percentuale 54 2" xfId="1693" xr:uid="{00000000-0005-0000-0000-0000C30F0000}"/>
    <cellStyle name="Percentuale 54 2 2" xfId="3265" xr:uid="{00000000-0005-0000-0000-0000C40F0000}"/>
    <cellStyle name="Percentuale 54 3" xfId="1694" xr:uid="{00000000-0005-0000-0000-0000C50F0000}"/>
    <cellStyle name="Percentuale 54 3 2" xfId="1695" xr:uid="{00000000-0005-0000-0000-0000C60F0000}"/>
    <cellStyle name="Percentuale 54 3 2 2" xfId="4237" xr:uid="{00000000-0005-0000-0000-0000C70F0000}"/>
    <cellStyle name="Percentuale 54 3 2 3" xfId="4238" xr:uid="{00000000-0005-0000-0000-0000C80F0000}"/>
    <cellStyle name="Percentuale 54 3 3" xfId="1696" xr:uid="{00000000-0005-0000-0000-0000C90F0000}"/>
    <cellStyle name="Percentuale 54 3 3 2" xfId="3266" xr:uid="{00000000-0005-0000-0000-0000CA0F0000}"/>
    <cellStyle name="Percentuale 54 3 4" xfId="3267" xr:uid="{00000000-0005-0000-0000-0000CB0F0000}"/>
    <cellStyle name="Percentuale 54 4" xfId="1697" xr:uid="{00000000-0005-0000-0000-0000CC0F0000}"/>
    <cellStyle name="Percentuale 54 4 2" xfId="3268" xr:uid="{00000000-0005-0000-0000-0000CD0F0000}"/>
    <cellStyle name="Percentuale 54 4 2 2" xfId="3269" xr:uid="{00000000-0005-0000-0000-0000CE0F0000}"/>
    <cellStyle name="Percentuale 54 4 3" xfId="3270" xr:uid="{00000000-0005-0000-0000-0000CF0F0000}"/>
    <cellStyle name="Percentuale 54 5" xfId="1698" xr:uid="{00000000-0005-0000-0000-0000D00F0000}"/>
    <cellStyle name="Percentuale 55" xfId="1699" xr:uid="{00000000-0005-0000-0000-0000D10F0000}"/>
    <cellStyle name="Percentuale 55 2" xfId="1700" xr:uid="{00000000-0005-0000-0000-0000D20F0000}"/>
    <cellStyle name="Percentuale 55 2 2" xfId="3271" xr:uid="{00000000-0005-0000-0000-0000D30F0000}"/>
    <cellStyle name="Percentuale 55 3" xfId="1701" xr:uid="{00000000-0005-0000-0000-0000D40F0000}"/>
    <cellStyle name="Percentuale 55 3 2" xfId="1702" xr:uid="{00000000-0005-0000-0000-0000D50F0000}"/>
    <cellStyle name="Percentuale 55 3 2 2" xfId="4239" xr:uid="{00000000-0005-0000-0000-0000D60F0000}"/>
    <cellStyle name="Percentuale 55 3 2 3" xfId="4240" xr:uid="{00000000-0005-0000-0000-0000D70F0000}"/>
    <cellStyle name="Percentuale 55 3 3" xfId="1703" xr:uid="{00000000-0005-0000-0000-0000D80F0000}"/>
    <cellStyle name="Percentuale 55 3 3 2" xfId="3272" xr:uid="{00000000-0005-0000-0000-0000D90F0000}"/>
    <cellStyle name="Percentuale 55 3 4" xfId="3273" xr:uid="{00000000-0005-0000-0000-0000DA0F0000}"/>
    <cellStyle name="Percentuale 55 4" xfId="1704" xr:uid="{00000000-0005-0000-0000-0000DB0F0000}"/>
    <cellStyle name="Percentuale 55 4 2" xfId="3274" xr:uid="{00000000-0005-0000-0000-0000DC0F0000}"/>
    <cellStyle name="Percentuale 55 4 2 2" xfId="3275" xr:uid="{00000000-0005-0000-0000-0000DD0F0000}"/>
    <cellStyle name="Percentuale 55 4 3" xfId="3276" xr:uid="{00000000-0005-0000-0000-0000DE0F0000}"/>
    <cellStyle name="Percentuale 55 5" xfId="1705" xr:uid="{00000000-0005-0000-0000-0000DF0F0000}"/>
    <cellStyle name="Percentuale 56" xfId="1706" xr:uid="{00000000-0005-0000-0000-0000E00F0000}"/>
    <cellStyle name="Percentuale 56 2" xfId="1707" xr:uid="{00000000-0005-0000-0000-0000E10F0000}"/>
    <cellStyle name="Percentuale 56 2 2" xfId="3277" xr:uid="{00000000-0005-0000-0000-0000E20F0000}"/>
    <cellStyle name="Percentuale 56 3" xfId="1708" xr:uid="{00000000-0005-0000-0000-0000E30F0000}"/>
    <cellStyle name="Percentuale 56 3 2" xfId="1709" xr:uid="{00000000-0005-0000-0000-0000E40F0000}"/>
    <cellStyle name="Percentuale 56 3 2 2" xfId="4241" xr:uid="{00000000-0005-0000-0000-0000E50F0000}"/>
    <cellStyle name="Percentuale 56 3 2 3" xfId="4242" xr:uid="{00000000-0005-0000-0000-0000E60F0000}"/>
    <cellStyle name="Percentuale 56 3 3" xfId="1710" xr:uid="{00000000-0005-0000-0000-0000E70F0000}"/>
    <cellStyle name="Percentuale 56 3 3 2" xfId="3278" xr:uid="{00000000-0005-0000-0000-0000E80F0000}"/>
    <cellStyle name="Percentuale 56 3 4" xfId="3279" xr:uid="{00000000-0005-0000-0000-0000E90F0000}"/>
    <cellStyle name="Percentuale 56 4" xfId="1711" xr:uid="{00000000-0005-0000-0000-0000EA0F0000}"/>
    <cellStyle name="Percentuale 56 4 2" xfId="3280" xr:uid="{00000000-0005-0000-0000-0000EB0F0000}"/>
    <cellStyle name="Percentuale 56 4 2 2" xfId="3281" xr:uid="{00000000-0005-0000-0000-0000EC0F0000}"/>
    <cellStyle name="Percentuale 56 4 3" xfId="3282" xr:uid="{00000000-0005-0000-0000-0000ED0F0000}"/>
    <cellStyle name="Percentuale 56 5" xfId="1712" xr:uid="{00000000-0005-0000-0000-0000EE0F0000}"/>
    <cellStyle name="Percentuale 57" xfId="1713" xr:uid="{00000000-0005-0000-0000-0000EF0F0000}"/>
    <cellStyle name="Percentuale 57 2" xfId="1714" xr:uid="{00000000-0005-0000-0000-0000F00F0000}"/>
    <cellStyle name="Percentuale 57 2 2" xfId="3283" xr:uid="{00000000-0005-0000-0000-0000F10F0000}"/>
    <cellStyle name="Percentuale 57 3" xfId="1715" xr:uid="{00000000-0005-0000-0000-0000F20F0000}"/>
    <cellStyle name="Percentuale 57 3 2" xfId="1716" xr:uid="{00000000-0005-0000-0000-0000F30F0000}"/>
    <cellStyle name="Percentuale 57 3 2 2" xfId="4243" xr:uid="{00000000-0005-0000-0000-0000F40F0000}"/>
    <cellStyle name="Percentuale 57 3 2 3" xfId="4244" xr:uid="{00000000-0005-0000-0000-0000F50F0000}"/>
    <cellStyle name="Percentuale 57 3 3" xfId="1717" xr:uid="{00000000-0005-0000-0000-0000F60F0000}"/>
    <cellStyle name="Percentuale 57 3 3 2" xfId="3284" xr:uid="{00000000-0005-0000-0000-0000F70F0000}"/>
    <cellStyle name="Percentuale 57 3 4" xfId="3285" xr:uid="{00000000-0005-0000-0000-0000F80F0000}"/>
    <cellStyle name="Percentuale 57 4" xfId="1718" xr:uid="{00000000-0005-0000-0000-0000F90F0000}"/>
    <cellStyle name="Percentuale 57 4 2" xfId="3286" xr:uid="{00000000-0005-0000-0000-0000FA0F0000}"/>
    <cellStyle name="Percentuale 57 4 2 2" xfId="3287" xr:uid="{00000000-0005-0000-0000-0000FB0F0000}"/>
    <cellStyle name="Percentuale 57 4 3" xfId="3288" xr:uid="{00000000-0005-0000-0000-0000FC0F0000}"/>
    <cellStyle name="Percentuale 57 5" xfId="1719" xr:uid="{00000000-0005-0000-0000-0000FD0F0000}"/>
    <cellStyle name="Percentuale 58" xfId="1720" xr:uid="{00000000-0005-0000-0000-0000FE0F0000}"/>
    <cellStyle name="Percentuale 58 2" xfId="1721" xr:uid="{00000000-0005-0000-0000-0000FF0F0000}"/>
    <cellStyle name="Percentuale 58 2 2" xfId="3289" xr:uid="{00000000-0005-0000-0000-000000100000}"/>
    <cellStyle name="Percentuale 58 3" xfId="1722" xr:uid="{00000000-0005-0000-0000-000001100000}"/>
    <cellStyle name="Percentuale 58 3 2" xfId="1723" xr:uid="{00000000-0005-0000-0000-000002100000}"/>
    <cellStyle name="Percentuale 58 3 2 2" xfId="4245" xr:uid="{00000000-0005-0000-0000-000003100000}"/>
    <cellStyle name="Percentuale 58 3 2 3" xfId="4246" xr:uid="{00000000-0005-0000-0000-000004100000}"/>
    <cellStyle name="Percentuale 58 3 3" xfId="1724" xr:uid="{00000000-0005-0000-0000-000005100000}"/>
    <cellStyle name="Percentuale 58 3 3 2" xfId="3290" xr:uid="{00000000-0005-0000-0000-000006100000}"/>
    <cellStyle name="Percentuale 58 3 4" xfId="3291" xr:uid="{00000000-0005-0000-0000-000007100000}"/>
    <cellStyle name="Percentuale 58 4" xfId="1725" xr:uid="{00000000-0005-0000-0000-000008100000}"/>
    <cellStyle name="Percentuale 58 4 2" xfId="3292" xr:uid="{00000000-0005-0000-0000-000009100000}"/>
    <cellStyle name="Percentuale 58 4 2 2" xfId="3293" xr:uid="{00000000-0005-0000-0000-00000A100000}"/>
    <cellStyle name="Percentuale 58 4 3" xfId="3294" xr:uid="{00000000-0005-0000-0000-00000B100000}"/>
    <cellStyle name="Percentuale 58 5" xfId="1726" xr:uid="{00000000-0005-0000-0000-00000C100000}"/>
    <cellStyle name="Percentuale 59" xfId="1727" xr:uid="{00000000-0005-0000-0000-00000D100000}"/>
    <cellStyle name="Percentuale 59 2" xfId="1728" xr:uid="{00000000-0005-0000-0000-00000E100000}"/>
    <cellStyle name="Percentuale 59 2 2" xfId="3295" xr:uid="{00000000-0005-0000-0000-00000F100000}"/>
    <cellStyle name="Percentuale 59 3" xfId="1729" xr:uid="{00000000-0005-0000-0000-000010100000}"/>
    <cellStyle name="Percentuale 59 3 2" xfId="1730" xr:uid="{00000000-0005-0000-0000-000011100000}"/>
    <cellStyle name="Percentuale 59 3 2 2" xfId="4247" xr:uid="{00000000-0005-0000-0000-000012100000}"/>
    <cellStyle name="Percentuale 59 3 2 3" xfId="4248" xr:uid="{00000000-0005-0000-0000-000013100000}"/>
    <cellStyle name="Percentuale 59 3 3" xfId="1731" xr:uid="{00000000-0005-0000-0000-000014100000}"/>
    <cellStyle name="Percentuale 59 3 3 2" xfId="3296" xr:uid="{00000000-0005-0000-0000-000015100000}"/>
    <cellStyle name="Percentuale 59 3 4" xfId="3297" xr:uid="{00000000-0005-0000-0000-000016100000}"/>
    <cellStyle name="Percentuale 59 4" xfId="1732" xr:uid="{00000000-0005-0000-0000-000017100000}"/>
    <cellStyle name="Percentuale 59 4 2" xfId="3298" xr:uid="{00000000-0005-0000-0000-000018100000}"/>
    <cellStyle name="Percentuale 59 4 2 2" xfId="3299" xr:uid="{00000000-0005-0000-0000-000019100000}"/>
    <cellStyle name="Percentuale 59 4 3" xfId="3300" xr:uid="{00000000-0005-0000-0000-00001A100000}"/>
    <cellStyle name="Percentuale 59 5" xfId="1733" xr:uid="{00000000-0005-0000-0000-00001B100000}"/>
    <cellStyle name="Percentuale 6" xfId="1734" xr:uid="{00000000-0005-0000-0000-00001C100000}"/>
    <cellStyle name="Percentuale 6 2" xfId="1735" xr:uid="{00000000-0005-0000-0000-00001D100000}"/>
    <cellStyle name="Percentuale 6 2 2" xfId="3301" xr:uid="{00000000-0005-0000-0000-00001E100000}"/>
    <cellStyle name="Percentuale 6 3" xfId="1736" xr:uid="{00000000-0005-0000-0000-00001F100000}"/>
    <cellStyle name="Percentuale 6 3 2" xfId="1737" xr:uid="{00000000-0005-0000-0000-000020100000}"/>
    <cellStyle name="Percentuale 6 3 2 2" xfId="4249" xr:uid="{00000000-0005-0000-0000-000021100000}"/>
    <cellStyle name="Percentuale 6 3 2 3" xfId="4250" xr:uid="{00000000-0005-0000-0000-000022100000}"/>
    <cellStyle name="Percentuale 6 3 3" xfId="1738" xr:uid="{00000000-0005-0000-0000-000023100000}"/>
    <cellStyle name="Percentuale 6 3 3 2" xfId="3302" xr:uid="{00000000-0005-0000-0000-000024100000}"/>
    <cellStyle name="Percentuale 6 3 4" xfId="3303" xr:uid="{00000000-0005-0000-0000-000025100000}"/>
    <cellStyle name="Percentuale 6 4" xfId="1739" xr:uid="{00000000-0005-0000-0000-000026100000}"/>
    <cellStyle name="Percentuale 6 4 2" xfId="3304" xr:uid="{00000000-0005-0000-0000-000027100000}"/>
    <cellStyle name="Percentuale 6 4 2 2" xfId="3305" xr:uid="{00000000-0005-0000-0000-000028100000}"/>
    <cellStyle name="Percentuale 6 4 3" xfId="3306" xr:uid="{00000000-0005-0000-0000-000029100000}"/>
    <cellStyle name="Percentuale 6 5" xfId="1740" xr:uid="{00000000-0005-0000-0000-00002A100000}"/>
    <cellStyle name="Percentuale 60" xfId="1741" xr:uid="{00000000-0005-0000-0000-00002B100000}"/>
    <cellStyle name="Percentuale 60 2" xfId="1742" xr:uid="{00000000-0005-0000-0000-00002C100000}"/>
    <cellStyle name="Percentuale 60 2 2" xfId="3307" xr:uid="{00000000-0005-0000-0000-00002D100000}"/>
    <cellStyle name="Percentuale 60 3" xfId="1743" xr:uid="{00000000-0005-0000-0000-00002E100000}"/>
    <cellStyle name="Percentuale 60 3 2" xfId="1744" xr:uid="{00000000-0005-0000-0000-00002F100000}"/>
    <cellStyle name="Percentuale 60 3 2 2" xfId="4251" xr:uid="{00000000-0005-0000-0000-000030100000}"/>
    <cellStyle name="Percentuale 60 3 2 3" xfId="4252" xr:uid="{00000000-0005-0000-0000-000031100000}"/>
    <cellStyle name="Percentuale 60 3 3" xfId="1745" xr:uid="{00000000-0005-0000-0000-000032100000}"/>
    <cellStyle name="Percentuale 60 3 3 2" xfId="3308" xr:uid="{00000000-0005-0000-0000-000033100000}"/>
    <cellStyle name="Percentuale 60 3 4" xfId="3309" xr:uid="{00000000-0005-0000-0000-000034100000}"/>
    <cellStyle name="Percentuale 60 4" xfId="1746" xr:uid="{00000000-0005-0000-0000-000035100000}"/>
    <cellStyle name="Percentuale 60 4 2" xfId="3310" xr:uid="{00000000-0005-0000-0000-000036100000}"/>
    <cellStyle name="Percentuale 60 4 2 2" xfId="3311" xr:uid="{00000000-0005-0000-0000-000037100000}"/>
    <cellStyle name="Percentuale 60 4 3" xfId="3312" xr:uid="{00000000-0005-0000-0000-000038100000}"/>
    <cellStyle name="Percentuale 60 5" xfId="1747" xr:uid="{00000000-0005-0000-0000-000039100000}"/>
    <cellStyle name="Percentuale 61" xfId="1748" xr:uid="{00000000-0005-0000-0000-00003A100000}"/>
    <cellStyle name="Percentuale 61 2" xfId="1749" xr:uid="{00000000-0005-0000-0000-00003B100000}"/>
    <cellStyle name="Percentuale 61 2 2" xfId="3313" xr:uid="{00000000-0005-0000-0000-00003C100000}"/>
    <cellStyle name="Percentuale 61 3" xfId="1750" xr:uid="{00000000-0005-0000-0000-00003D100000}"/>
    <cellStyle name="Percentuale 61 3 2" xfId="1751" xr:uid="{00000000-0005-0000-0000-00003E100000}"/>
    <cellStyle name="Percentuale 61 3 2 2" xfId="4253" xr:uid="{00000000-0005-0000-0000-00003F100000}"/>
    <cellStyle name="Percentuale 61 3 2 3" xfId="4254" xr:uid="{00000000-0005-0000-0000-000040100000}"/>
    <cellStyle name="Percentuale 61 3 3" xfId="1752" xr:uid="{00000000-0005-0000-0000-000041100000}"/>
    <cellStyle name="Percentuale 61 3 3 2" xfId="3314" xr:uid="{00000000-0005-0000-0000-000042100000}"/>
    <cellStyle name="Percentuale 61 3 4" xfId="3315" xr:uid="{00000000-0005-0000-0000-000043100000}"/>
    <cellStyle name="Percentuale 61 4" xfId="1753" xr:uid="{00000000-0005-0000-0000-000044100000}"/>
    <cellStyle name="Percentuale 61 4 2" xfId="3316" xr:uid="{00000000-0005-0000-0000-000045100000}"/>
    <cellStyle name="Percentuale 61 4 2 2" xfId="3317" xr:uid="{00000000-0005-0000-0000-000046100000}"/>
    <cellStyle name="Percentuale 61 4 3" xfId="3318" xr:uid="{00000000-0005-0000-0000-000047100000}"/>
    <cellStyle name="Percentuale 61 5" xfId="1754" xr:uid="{00000000-0005-0000-0000-000048100000}"/>
    <cellStyle name="Percentuale 62" xfId="1755" xr:uid="{00000000-0005-0000-0000-000049100000}"/>
    <cellStyle name="Percentuale 62 2" xfId="3319" xr:uid="{00000000-0005-0000-0000-00004A100000}"/>
    <cellStyle name="Percentuale 63" xfId="1756" xr:uid="{00000000-0005-0000-0000-00004B100000}"/>
    <cellStyle name="Percentuale 63 2" xfId="3320" xr:uid="{00000000-0005-0000-0000-00004C100000}"/>
    <cellStyle name="Percentuale 64" xfId="1757" xr:uid="{00000000-0005-0000-0000-00004D100000}"/>
    <cellStyle name="Percentuale 64 2" xfId="3321" xr:uid="{00000000-0005-0000-0000-00004E100000}"/>
    <cellStyle name="Percentuale 65" xfId="1758" xr:uid="{00000000-0005-0000-0000-00004F100000}"/>
    <cellStyle name="Percentuale 65 2" xfId="3322" xr:uid="{00000000-0005-0000-0000-000050100000}"/>
    <cellStyle name="Percentuale 66" xfId="1759" xr:uid="{00000000-0005-0000-0000-000051100000}"/>
    <cellStyle name="Percentuale 66 2" xfId="3323" xr:uid="{00000000-0005-0000-0000-000052100000}"/>
    <cellStyle name="Percentuale 67" xfId="1760" xr:uid="{00000000-0005-0000-0000-000053100000}"/>
    <cellStyle name="Percentuale 67 2" xfId="3324" xr:uid="{00000000-0005-0000-0000-000054100000}"/>
    <cellStyle name="Percentuale 68" xfId="1761" xr:uid="{00000000-0005-0000-0000-000055100000}"/>
    <cellStyle name="Percentuale 68 2" xfId="1762" xr:uid="{00000000-0005-0000-0000-000056100000}"/>
    <cellStyle name="Percentuale 68 2 2" xfId="3325" xr:uid="{00000000-0005-0000-0000-000057100000}"/>
    <cellStyle name="Percentuale 68 3" xfId="1763" xr:uid="{00000000-0005-0000-0000-000058100000}"/>
    <cellStyle name="Percentuale 68 3 2" xfId="1764" xr:uid="{00000000-0005-0000-0000-000059100000}"/>
    <cellStyle name="Percentuale 68 3 2 2" xfId="4255" xr:uid="{00000000-0005-0000-0000-00005A100000}"/>
    <cellStyle name="Percentuale 68 3 2 3" xfId="4256" xr:uid="{00000000-0005-0000-0000-00005B100000}"/>
    <cellStyle name="Percentuale 68 3 3" xfId="1765" xr:uid="{00000000-0005-0000-0000-00005C100000}"/>
    <cellStyle name="Percentuale 68 3 3 2" xfId="3326" xr:uid="{00000000-0005-0000-0000-00005D100000}"/>
    <cellStyle name="Percentuale 68 3 4" xfId="3327" xr:uid="{00000000-0005-0000-0000-00005E100000}"/>
    <cellStyle name="Percentuale 68 4" xfId="1766" xr:uid="{00000000-0005-0000-0000-00005F100000}"/>
    <cellStyle name="Percentuale 68 4 2" xfId="3328" xr:uid="{00000000-0005-0000-0000-000060100000}"/>
    <cellStyle name="Percentuale 68 4 2 2" xfId="3329" xr:uid="{00000000-0005-0000-0000-000061100000}"/>
    <cellStyle name="Percentuale 68 4 3" xfId="3330" xr:uid="{00000000-0005-0000-0000-000062100000}"/>
    <cellStyle name="Percentuale 68 5" xfId="1767" xr:uid="{00000000-0005-0000-0000-000063100000}"/>
    <cellStyle name="Percentuale 69" xfId="1768" xr:uid="{00000000-0005-0000-0000-000064100000}"/>
    <cellStyle name="Percentuale 69 2" xfId="1769" xr:uid="{00000000-0005-0000-0000-000065100000}"/>
    <cellStyle name="Percentuale 69 2 2" xfId="3331" xr:uid="{00000000-0005-0000-0000-000066100000}"/>
    <cellStyle name="Percentuale 69 3" xfId="1770" xr:uid="{00000000-0005-0000-0000-000067100000}"/>
    <cellStyle name="Percentuale 69 3 2" xfId="1771" xr:uid="{00000000-0005-0000-0000-000068100000}"/>
    <cellStyle name="Percentuale 69 3 2 2" xfId="4257" xr:uid="{00000000-0005-0000-0000-000069100000}"/>
    <cellStyle name="Percentuale 69 3 2 3" xfId="4258" xr:uid="{00000000-0005-0000-0000-00006A100000}"/>
    <cellStyle name="Percentuale 69 3 3" xfId="1772" xr:uid="{00000000-0005-0000-0000-00006B100000}"/>
    <cellStyle name="Percentuale 69 3 3 2" xfId="3332" xr:uid="{00000000-0005-0000-0000-00006C100000}"/>
    <cellStyle name="Percentuale 69 3 4" xfId="3333" xr:uid="{00000000-0005-0000-0000-00006D100000}"/>
    <cellStyle name="Percentuale 69 4" xfId="1773" xr:uid="{00000000-0005-0000-0000-00006E100000}"/>
    <cellStyle name="Percentuale 69 4 2" xfId="3334" xr:uid="{00000000-0005-0000-0000-00006F100000}"/>
    <cellStyle name="Percentuale 69 4 2 2" xfId="3335" xr:uid="{00000000-0005-0000-0000-000070100000}"/>
    <cellStyle name="Percentuale 69 4 3" xfId="3336" xr:uid="{00000000-0005-0000-0000-000071100000}"/>
    <cellStyle name="Percentuale 69 5" xfId="1774" xr:uid="{00000000-0005-0000-0000-000072100000}"/>
    <cellStyle name="Percentuale 7" xfId="1775" xr:uid="{00000000-0005-0000-0000-000073100000}"/>
    <cellStyle name="Percentuale 7 2" xfId="1776" xr:uid="{00000000-0005-0000-0000-000074100000}"/>
    <cellStyle name="Percentuale 7 2 2" xfId="3337" xr:uid="{00000000-0005-0000-0000-000075100000}"/>
    <cellStyle name="Percentuale 7 3" xfId="1777" xr:uid="{00000000-0005-0000-0000-000076100000}"/>
    <cellStyle name="Percentuale 7 3 2" xfId="1778" xr:uid="{00000000-0005-0000-0000-000077100000}"/>
    <cellStyle name="Percentuale 7 3 2 2" xfId="4259" xr:uid="{00000000-0005-0000-0000-000078100000}"/>
    <cellStyle name="Percentuale 7 3 2 3" xfId="4260" xr:uid="{00000000-0005-0000-0000-000079100000}"/>
    <cellStyle name="Percentuale 7 3 3" xfId="1779" xr:uid="{00000000-0005-0000-0000-00007A100000}"/>
    <cellStyle name="Percentuale 7 3 3 2" xfId="3338" xr:uid="{00000000-0005-0000-0000-00007B100000}"/>
    <cellStyle name="Percentuale 7 3 4" xfId="3339" xr:uid="{00000000-0005-0000-0000-00007C100000}"/>
    <cellStyle name="Percentuale 7 4" xfId="1780" xr:uid="{00000000-0005-0000-0000-00007D100000}"/>
    <cellStyle name="Percentuale 7 4 2" xfId="3340" xr:uid="{00000000-0005-0000-0000-00007E100000}"/>
    <cellStyle name="Percentuale 7 4 2 2" xfId="3341" xr:uid="{00000000-0005-0000-0000-00007F100000}"/>
    <cellStyle name="Percentuale 7 4 3" xfId="3342" xr:uid="{00000000-0005-0000-0000-000080100000}"/>
    <cellStyle name="Percentuale 7 5" xfId="1781" xr:uid="{00000000-0005-0000-0000-000081100000}"/>
    <cellStyle name="Percentuale 8" xfId="1782" xr:uid="{00000000-0005-0000-0000-000082100000}"/>
    <cellStyle name="Percentuale 8 2" xfId="1783" xr:uid="{00000000-0005-0000-0000-000083100000}"/>
    <cellStyle name="Percentuale 8 2 2" xfId="3343" xr:uid="{00000000-0005-0000-0000-000084100000}"/>
    <cellStyle name="Percentuale 8 3" xfId="1784" xr:uid="{00000000-0005-0000-0000-000085100000}"/>
    <cellStyle name="Percentuale 8 3 2" xfId="1785" xr:uid="{00000000-0005-0000-0000-000086100000}"/>
    <cellStyle name="Percentuale 8 3 2 2" xfId="4261" xr:uid="{00000000-0005-0000-0000-000087100000}"/>
    <cellStyle name="Percentuale 8 3 2 3" xfId="4262" xr:uid="{00000000-0005-0000-0000-000088100000}"/>
    <cellStyle name="Percentuale 8 3 3" xfId="1786" xr:uid="{00000000-0005-0000-0000-000089100000}"/>
    <cellStyle name="Percentuale 8 3 3 2" xfId="3344" xr:uid="{00000000-0005-0000-0000-00008A100000}"/>
    <cellStyle name="Percentuale 8 3 4" xfId="3345" xr:uid="{00000000-0005-0000-0000-00008B100000}"/>
    <cellStyle name="Percentuale 8 4" xfId="1787" xr:uid="{00000000-0005-0000-0000-00008C100000}"/>
    <cellStyle name="Percentuale 8 4 2" xfId="3346" xr:uid="{00000000-0005-0000-0000-00008D100000}"/>
    <cellStyle name="Percentuale 8 4 2 2" xfId="3347" xr:uid="{00000000-0005-0000-0000-00008E100000}"/>
    <cellStyle name="Percentuale 8 4 3" xfId="3348" xr:uid="{00000000-0005-0000-0000-00008F100000}"/>
    <cellStyle name="Percentuale 8 5" xfId="1788" xr:uid="{00000000-0005-0000-0000-000090100000}"/>
    <cellStyle name="Percentuale 9" xfId="1789" xr:uid="{00000000-0005-0000-0000-000091100000}"/>
    <cellStyle name="Percentuale 9 2" xfId="1790" xr:uid="{00000000-0005-0000-0000-000092100000}"/>
    <cellStyle name="Percentuale 9 2 2" xfId="3349" xr:uid="{00000000-0005-0000-0000-000093100000}"/>
    <cellStyle name="Percentuale 9 3" xfId="1791" xr:uid="{00000000-0005-0000-0000-000094100000}"/>
    <cellStyle name="Percentuale 9 3 2" xfId="1792" xr:uid="{00000000-0005-0000-0000-000095100000}"/>
    <cellStyle name="Percentuale 9 3 2 2" xfId="4263" xr:uid="{00000000-0005-0000-0000-000096100000}"/>
    <cellStyle name="Percentuale 9 3 2 3" xfId="4264" xr:uid="{00000000-0005-0000-0000-000097100000}"/>
    <cellStyle name="Percentuale 9 3 3" xfId="1793" xr:uid="{00000000-0005-0000-0000-000098100000}"/>
    <cellStyle name="Percentuale 9 3 3 2" xfId="3350" xr:uid="{00000000-0005-0000-0000-000099100000}"/>
    <cellStyle name="Percentuale 9 3 4" xfId="3351" xr:uid="{00000000-0005-0000-0000-00009A100000}"/>
    <cellStyle name="Percentuale 9 4" xfId="1794" xr:uid="{00000000-0005-0000-0000-00009B100000}"/>
    <cellStyle name="Percentuale 9 4 2" xfId="3352" xr:uid="{00000000-0005-0000-0000-00009C100000}"/>
    <cellStyle name="Percentuale 9 4 2 2" xfId="3353" xr:uid="{00000000-0005-0000-0000-00009D100000}"/>
    <cellStyle name="Percentuale 9 4 3" xfId="3354" xr:uid="{00000000-0005-0000-0000-00009E100000}"/>
    <cellStyle name="Percentuale 9 5" xfId="1795" xr:uid="{00000000-0005-0000-0000-00009F100000}"/>
    <cellStyle name="Procent 2" xfId="1796" xr:uid="{00000000-0005-0000-0000-0000A0100000}"/>
    <cellStyle name="Procent 2 2" xfId="3355" xr:uid="{00000000-0005-0000-0000-0000A1100000}"/>
    <cellStyle name="Procent 2 2 2" xfId="4265" xr:uid="{00000000-0005-0000-0000-0000A2100000}"/>
    <cellStyle name="Procent 2 2 3" xfId="4266" xr:uid="{00000000-0005-0000-0000-0000A3100000}"/>
    <cellStyle name="Procent 3" xfId="3356" xr:uid="{00000000-0005-0000-0000-0000A4100000}"/>
    <cellStyle name="Procent 3 2" xfId="3357" xr:uid="{00000000-0005-0000-0000-0000A5100000}"/>
    <cellStyle name="Procent 3 2 2" xfId="4267" xr:uid="{00000000-0005-0000-0000-0000A6100000}"/>
    <cellStyle name="Procent 3 3" xfId="4268" xr:uid="{00000000-0005-0000-0000-0000A7100000}"/>
    <cellStyle name="Procent 4" xfId="3358" xr:uid="{00000000-0005-0000-0000-0000A8100000}"/>
    <cellStyle name="Procent 4 2" xfId="3359" xr:uid="{00000000-0005-0000-0000-0000A9100000}"/>
    <cellStyle name="Standard_Sce_D_Extraction" xfId="1797" xr:uid="{00000000-0005-0000-0000-0000AA100000}"/>
    <cellStyle name="Style 155" xfId="4269" xr:uid="{00000000-0005-0000-0000-0000AB100000}"/>
    <cellStyle name="Style 156" xfId="4270" xr:uid="{00000000-0005-0000-0000-0000AC100000}"/>
    <cellStyle name="Style 157" xfId="4271" xr:uid="{00000000-0005-0000-0000-0000AD100000}"/>
    <cellStyle name="Style 158" xfId="4272" xr:uid="{00000000-0005-0000-0000-0000AE100000}"/>
    <cellStyle name="Style 159" xfId="4273" xr:uid="{00000000-0005-0000-0000-0000AF100000}"/>
    <cellStyle name="Style 161" xfId="4274" xr:uid="{00000000-0005-0000-0000-0000B0100000}"/>
    <cellStyle name="Style 162" xfId="4275" xr:uid="{00000000-0005-0000-0000-0000B1100000}"/>
    <cellStyle name="Style 163" xfId="4276" xr:uid="{00000000-0005-0000-0000-0000B2100000}"/>
    <cellStyle name="Style 223" xfId="4277" xr:uid="{00000000-0005-0000-0000-0000B3100000}"/>
    <cellStyle name="Style 224" xfId="4278" xr:uid="{00000000-0005-0000-0000-0000B4100000}"/>
    <cellStyle name="Style 225" xfId="4279" xr:uid="{00000000-0005-0000-0000-0000B5100000}"/>
    <cellStyle name="Style 226" xfId="4280" xr:uid="{00000000-0005-0000-0000-0000B6100000}"/>
    <cellStyle name="Style 227" xfId="4281" xr:uid="{00000000-0005-0000-0000-0000B7100000}"/>
    <cellStyle name="Style 229" xfId="4282" xr:uid="{00000000-0005-0000-0000-0000B8100000}"/>
    <cellStyle name="Style 230" xfId="4283" xr:uid="{00000000-0005-0000-0000-0000B9100000}"/>
    <cellStyle name="Style 231" xfId="4284" xr:uid="{00000000-0005-0000-0000-0000BA100000}"/>
    <cellStyle name="Style 257" xfId="4285" xr:uid="{00000000-0005-0000-0000-0000BB100000}"/>
    <cellStyle name="Style 258" xfId="4286" xr:uid="{00000000-0005-0000-0000-0000BC100000}"/>
    <cellStyle name="Style 259" xfId="4287" xr:uid="{00000000-0005-0000-0000-0000BD100000}"/>
    <cellStyle name="Style 260" xfId="4288" xr:uid="{00000000-0005-0000-0000-0000BE100000}"/>
    <cellStyle name="Style 261" xfId="4289" xr:uid="{00000000-0005-0000-0000-0000BF100000}"/>
    <cellStyle name="Style 263" xfId="4290" xr:uid="{00000000-0005-0000-0000-0000C0100000}"/>
    <cellStyle name="Style 264" xfId="4291" xr:uid="{00000000-0005-0000-0000-0000C1100000}"/>
    <cellStyle name="Style 265" xfId="4292" xr:uid="{00000000-0005-0000-0000-0000C2100000}"/>
    <cellStyle name="Style 461" xfId="4293" xr:uid="{00000000-0005-0000-0000-0000C3100000}"/>
    <cellStyle name="Style 467" xfId="4294" xr:uid="{00000000-0005-0000-0000-0000C4100000}"/>
    <cellStyle name="Style 468" xfId="4295" xr:uid="{00000000-0005-0000-0000-0000C5100000}"/>
    <cellStyle name="Style 469" xfId="4296" xr:uid="{00000000-0005-0000-0000-0000C6100000}"/>
    <cellStyle name="Style 478" xfId="4297" xr:uid="{00000000-0005-0000-0000-0000C7100000}"/>
    <cellStyle name="Style 479" xfId="4298" xr:uid="{00000000-0005-0000-0000-0000C8100000}"/>
    <cellStyle name="Style 480" xfId="4299" xr:uid="{00000000-0005-0000-0000-0000C9100000}"/>
    <cellStyle name="Style 481" xfId="4300" xr:uid="{00000000-0005-0000-0000-0000CA100000}"/>
    <cellStyle name="Style 482" xfId="4301" xr:uid="{00000000-0005-0000-0000-0000CB100000}"/>
    <cellStyle name="Style 484" xfId="4302" xr:uid="{00000000-0005-0000-0000-0000CC100000}"/>
    <cellStyle name="Style 485" xfId="4303" xr:uid="{00000000-0005-0000-0000-0000CD100000}"/>
    <cellStyle name="Style 486" xfId="4304" xr:uid="{00000000-0005-0000-0000-0000CE100000}"/>
    <cellStyle name="Style 495" xfId="4305" xr:uid="{00000000-0005-0000-0000-0000CF100000}"/>
    <cellStyle name="Style 496" xfId="4306" xr:uid="{00000000-0005-0000-0000-0000D0100000}"/>
    <cellStyle name="Style 497" xfId="4307" xr:uid="{00000000-0005-0000-0000-0000D1100000}"/>
    <cellStyle name="Style 498" xfId="4308" xr:uid="{00000000-0005-0000-0000-0000D2100000}"/>
    <cellStyle name="Style 499" xfId="4309" xr:uid="{00000000-0005-0000-0000-0000D3100000}"/>
    <cellStyle name="Style 501" xfId="4310" xr:uid="{00000000-0005-0000-0000-0000D4100000}"/>
    <cellStyle name="Style 502" xfId="4311" xr:uid="{00000000-0005-0000-0000-0000D5100000}"/>
    <cellStyle name="Style 503" xfId="4312" xr:uid="{00000000-0005-0000-0000-0000D6100000}"/>
    <cellStyle name="Style 580" xfId="4313" xr:uid="{00000000-0005-0000-0000-0000D7100000}"/>
    <cellStyle name="Style 581" xfId="4314" xr:uid="{00000000-0005-0000-0000-0000D8100000}"/>
    <cellStyle name="Style 582" xfId="4315" xr:uid="{00000000-0005-0000-0000-0000D9100000}"/>
    <cellStyle name="Style 583" xfId="4316" xr:uid="{00000000-0005-0000-0000-0000DA100000}"/>
    <cellStyle name="Style 584" xfId="4317" xr:uid="{00000000-0005-0000-0000-0000DB100000}"/>
    <cellStyle name="Style 586" xfId="4318" xr:uid="{00000000-0005-0000-0000-0000DC100000}"/>
    <cellStyle name="Style 587" xfId="4319" xr:uid="{00000000-0005-0000-0000-0000DD100000}"/>
    <cellStyle name="Style 588" xfId="4320" xr:uid="{00000000-0005-0000-0000-0000DE100000}"/>
    <cellStyle name="Testo avviso" xfId="1798" xr:uid="{00000000-0005-0000-0000-0000DF100000}"/>
    <cellStyle name="Testo descrittivo" xfId="1799" xr:uid="{00000000-0005-0000-0000-0000E0100000}"/>
    <cellStyle name="Titolo" xfId="1800" xr:uid="{00000000-0005-0000-0000-0000E1100000}"/>
    <cellStyle name="Titolo 1" xfId="1801" xr:uid="{00000000-0005-0000-0000-0000E2100000}"/>
    <cellStyle name="Titolo 1 2" xfId="4321" xr:uid="{00000000-0005-0000-0000-0000E3100000}"/>
    <cellStyle name="Titolo 1 3" xfId="4322" xr:uid="{00000000-0005-0000-0000-0000E4100000}"/>
    <cellStyle name="Titolo 2" xfId="1802" xr:uid="{00000000-0005-0000-0000-0000E5100000}"/>
    <cellStyle name="Titolo 2 2" xfId="4323" xr:uid="{00000000-0005-0000-0000-0000E6100000}"/>
    <cellStyle name="Titolo 2 3" xfId="4324" xr:uid="{00000000-0005-0000-0000-0000E7100000}"/>
    <cellStyle name="Titolo 3" xfId="1803" xr:uid="{00000000-0005-0000-0000-0000E8100000}"/>
    <cellStyle name="Titolo 3 2" xfId="1804" xr:uid="{00000000-0005-0000-0000-0000E9100000}"/>
    <cellStyle name="Titolo 3 2 2" xfId="4325" xr:uid="{00000000-0005-0000-0000-0000EA100000}"/>
    <cellStyle name="Titolo 3 3" xfId="4326" xr:uid="{00000000-0005-0000-0000-0000EB100000}"/>
    <cellStyle name="Titolo 4" xfId="1805" xr:uid="{00000000-0005-0000-0000-0000EC100000}"/>
    <cellStyle name="Total 2" xfId="4327" xr:uid="{00000000-0005-0000-0000-0000ED100000}"/>
    <cellStyle name="Total 2 2" xfId="4328" xr:uid="{00000000-0005-0000-0000-0000EE100000}"/>
    <cellStyle name="Totale" xfId="1806" xr:uid="{00000000-0005-0000-0000-0000EF100000}"/>
    <cellStyle name="Totale 2" xfId="1807" xr:uid="{00000000-0005-0000-0000-0000F0100000}"/>
    <cellStyle name="Totale 2 2" xfId="4329" xr:uid="{00000000-0005-0000-0000-0000F1100000}"/>
    <cellStyle name="Totale 2 3" xfId="4330" xr:uid="{00000000-0005-0000-0000-0000F2100000}"/>
    <cellStyle name="Totale 3" xfId="1808" xr:uid="{00000000-0005-0000-0000-0000F3100000}"/>
    <cellStyle name="Totale 3 2" xfId="4331" xr:uid="{00000000-0005-0000-0000-0000F4100000}"/>
    <cellStyle name="Totale 3 3" xfId="4332" xr:uid="{00000000-0005-0000-0000-0000F5100000}"/>
    <cellStyle name="Totale 4" xfId="1809" xr:uid="{00000000-0005-0000-0000-0000F6100000}"/>
    <cellStyle name="Totale 4 2" xfId="4333" xr:uid="{00000000-0005-0000-0000-0000F7100000}"/>
    <cellStyle name="Totale 5" xfId="1810" xr:uid="{00000000-0005-0000-0000-0000F8100000}"/>
    <cellStyle name="Totale 6" xfId="1811" xr:uid="{00000000-0005-0000-0000-0000F9100000}"/>
    <cellStyle name="Totale 7" xfId="4334" xr:uid="{00000000-0005-0000-0000-0000FA100000}"/>
    <cellStyle name="Uncertain" xfId="3360" xr:uid="{00000000-0005-0000-0000-0000FB100000}"/>
    <cellStyle name="Valore non valido" xfId="1812" xr:uid="{00000000-0005-0000-0000-0000FC100000}"/>
    <cellStyle name="Valore valido" xfId="1813" xr:uid="{00000000-0005-0000-0000-0000FD100000}"/>
    <cellStyle name="Years" xfId="3361" xr:uid="{00000000-0005-0000-0000-0000FE100000}"/>
    <cellStyle name="Обычный_CRF2002 (1)" xfId="1814" xr:uid="{00000000-0005-0000-0000-0000FF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596900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1796875" defaultRowHeight="12.5"/>
  <cols>
    <col min="1" max="1" width="11" style="92" bestFit="1" customWidth="1"/>
    <col min="2" max="2" width="21.1796875" style="92" customWidth="1"/>
    <col min="3" max="3" width="30.36328125" style="92" bestFit="1" customWidth="1"/>
    <col min="4" max="4" width="16.36328125" style="92" bestFit="1" customWidth="1"/>
    <col min="5" max="5" width="132.1796875" style="92" customWidth="1"/>
    <col min="6" max="8" width="9.1796875" style="92"/>
    <col min="9" max="9" width="13" style="92" customWidth="1"/>
    <col min="10" max="10" width="14.453125" style="92" bestFit="1" customWidth="1"/>
    <col min="11" max="16384" width="9.17968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workbookViewId="0">
      <selection activeCell="B20" sqref="B20"/>
    </sheetView>
  </sheetViews>
  <sheetFormatPr defaultColWidth="9.1796875" defaultRowHeight="14.5"/>
  <cols>
    <col min="1" max="1" width="9.1796875" style="138"/>
    <col min="2" max="2" width="28.36328125" style="138" customWidth="1"/>
    <col min="3" max="3" width="138.453125" style="138" customWidth="1"/>
    <col min="4" max="16384" width="9.1796875" style="138"/>
  </cols>
  <sheetData>
    <row r="1" spans="2:3" ht="18.5">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6" tint="-0.249977111117893"/>
  </sheetPr>
  <dimension ref="A2:AD83"/>
  <sheetViews>
    <sheetView zoomScale="55" zoomScaleNormal="55" workbookViewId="0">
      <selection activeCell="S20" sqref="S20"/>
    </sheetView>
  </sheetViews>
  <sheetFormatPr defaultColWidth="8.81640625" defaultRowHeight="12.5"/>
  <cols>
    <col min="1" max="1" width="12.453125" customWidth="1"/>
    <col min="2" max="2" width="16.81640625" bestFit="1" customWidth="1"/>
    <col min="3" max="3" width="14.6328125" bestFit="1" customWidth="1"/>
    <col min="4" max="4" width="61.6328125" bestFit="1" customWidth="1"/>
    <col min="5" max="5" width="5.1796875" bestFit="1" customWidth="1"/>
    <col min="6" max="6" width="9.81640625" customWidth="1"/>
    <col min="7" max="7" width="10.6328125" customWidth="1"/>
    <col min="8" max="8" width="8.453125" bestFit="1" customWidth="1"/>
    <col min="9" max="9" width="7.6328125" bestFit="1" customWidth="1"/>
    <col min="10" max="10" width="6" style="10" customWidth="1"/>
    <col min="11" max="11" width="3.453125" customWidth="1"/>
    <col min="12" max="27" width="14.1796875" customWidth="1"/>
  </cols>
  <sheetData>
    <row r="2" spans="2:27" ht="18">
      <c r="B2" s="543" t="s">
        <v>788</v>
      </c>
      <c r="C2" s="543" t="s">
        <v>153</v>
      </c>
      <c r="D2" s="106" t="s">
        <v>807</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891</v>
      </c>
      <c r="R19" s="127" t="s">
        <v>892</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894</v>
      </c>
      <c r="R25" s="127" t="s">
        <v>895</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897</v>
      </c>
      <c r="R31" s="127" t="s">
        <v>898</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902</v>
      </c>
      <c r="R32" s="127" t="s">
        <v>901</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5"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6" tint="-0.249977111117893"/>
  </sheetPr>
  <dimension ref="B2:T118"/>
  <sheetViews>
    <sheetView topLeftCell="A18" zoomScale="85" zoomScaleNormal="85" workbookViewId="0">
      <selection activeCell="D28" sqref="D28"/>
    </sheetView>
  </sheetViews>
  <sheetFormatPr defaultColWidth="8.81640625" defaultRowHeight="12.5"/>
  <cols>
    <col min="1" max="1" width="5.81640625" customWidth="1"/>
    <col min="2" max="2" width="11.6328125" bestFit="1" customWidth="1"/>
    <col min="3" max="3" width="11.1796875" customWidth="1"/>
    <col min="4" max="4" width="16.6328125" customWidth="1"/>
    <col min="5" max="5" width="68.81640625" bestFit="1" customWidth="1"/>
    <col min="7" max="7" width="12" customWidth="1"/>
    <col min="8" max="8" width="12.8164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1796875" bestFit="1" customWidth="1"/>
  </cols>
  <sheetData>
    <row r="2" spans="2:19" ht="18">
      <c r="B2" s="543" t="s">
        <v>788</v>
      </c>
      <c r="D2" s="543" t="s">
        <v>153</v>
      </c>
      <c r="E2" s="106" t="s">
        <v>807</v>
      </c>
    </row>
    <row r="3" spans="2:19" ht="18">
      <c r="C3" s="543"/>
      <c r="D3" s="543"/>
      <c r="E3" s="106"/>
    </row>
    <row r="4" spans="2:19" ht="13">
      <c r="B4" s="63" t="s">
        <v>18</v>
      </c>
      <c r="C4" s="63"/>
      <c r="D4" s="64"/>
      <c r="E4" s="64"/>
      <c r="F4" s="64"/>
      <c r="G4" s="64"/>
      <c r="H4" s="64"/>
      <c r="I4" s="64"/>
      <c r="J4" s="64"/>
      <c r="K4" s="64"/>
      <c r="L4" s="657"/>
      <c r="M4" s="658"/>
      <c r="N4" s="658"/>
      <c r="O4" s="658"/>
      <c r="P4" s="658"/>
      <c r="Q4" s="658"/>
      <c r="R4" s="658"/>
      <c r="S4" s="658"/>
    </row>
    <row r="5" spans="2:19" ht="39">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5"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rgb="FF92D050"/>
  </sheetPr>
  <dimension ref="B1:I37"/>
  <sheetViews>
    <sheetView topLeftCell="A4" zoomScaleNormal="100" workbookViewId="0">
      <selection activeCell="D8" sqref="D8"/>
    </sheetView>
  </sheetViews>
  <sheetFormatPr defaultColWidth="8.81640625" defaultRowHeight="12.5"/>
  <cols>
    <col min="1" max="1" width="4.6328125" customWidth="1"/>
    <col min="2" max="2" width="16.36328125" customWidth="1"/>
    <col min="3" max="3" width="53.453125" bestFit="1" customWidth="1"/>
    <col min="4" max="4" width="10.453125" bestFit="1" customWidth="1"/>
    <col min="5" max="5" width="11.453125" customWidth="1"/>
    <col min="6" max="6" width="5" bestFit="1" customWidth="1"/>
    <col min="7" max="7" width="4" bestFit="1" customWidth="1"/>
    <col min="8" max="8" width="15" customWidth="1"/>
    <col min="9" max="9" width="15.17968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959</v>
      </c>
      <c r="E6" s="193" t="str">
        <f>Commodities!C18</f>
        <v>RESNGA</v>
      </c>
      <c r="F6" s="194">
        <v>1</v>
      </c>
      <c r="G6" s="193">
        <v>50</v>
      </c>
      <c r="H6" s="279"/>
      <c r="I6" s="279"/>
    </row>
    <row r="7" spans="2:9" s="617" customFormat="1" ht="13" thickBot="1">
      <c r="B7" s="621" t="str">
        <f>Processes!D97</f>
        <v>FT-RESBGA</v>
      </c>
      <c r="C7" s="621" t="str">
        <f>Processes!E97</f>
        <v>Fuel Technology Residential      Biogas</v>
      </c>
      <c r="D7" s="621" t="s">
        <v>891</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2:AD1576"/>
  <sheetViews>
    <sheetView topLeftCell="H1" zoomScale="80" zoomScaleNormal="80" workbookViewId="0">
      <selection activeCell="X8" sqref="X8"/>
    </sheetView>
  </sheetViews>
  <sheetFormatPr defaultColWidth="8.81640625"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906</v>
      </c>
      <c r="Y4" s="439" t="s">
        <v>933</v>
      </c>
      <c r="Z4" s="440" t="s">
        <v>934</v>
      </c>
      <c r="AA4" s="438" t="s">
        <v>906</v>
      </c>
      <c r="AB4" s="439" t="s">
        <v>933</v>
      </c>
      <c r="AC4" s="440" t="s">
        <v>934</v>
      </c>
    </row>
    <row r="5" spans="2:30" ht="26">
      <c r="B5" s="238" t="s">
        <v>2</v>
      </c>
      <c r="C5" s="238" t="s">
        <v>26</v>
      </c>
      <c r="D5" s="422" t="s">
        <v>776</v>
      </c>
      <c r="E5" s="422" t="s">
        <v>777</v>
      </c>
      <c r="F5" s="238" t="s">
        <v>14</v>
      </c>
      <c r="G5" s="238" t="s">
        <v>15</v>
      </c>
      <c r="H5" s="422" t="s">
        <v>108</v>
      </c>
      <c r="I5" s="239" t="s">
        <v>907</v>
      </c>
      <c r="J5" s="239" t="s">
        <v>935</v>
      </c>
      <c r="K5" s="239" t="s">
        <v>936</v>
      </c>
      <c r="L5" s="240" t="s">
        <v>908</v>
      </c>
      <c r="M5" s="240" t="s">
        <v>937</v>
      </c>
      <c r="N5" s="240" t="s">
        <v>938</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625.20000000000005</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manipulation'!$C$107:$O$124,MATCH($U7,'Data manipulation'!$B$107:$B$124,0),MATCH($W7,'Data manipulation'!$C$106:$N$106,0))/1000,0)*SUMIFS('Regional split'!$F$4:$F$6,'Regional split'!$B$4:$B$6,X$4)*SUMIFS('Data manipulation'!$V$46:$V$49,'Data manipulation'!$X$46:$X$49,$E7,'Data manipulation'!$Y$46:$Y$49,$D7)</f>
        <v>1.8776486399999999</v>
      </c>
      <c r="Y7" s="434">
        <f>_xlfn.IFNA(INDEX('Data manipulation'!$C$107:$O$124,MATCH($U7,'Data manipulation'!$B$107:$B$124,0),MATCH($W7,'Data manipulation'!$C$106:$N$106,0))/1000,0)*SUMIFS('Regional split'!$F$4:$F$6,'Regional split'!$B$4:$B$6,Y$4)*SUMIFS('Data manipulation'!$V$46:$V$49,'Data manipulation'!$X$46:$X$49,$E7,'Data manipulation'!$Y$46:$Y$49,$D7)</f>
        <v>0</v>
      </c>
      <c r="Z7" s="434">
        <f>_xlfn.IFNA(INDEX('Data manipulation'!$C$107:$O$124,MATCH($U7,'Data manipulation'!$B$107:$B$124,0),MATCH($W7,'Data manipulation'!$C$106:$N$106,0))/1000,0)*SUMIFS('Regional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474.90000000000003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manipulation'!$C$107:$O$124,MATCH($U8,'Data manipulation'!$B$107:$B$124,0),MATCH($W8,'Data manipulation'!$C$106:$N$106,0))/1000,0)*SUMIFS('Regional split'!$F$4:$F$6,'Regional split'!$B$4:$B$6,X$4)*SUMIFS('Data manipulation'!$V$46:$V$49,'Data manipulation'!$X$46:$X$49,$E8,'Data manipulation'!$Y$46:$Y$49,$D8)</f>
        <v>1.426118848</v>
      </c>
      <c r="Y8" s="434">
        <f>_xlfn.IFNA(INDEX('Data manipulation'!$C$107:$O$124,MATCH($U8,'Data manipulation'!$B$107:$B$124,0),MATCH($W8,'Data manipulation'!$C$106:$N$106,0))/1000,0)*SUMIFS('Regional split'!$F$4:$F$6,'Regional split'!$B$4:$B$6,Y$4)*SUMIFS('Data manipulation'!$V$46:$V$49,'Data manipulation'!$X$46:$X$49,$E8,'Data manipulation'!$Y$46:$Y$49,$D8)</f>
        <v>0</v>
      </c>
      <c r="Z8" s="434">
        <f>_xlfn.IFNA(INDEX('Data manipulation'!$C$107:$O$124,MATCH($U8,'Data manipulation'!$B$107:$B$124,0),MATCH($W8,'Data manipulation'!$C$106:$N$106,0))/1000,0)*SUMIFS('Regional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367.70000000000005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manipulation'!$C$107:$O$124,MATCH($U9,'Data manipulation'!$B$107:$B$124,0),MATCH($W9,'Data manipulation'!$C$106:$N$106,0))/1000,0)*SUMIFS('Regional split'!$F$4:$F$6,'Regional split'!$B$4:$B$6,X$4)*SUMIFS('Data manipulation'!$V$46:$V$49,'Data manipulation'!$X$46:$X$49,$E9,'Data manipulation'!$Y$46:$Y$49,$D9)</f>
        <v>1.1042362239999999</v>
      </c>
      <c r="Y9" s="434">
        <f>_xlfn.IFNA(INDEX('Data manipulation'!$C$107:$O$124,MATCH($U9,'Data manipulation'!$B$107:$B$124,0),MATCH($W9,'Data manipulation'!$C$106:$N$106,0))/1000,0)*SUMIFS('Regional split'!$F$4:$F$6,'Regional split'!$B$4:$B$6,Y$4)*SUMIFS('Data manipulation'!$V$46:$V$49,'Data manipulation'!$X$46:$X$49,$E9,'Data manipulation'!$Y$46:$Y$49,$D9)</f>
        <v>0</v>
      </c>
      <c r="Z9" s="434">
        <f>_xlfn.IFNA(INDEX('Data manipulation'!$C$107:$O$124,MATCH($U9,'Data manipulation'!$B$107:$B$124,0),MATCH($W9,'Data manipulation'!$C$106:$N$106,0))/1000,0)*SUMIFS('Regional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5">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20.900000000000002</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manipulation'!$C$107:$O$124,MATCH($U10,'Data manipulation'!$B$107:$B$124,0),MATCH($W10,'Data manipulation'!$C$106:$N$106,0))/1000,0)*SUMIFS('Regional split'!$F$4:$F$6,'Regional split'!$B$4:$B$6,X$4)*SUMIFS('Data manipulation'!$V$46:$V$49,'Data manipulation'!$X$46:$X$49,$E10,'Data manipulation'!$Y$46:$Y$49,$D10)</f>
        <v>6.2588288000000006E-2</v>
      </c>
      <c r="Y10" s="434">
        <f>_xlfn.IFNA(INDEX('Data manipulation'!$C$107:$O$124,MATCH($U10,'Data manipulation'!$B$107:$B$124,0),MATCH($W10,'Data manipulation'!$C$106:$N$106,0))/1000,0)*SUMIFS('Regional split'!$F$4:$F$6,'Regional split'!$B$4:$B$6,Y$4)*SUMIFS('Data manipulation'!$V$46:$V$49,'Data manipulation'!$X$46:$X$49,$E10,'Data manipulation'!$Y$46:$Y$49,$D10)</f>
        <v>0</v>
      </c>
      <c r="Z10" s="434">
        <f>_xlfn.IFNA(INDEX('Data manipulation'!$C$107:$O$124,MATCH($U10,'Data manipulation'!$B$107:$B$124,0),MATCH($W10,'Data manipulation'!$C$106:$N$106,0))/1000,0)*SUMIFS('Regional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580.30000000000007</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manipulation'!$C$107:$O$124,MATCH($U11,'Data manipulation'!$B$107:$B$124,0),MATCH($W11,'Data manipulation'!$C$106:$N$106,0))/1000,0)*SUMIFS('Regional split'!$F$4:$F$6,'Regional split'!$B$4:$B$6,X$4)*SUMIFS('Data manipulation'!$V$46:$V$49,'Data manipulation'!$X$46:$X$49,$E11,'Data manipulation'!$Y$46:$Y$49,$D11)</f>
        <v>1.7426312399999999</v>
      </c>
      <c r="Y11" s="434">
        <f>_xlfn.IFNA(INDEX('Data manipulation'!$C$107:$O$124,MATCH($U11,'Data manipulation'!$B$107:$B$124,0),MATCH($W11,'Data manipulation'!$C$106:$N$106,0))/1000,0)*SUMIFS('Regional split'!$F$4:$F$6,'Regional split'!$B$4:$B$6,Y$4)*SUMIFS('Data manipulation'!$V$46:$V$49,'Data manipulation'!$X$46:$X$49,$E11,'Data manipulation'!$Y$46:$Y$49,$D11)</f>
        <v>0</v>
      </c>
      <c r="Z11" s="434">
        <f>_xlfn.IFNA(INDEX('Data manipulation'!$C$107:$O$124,MATCH($U11,'Data manipulation'!$B$107:$B$124,0),MATCH($W11,'Data manipulation'!$C$106:$N$106,0))/1000,0)*SUMIFS('Regional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440.70000000000005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manipulation'!$C$107:$O$124,MATCH($U12,'Data manipulation'!$B$107:$B$124,0),MATCH($W12,'Data manipulation'!$C$106:$N$106,0))/1000,0)*SUMIFS('Regional split'!$F$4:$F$6,'Regional split'!$B$4:$B$6,X$4)*SUMIFS('Data manipulation'!$V$46:$V$49,'Data manipulation'!$X$46:$X$49,$E12,'Data manipulation'!$Y$46:$Y$49,$D12)</f>
        <v>1.323569918</v>
      </c>
      <c r="Y12" s="434">
        <f>_xlfn.IFNA(INDEX('Data manipulation'!$C$107:$O$124,MATCH($U12,'Data manipulation'!$B$107:$B$124,0),MATCH($W12,'Data manipulation'!$C$106:$N$106,0))/1000,0)*SUMIFS('Regional split'!$F$4:$F$6,'Regional split'!$B$4:$B$6,Y$4)*SUMIFS('Data manipulation'!$V$46:$V$49,'Data manipulation'!$X$46:$X$49,$E12,'Data manipulation'!$Y$46:$Y$49,$D12)</f>
        <v>0</v>
      </c>
      <c r="Z12" s="434">
        <f>_xlfn.IFNA(INDEX('Data manipulation'!$C$107:$O$124,MATCH($U12,'Data manipulation'!$B$107:$B$124,0),MATCH($W12,'Data manipulation'!$C$106:$N$106,0))/1000,0)*SUMIFS('Regional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341.3</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manipulation'!$C$107:$O$124,MATCH($U13,'Data manipulation'!$B$107:$B$124,0),MATCH($W13,'Data manipulation'!$C$106:$N$106,0))/1000,0)*SUMIFS('Regional split'!$F$4:$F$6,'Regional split'!$B$4:$B$6,X$4)*SUMIFS('Data manipulation'!$V$46:$V$49,'Data manipulation'!$X$46:$X$49,$E13,'Data manipulation'!$Y$46:$Y$49,$D13)</f>
        <v>1.0248331340000001</v>
      </c>
      <c r="Y13" s="434">
        <f>_xlfn.IFNA(INDEX('Data manipulation'!$C$107:$O$124,MATCH($U13,'Data manipulation'!$B$107:$B$124,0),MATCH($W13,'Data manipulation'!$C$106:$N$106,0))/1000,0)*SUMIFS('Regional split'!$F$4:$F$6,'Regional split'!$B$4:$B$6,Y$4)*SUMIFS('Data manipulation'!$V$46:$V$49,'Data manipulation'!$X$46:$X$49,$E13,'Data manipulation'!$Y$46:$Y$49,$D13)</f>
        <v>0</v>
      </c>
      <c r="Z13" s="434">
        <f>_xlfn.IFNA(INDEX('Data manipulation'!$C$107:$O$124,MATCH($U13,'Data manipulation'!$B$107:$B$124,0),MATCH($W13,'Data manipulation'!$C$106:$N$106,0))/1000,0)*SUMIFS('Regional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19.400000000000002</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manipulation'!$C$107:$O$124,MATCH($U14,'Data manipulation'!$B$107:$B$124,0),MATCH($W14,'Data manipulation'!$C$106:$N$106,0))/1000,0)*SUMIFS('Regional split'!$F$4:$F$6,'Regional split'!$B$4:$B$6,X$4)*SUMIFS('Data manipulation'!$V$46:$V$49,'Data manipulation'!$X$46:$X$49,$E14,'Data manipulation'!$Y$46:$Y$49,$D14)</f>
        <v>5.8087708000000002E-2</v>
      </c>
      <c r="Y14" s="434">
        <f>_xlfn.IFNA(INDEX('Data manipulation'!$C$107:$O$124,MATCH($U14,'Data manipulation'!$B$107:$B$124,0),MATCH($W14,'Data manipulation'!$C$106:$N$106,0))/1000,0)*SUMIFS('Regional split'!$F$4:$F$6,'Regional split'!$B$4:$B$6,Y$4)*SUMIFS('Data manipulation'!$V$46:$V$49,'Data manipulation'!$X$46:$X$49,$E14,'Data manipulation'!$Y$46:$Y$49,$D14)</f>
        <v>0</v>
      </c>
      <c r="Z14" s="434">
        <f>_xlfn.IFNA(INDEX('Data manipulation'!$C$107:$O$124,MATCH($U14,'Data manipulation'!$B$107:$B$124,0),MATCH($W14,'Data manipulation'!$C$106:$N$106,0))/1000,0)*SUMIFS('Regional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623</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manipulation'!$C$107:$O$124,MATCH($U15,'Data manipulation'!$B$107:$B$124,0),MATCH($W15,'Data manipulation'!$C$106:$N$106,0))/1000,0)*SUMIFS('Regional split'!$F$4:$F$6,'Regional split'!$B$4:$B$6,X$4)*SUMIFS('Data manipulation'!$V$46:$V$49,'Data manipulation'!$X$46:$X$49,$E15,'Data manipulation'!$Y$46:$Y$49,$D15)</f>
        <v>1.8710273399999999</v>
      </c>
      <c r="Y15" s="434">
        <f>_xlfn.IFNA(INDEX('Data manipulation'!$C$107:$O$124,MATCH($U15,'Data manipulation'!$B$107:$B$124,0),MATCH($W15,'Data manipulation'!$C$106:$N$106,0))/1000,0)*SUMIFS('Regional split'!$F$4:$F$6,'Regional split'!$B$4:$B$6,Y$4)*SUMIFS('Data manipulation'!$V$46:$V$49,'Data manipulation'!$X$46:$X$49,$E15,'Data manipulation'!$Y$46:$Y$49,$D15)</f>
        <v>0</v>
      </c>
      <c r="Z15" s="434">
        <f>_xlfn.IFNA(INDEX('Data manipulation'!$C$107:$O$124,MATCH($U15,'Data manipulation'!$B$107:$B$124,0),MATCH($W15,'Data manipulation'!$C$106:$N$106,0))/1000,0)*SUMIFS('Regional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473.20000000000005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manipulation'!$C$107:$O$124,MATCH($U16,'Data manipulation'!$B$107:$B$124,0),MATCH($W16,'Data manipulation'!$C$106:$N$106,0))/1000,0)*SUMIFS('Regional split'!$F$4:$F$6,'Regional split'!$B$4:$B$6,X$4)*SUMIFS('Data manipulation'!$V$46:$V$49,'Data manipulation'!$X$46:$X$49,$E16,'Data manipulation'!$Y$46:$Y$49,$D16)</f>
        <v>1.421089813</v>
      </c>
      <c r="Y16" s="434">
        <f>_xlfn.IFNA(INDEX('Data manipulation'!$C$107:$O$124,MATCH($U16,'Data manipulation'!$B$107:$B$124,0),MATCH($W16,'Data manipulation'!$C$106:$N$106,0))/1000,0)*SUMIFS('Regional split'!$F$4:$F$6,'Regional split'!$B$4:$B$6,Y$4)*SUMIFS('Data manipulation'!$V$46:$V$49,'Data manipulation'!$X$46:$X$49,$E16,'Data manipulation'!$Y$46:$Y$49,$D16)</f>
        <v>0</v>
      </c>
      <c r="Z16" s="434">
        <f>_xlfn.IFNA(INDEX('Data manipulation'!$C$107:$O$124,MATCH($U16,'Data manipulation'!$B$107:$B$124,0),MATCH($W16,'Data manipulation'!$C$106:$N$106,0))/1000,0)*SUMIFS('Regional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366.40000000000003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manipulation'!$C$107:$O$124,MATCH($U17,'Data manipulation'!$B$107:$B$124,0),MATCH($W17,'Data manipulation'!$C$106:$N$106,0))/1000,0)*SUMIFS('Regional split'!$F$4:$F$6,'Regional split'!$B$4:$B$6,X$4)*SUMIFS('Data manipulation'!$V$46:$V$49,'Data manipulation'!$X$46:$X$49,$E17,'Data manipulation'!$Y$46:$Y$49,$D17)</f>
        <v>1.100342269</v>
      </c>
      <c r="Y17" s="434">
        <f>_xlfn.IFNA(INDEX('Data manipulation'!$C$107:$O$124,MATCH($U17,'Data manipulation'!$B$107:$B$124,0),MATCH($W17,'Data manipulation'!$C$106:$N$106,0))/1000,0)*SUMIFS('Regional split'!$F$4:$F$6,'Regional split'!$B$4:$B$6,Y$4)*SUMIFS('Data manipulation'!$V$46:$V$49,'Data manipulation'!$X$46:$X$49,$E17,'Data manipulation'!$Y$46:$Y$49,$D17)</f>
        <v>0</v>
      </c>
      <c r="Z17" s="434">
        <f>_xlfn.IFNA(INDEX('Data manipulation'!$C$107:$O$124,MATCH($U17,'Data manipulation'!$B$107:$B$124,0),MATCH($W17,'Data manipulation'!$C$106:$N$106,0))/1000,0)*SUMIFS('Regional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20.8</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manipulation'!$C$107:$O$124,MATCH($U18,'Data manipulation'!$B$107:$B$124,0),MATCH($W18,'Data manipulation'!$C$106:$N$106,0))/1000,0)*SUMIFS('Regional split'!$F$4:$F$6,'Regional split'!$B$4:$B$6,X$4)*SUMIFS('Data manipulation'!$V$46:$V$49,'Data manipulation'!$X$46:$X$49,$E18,'Data manipulation'!$Y$46:$Y$49,$D18)</f>
        <v>6.2367578E-2</v>
      </c>
      <c r="Y18" s="434">
        <f>_xlfn.IFNA(INDEX('Data manipulation'!$C$107:$O$124,MATCH($U18,'Data manipulation'!$B$107:$B$124,0),MATCH($W18,'Data manipulation'!$C$106:$N$106,0))/1000,0)*SUMIFS('Regional split'!$F$4:$F$6,'Regional split'!$B$4:$B$6,Y$4)*SUMIFS('Data manipulation'!$V$46:$V$49,'Data manipulation'!$X$46:$X$49,$E18,'Data manipulation'!$Y$46:$Y$49,$D18)</f>
        <v>0</v>
      </c>
      <c r="Z18" s="434">
        <f>_xlfn.IFNA(INDEX('Data manipulation'!$C$107:$O$124,MATCH($U18,'Data manipulation'!$B$107:$B$124,0),MATCH($W18,'Data manipulation'!$C$106:$N$106,0))/1000,0)*SUMIFS('Regional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manipulation'!$C$107:$O$124,MATCH($U19,'Data manipulation'!$B$107:$B$124,0),MATCH($W19,'Data manipulation'!$C$106:$N$106,0))/1000,0)*SUMIFS('Regional split'!$F$4:$F$6,'Regional split'!$B$4:$B$6,X$4)*SUMIFS('Data manipulation'!$V$46:$V$49,'Data manipulation'!$X$46:$X$49,$E19,'Data manipulation'!$Y$46:$Y$49,$D19)</f>
        <v>1.8710273399999999</v>
      </c>
      <c r="Y19" s="434">
        <f>_xlfn.IFNA(INDEX('Data manipulation'!$C$107:$O$124,MATCH($U19,'Data manipulation'!$B$107:$B$124,0),MATCH($W19,'Data manipulation'!$C$106:$N$106,0))/1000,0)*SUMIFS('Regional split'!$F$4:$F$6,'Regional split'!$B$4:$B$6,Y$4)*SUMIFS('Data manipulation'!$V$46:$V$49,'Data manipulation'!$X$46:$X$49,$E19,'Data manipulation'!$Y$46:$Y$49,$D19)</f>
        <v>0</v>
      </c>
      <c r="Z19" s="434">
        <f>_xlfn.IFNA(INDEX('Data manipulation'!$C$107:$O$124,MATCH($U19,'Data manipulation'!$B$107:$B$124,0),MATCH($W19,'Data manipulation'!$C$106:$N$106,0))/1000,0)*SUMIFS('Regional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manipulation'!$C$107:$O$124,MATCH($U20,'Data manipulation'!$B$107:$B$124,0),MATCH($W20,'Data manipulation'!$C$106:$N$106,0))/1000,0)*SUMIFS('Regional split'!$F$4:$F$6,'Regional split'!$B$4:$B$6,X$4)*SUMIFS('Data manipulation'!$V$46:$V$49,'Data manipulation'!$X$46:$X$49,$E20,'Data manipulation'!$Y$46:$Y$49,$D20)</f>
        <v>1.421089813</v>
      </c>
      <c r="Y20" s="434">
        <f>_xlfn.IFNA(INDEX('Data manipulation'!$C$107:$O$124,MATCH($U20,'Data manipulation'!$B$107:$B$124,0),MATCH($W20,'Data manipulation'!$C$106:$N$106,0))/1000,0)*SUMIFS('Regional split'!$F$4:$F$6,'Regional split'!$B$4:$B$6,Y$4)*SUMIFS('Data manipulation'!$V$46:$V$49,'Data manipulation'!$X$46:$X$49,$E20,'Data manipulation'!$Y$46:$Y$49,$D20)</f>
        <v>0</v>
      </c>
      <c r="Z20" s="434">
        <f>_xlfn.IFNA(INDEX('Data manipulation'!$C$107:$O$124,MATCH($U20,'Data manipulation'!$B$107:$B$124,0),MATCH($W20,'Data manipulation'!$C$106:$N$106,0))/1000,0)*SUMIFS('Regional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manipulation'!$C$107:$O$124,MATCH($U21,'Data manipulation'!$B$107:$B$124,0),MATCH($W21,'Data manipulation'!$C$106:$N$106,0))/1000,0)*SUMIFS('Regional split'!$F$4:$F$6,'Regional split'!$B$4:$B$6,X$4)*SUMIFS('Data manipulation'!$V$46:$V$49,'Data manipulation'!$X$46:$X$49,$E21,'Data manipulation'!$Y$46:$Y$49,$D21)</f>
        <v>1.100342269</v>
      </c>
      <c r="Y21" s="434">
        <f>_xlfn.IFNA(INDEX('Data manipulation'!$C$107:$O$124,MATCH($U21,'Data manipulation'!$B$107:$B$124,0),MATCH($W21,'Data manipulation'!$C$106:$N$106,0))/1000,0)*SUMIFS('Regional split'!$F$4:$F$6,'Regional split'!$B$4:$B$6,Y$4)*SUMIFS('Data manipulation'!$V$46:$V$49,'Data manipulation'!$X$46:$X$49,$E21,'Data manipulation'!$Y$46:$Y$49,$D21)</f>
        <v>0</v>
      </c>
      <c r="Z21" s="434">
        <f>_xlfn.IFNA(INDEX('Data manipulation'!$C$107:$O$124,MATCH($U21,'Data manipulation'!$B$107:$B$124,0),MATCH($W21,'Data manipulation'!$C$106:$N$106,0))/1000,0)*SUMIFS('Regional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manipulation'!$C$107:$O$124,MATCH($U22,'Data manipulation'!$B$107:$B$124,0),MATCH($W22,'Data manipulation'!$C$106:$N$106,0))/1000,0)*SUMIFS('Regional split'!$F$4:$F$6,'Regional split'!$B$4:$B$6,X$4)*SUMIFS('Data manipulation'!$V$46:$V$49,'Data manipulation'!$X$46:$X$49,$E22,'Data manipulation'!$Y$46:$Y$49,$D22)</f>
        <v>6.2367578E-2</v>
      </c>
      <c r="Y22" s="434">
        <f>_xlfn.IFNA(INDEX('Data manipulation'!$C$107:$O$124,MATCH($U22,'Data manipulation'!$B$107:$B$124,0),MATCH($W22,'Data manipulation'!$C$106:$N$106,0))/1000,0)*SUMIFS('Regional split'!$F$4:$F$6,'Regional split'!$B$4:$B$6,Y$4)*SUMIFS('Data manipulation'!$V$46:$V$49,'Data manipulation'!$X$46:$X$49,$E22,'Data manipulation'!$Y$46:$Y$49,$D22)</f>
        <v>0</v>
      </c>
      <c r="Z22" s="434">
        <f>_xlfn.IFNA(INDEX('Data manipulation'!$C$107:$O$124,MATCH($U22,'Data manipulation'!$B$107:$B$124,0),MATCH($W22,'Data manipulation'!$C$106:$N$106,0))/1000,0)*SUMIFS('Regional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1:BA1643"/>
  <sheetViews>
    <sheetView topLeftCell="P1" zoomScale="55" zoomScaleNormal="55" workbookViewId="0">
      <selection activeCell="AE14" sqref="AE14"/>
    </sheetView>
  </sheetViews>
  <sheetFormatPr defaultColWidth="9.1796875" defaultRowHeight="13"/>
  <cols>
    <col min="1" max="1" width="12.453125" style="227" bestFit="1" customWidth="1"/>
    <col min="2" max="2" width="20.453125" style="227" customWidth="1"/>
    <col min="3" max="3" width="67.453125" style="227" customWidth="1"/>
    <col min="4" max="4" width="10.453125" style="227" bestFit="1" customWidth="1"/>
    <col min="5" max="5" width="13.453125" style="227" bestFit="1" customWidth="1"/>
    <col min="6" max="6" width="29.36328125" style="230" customWidth="1"/>
    <col min="7" max="8" width="20.1796875" style="230" customWidth="1"/>
    <col min="9" max="11" width="30.36328125" style="230" customWidth="1"/>
    <col min="12" max="14" width="21" style="230" customWidth="1"/>
    <col min="15" max="15" width="29.6328125" style="232" customWidth="1"/>
    <col min="16" max="16" width="16.81640625" style="232" bestFit="1" customWidth="1"/>
    <col min="17" max="17" width="16.6328125" style="232" customWidth="1"/>
    <col min="18" max="19" width="14" style="227" customWidth="1"/>
    <col min="20" max="20" width="17.6328125" style="227" customWidth="1"/>
    <col min="21" max="21" width="13.6328125" style="227" customWidth="1"/>
    <col min="22" max="22" width="24" style="227" customWidth="1"/>
    <col min="23" max="25" width="13.6328125" style="227" customWidth="1"/>
    <col min="26" max="26" width="14.6328125" style="227" customWidth="1"/>
    <col min="27" max="27" width="17.453125" style="227" customWidth="1"/>
    <col min="28" max="28" width="16" style="227" customWidth="1"/>
    <col min="29" max="29" width="12.6328125" style="227" customWidth="1"/>
    <col min="30" max="30" width="16.6328125" style="233" customWidth="1"/>
    <col min="31" max="31" width="12.81640625" style="227" customWidth="1"/>
    <col min="32" max="32" width="14.36328125" style="227" customWidth="1"/>
    <col min="33" max="33" width="11.6328125" style="227" bestFit="1" customWidth="1"/>
    <col min="34" max="35" width="15.6328125" style="227" customWidth="1"/>
    <col min="36" max="36" width="20.36328125" style="227" customWidth="1"/>
    <col min="37" max="37" width="24.1796875" style="227" customWidth="1"/>
    <col min="38" max="38" width="14.1796875" style="227" bestFit="1" customWidth="1"/>
    <col min="39" max="39" width="11.6328125" style="227" customWidth="1"/>
    <col min="40" max="40" width="23.453125" style="227" customWidth="1"/>
    <col min="41" max="41" width="20.1796875" style="227" customWidth="1"/>
    <col min="42" max="42" width="33" style="227" customWidth="1"/>
    <col min="43" max="43" width="8.6328125" style="227" customWidth="1"/>
    <col min="44" max="44" width="20.1796875" style="227" customWidth="1"/>
    <col min="45" max="45" width="12.81640625" style="227" bestFit="1" customWidth="1"/>
    <col min="46" max="46" width="9.1796875" style="227"/>
    <col min="47" max="47" width="16.453125" style="227" bestFit="1" customWidth="1"/>
    <col min="48" max="49" width="15.453125" style="227" bestFit="1" customWidth="1"/>
    <col min="50" max="50" width="13" style="227" bestFit="1" customWidth="1"/>
    <col min="51" max="51" width="9.1796875" style="227"/>
    <col min="52" max="52" width="24" style="227" bestFit="1" customWidth="1"/>
    <col min="53" max="53" width="16.36328125" style="227" bestFit="1" customWidth="1"/>
    <col min="54" max="54" width="17.6328125" style="227" bestFit="1" customWidth="1"/>
    <col min="55" max="55" width="13" style="227" bestFit="1" customWidth="1"/>
    <col min="56" max="16384" width="9.1796875" style="227"/>
  </cols>
  <sheetData>
    <row r="1" spans="2:53" ht="15" thickBot="1">
      <c r="B1" s="226" t="s">
        <v>759</v>
      </c>
      <c r="C1" s="227" t="s">
        <v>827</v>
      </c>
      <c r="F1" s="228"/>
      <c r="G1" s="229" t="s">
        <v>181</v>
      </c>
      <c r="H1" s="229"/>
      <c r="I1" s="271">
        <v>1.05</v>
      </c>
      <c r="J1" s="271"/>
      <c r="K1" s="271"/>
      <c r="O1" s="231"/>
      <c r="U1" s="233"/>
      <c r="V1" s="295"/>
      <c r="W1" s="233"/>
      <c r="X1" s="233"/>
      <c r="Y1" s="233" t="s">
        <v>781</v>
      </c>
      <c r="Z1" s="612">
        <f>'Data manipulation'!F40/1000</f>
        <v>1922.1464490000001</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2">
        <f>SUM(Y6:AA45)</f>
        <v>1922.1464490000001</v>
      </c>
      <c r="AD2" s="227"/>
    </row>
    <row r="3" spans="2:53" ht="13.5" thickBot="1">
      <c r="H3" s="234" t="s">
        <v>8</v>
      </c>
      <c r="J3" s="234"/>
      <c r="K3" s="234"/>
      <c r="L3" s="234"/>
      <c r="M3" s="234"/>
      <c r="N3" s="234"/>
      <c r="O3" s="235"/>
      <c r="P3" s="227"/>
      <c r="Q3" s="233"/>
      <c r="R3" s="233"/>
      <c r="S3" s="233"/>
      <c r="T3" s="268"/>
      <c r="U3" s="233"/>
      <c r="V3" s="233"/>
      <c r="W3" s="267">
        <v>3.5999999999999999E-3</v>
      </c>
      <c r="X3" s="233"/>
      <c r="Y3" s="438" t="s">
        <v>906</v>
      </c>
      <c r="Z3" s="439" t="s">
        <v>933</v>
      </c>
      <c r="AA3" s="440" t="s">
        <v>934</v>
      </c>
      <c r="AB3" s="438" t="s">
        <v>906</v>
      </c>
      <c r="AC3" s="439" t="s">
        <v>933</v>
      </c>
      <c r="AD3" s="440" t="s">
        <v>934</v>
      </c>
      <c r="AG3" s="236"/>
      <c r="AH3" s="237"/>
      <c r="AI3" s="237"/>
      <c r="AJ3" s="237"/>
      <c r="AK3" s="237"/>
      <c r="AL3" s="237"/>
    </row>
    <row r="4" spans="2:53">
      <c r="B4" s="238" t="s">
        <v>2</v>
      </c>
      <c r="C4" s="238" t="s">
        <v>26</v>
      </c>
      <c r="D4" s="422" t="s">
        <v>776</v>
      </c>
      <c r="E4" s="422" t="s">
        <v>777</v>
      </c>
      <c r="F4" s="238" t="s">
        <v>14</v>
      </c>
      <c r="G4" s="238" t="s">
        <v>15</v>
      </c>
      <c r="H4" s="422" t="s">
        <v>108</v>
      </c>
      <c r="I4" s="239" t="s">
        <v>907</v>
      </c>
      <c r="J4" s="239" t="s">
        <v>935</v>
      </c>
      <c r="K4" s="239" t="s">
        <v>936</v>
      </c>
      <c r="L4" s="240" t="s">
        <v>908</v>
      </c>
      <c r="M4" s="240" t="s">
        <v>937</v>
      </c>
      <c r="N4" s="240" t="s">
        <v>938</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44146.6</v>
      </c>
      <c r="J6" s="250">
        <f>ROUNDUP(AC6/($O6*$P6)*$R6,1)</f>
        <v>0</v>
      </c>
      <c r="K6" s="250">
        <f>ROUNDUP(AD6/($O6*$P6)*$R6,1)</f>
        <v>0</v>
      </c>
      <c r="L6" s="461">
        <v>0.72</v>
      </c>
      <c r="M6" s="461">
        <v>0.72</v>
      </c>
      <c r="N6" s="461">
        <v>0.72</v>
      </c>
      <c r="O6" s="244">
        <f>31.536/1000</f>
        <v>3.1536000000000002E-2</v>
      </c>
      <c r="P6" s="460">
        <v>0.2</v>
      </c>
      <c r="Q6" s="245">
        <v>22</v>
      </c>
      <c r="R6" s="227">
        <v>1.05</v>
      </c>
      <c r="T6" s="268">
        <f>SUM(I6:K6)*O6*P6/L6</f>
        <v>386.72421600000007</v>
      </c>
      <c r="U6" s="268"/>
      <c r="V6" s="602" t="str">
        <f>'Data manipulation'!$B$36</f>
        <v>Natural gas, biogas and LNG</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368.30873729999996</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265.18229085599995</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24717.8</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219.57761712676063</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209.12151666</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148.47627682859999</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896</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12096.6</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117.37792081565171</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893</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AE10" s="653"/>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0</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0</v>
      </c>
      <c r="U15" s="268"/>
      <c r="V15" s="602" t="s">
        <v>790</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0</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0</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36790.299999999996</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293.72630400000003</v>
      </c>
      <c r="U16" s="268"/>
      <c r="V16" s="602" t="str">
        <f>'Data manipulation'!$B$36</f>
        <v>Natural gas, biogas and LNG</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279.73925523499997</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220.99401163565</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20889.199999999997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166.77514207594936</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158.832770987</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125.47788907973001</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896</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9470.3000000000011</v>
      </c>
      <c r="J19" s="250">
        <f t="shared" si="12"/>
        <v>0</v>
      </c>
      <c r="K19" s="250">
        <f t="shared" si="13"/>
        <v>0</v>
      </c>
      <c r="L19" s="462">
        <v>0.67</v>
      </c>
      <c r="M19" s="462">
        <v>0.67</v>
      </c>
      <c r="N19" s="462">
        <v>0.67</v>
      </c>
      <c r="O19" s="244">
        <f>31.536/1000</f>
        <v>3.1536000000000002E-2</v>
      </c>
      <c r="P19" s="460">
        <v>0.2</v>
      </c>
      <c r="Q19" s="245">
        <v>20</v>
      </c>
      <c r="R19" s="227">
        <v>1.05</v>
      </c>
      <c r="T19" s="268">
        <f t="shared" si="5"/>
        <v>89.150859940298531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893</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0</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0</v>
      </c>
      <c r="U25" s="268"/>
      <c r="V25" s="602" t="s">
        <v>790</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0</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0</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25962.5</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227.43150000000003</v>
      </c>
      <c r="U26" s="268"/>
      <c r="V26" s="602" t="str">
        <f>'Data manipulation'!$B$36</f>
        <v>Natural gas, biogas and LNG</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216.60061455499996</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155.95244247959997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14536.5</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129.13325746478876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122.98336813100001</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87.318191373009995</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896</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7114</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69.029853734317584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893</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0</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0</v>
      </c>
      <c r="U35" s="268"/>
      <c r="V35" s="602" t="s">
        <v>790</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0</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0</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1614.6999999999998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12.891437772151898</v>
      </c>
      <c r="U36" s="268"/>
      <c r="V36" s="602" t="str">
        <f>'Data manipulation'!$B$36</f>
        <v>Natural gas, biogas and LNG</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12.276957909999998</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9.6987967488999995</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916.80000000000007</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7.3195455189873435</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6.9707172220000011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5.5068666053800008</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896</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415.70000000000005</v>
      </c>
      <c r="J39" s="250">
        <f t="shared" si="28"/>
        <v>0</v>
      </c>
      <c r="K39" s="250">
        <f t="shared" si="29"/>
        <v>0</v>
      </c>
      <c r="L39" s="462">
        <v>0.67</v>
      </c>
      <c r="M39" s="462">
        <v>0.67</v>
      </c>
      <c r="N39" s="462">
        <v>0.67</v>
      </c>
      <c r="O39" s="244">
        <f>31.536/1000</f>
        <v>3.1536000000000002E-2</v>
      </c>
      <c r="P39" s="460">
        <v>0.2</v>
      </c>
      <c r="Q39" s="245">
        <v>20</v>
      </c>
      <c r="R39" s="227">
        <v>1.05</v>
      </c>
      <c r="T39" s="268">
        <f t="shared" si="5"/>
        <v>3.9132881194029858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893</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E43" s="654">
        <f>SUM(Y6:Y45)</f>
        <v>1922.1464490000001</v>
      </c>
      <c r="AF43" s="654">
        <f t="shared" ref="AF43:AH43" si="30">SUM(Z6:Z45)</f>
        <v>0</v>
      </c>
      <c r="AG43" s="654">
        <f t="shared" si="30"/>
        <v>0</v>
      </c>
      <c r="AH43" s="654">
        <f t="shared" si="30"/>
        <v>1480.5882436212739</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1">ROUNDUP(AB45/($O45*$P45)*$R45,1)</f>
        <v>0</v>
      </c>
      <c r="J45" s="297">
        <f t="shared" ref="J45" si="32">ROUNDUP(AC45/($O45*$P45)*$R45,1)</f>
        <v>0</v>
      </c>
      <c r="K45" s="297">
        <f t="shared" ref="K45" si="33">ROUNDUP(AD45/($O45*$P45)*$R45,1)</f>
        <v>0</v>
      </c>
      <c r="L45" s="464">
        <v>0.98</v>
      </c>
      <c r="M45" s="464">
        <v>0.98</v>
      </c>
      <c r="N45" s="464">
        <v>0.98</v>
      </c>
      <c r="O45" s="426">
        <f t="shared" si="23"/>
        <v>3.1536000000000002E-2</v>
      </c>
      <c r="P45" s="460">
        <v>0.2</v>
      </c>
      <c r="Q45" s="427">
        <v>30</v>
      </c>
      <c r="R45" s="227">
        <v>1.05</v>
      </c>
      <c r="T45" s="268">
        <f t="shared" si="5"/>
        <v>0</v>
      </c>
      <c r="U45" s="268"/>
      <c r="V45" s="602" t="s">
        <v>790</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v>
      </c>
      <c r="AC45" s="430">
        <f t="shared" si="18"/>
        <v>0</v>
      </c>
      <c r="AD45" s="451">
        <f t="shared" si="19"/>
        <v>0</v>
      </c>
      <c r="AV45" s="260"/>
      <c r="BA45" s="252"/>
    </row>
    <row r="46" spans="2:53" ht="15" customHeight="1">
      <c r="B46" s="227" t="str">
        <f>B6</f>
        <v>RHTUDNGAE1</v>
      </c>
      <c r="C46" s="227" t="str">
        <f t="shared" ref="C46:G46" si="34">C6</f>
        <v>Residential Heating Technology Urban Detached - Natural Gas - Existing 1</v>
      </c>
      <c r="D46" s="227" t="str">
        <f t="shared" si="34"/>
        <v>Urban</v>
      </c>
      <c r="E46" s="227" t="str">
        <f t="shared" si="34"/>
        <v>Detached</v>
      </c>
      <c r="F46" s="227" t="str">
        <f t="shared" si="34"/>
        <v>RESNGA,RESSNG,RESBGA</v>
      </c>
      <c r="G46" s="227" t="str">
        <f t="shared" si="34"/>
        <v>RESHUDB</v>
      </c>
      <c r="H46" s="230">
        <v>2015</v>
      </c>
      <c r="I46" s="250">
        <f>ROUNDUP(AB46/($O46*$P46)*$R46,1)</f>
        <v>36684.400000000001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321.35534400000006</v>
      </c>
      <c r="U46" s="268"/>
      <c r="V46" s="602" t="str">
        <f>'Data manipulation'!$B$36</f>
        <v>Natural gas, biogas and LNG</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294.82094627999999</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212.27108132159998</v>
      </c>
      <c r="AC46" s="251">
        <f t="shared" si="0"/>
        <v>0</v>
      </c>
      <c r="AD46" s="446">
        <f t="shared" si="1"/>
        <v>0</v>
      </c>
      <c r="AE46" s="262"/>
      <c r="AU46" s="260"/>
      <c r="AZ46" s="252"/>
    </row>
    <row r="47" spans="2:53" ht="15" customHeight="1">
      <c r="B47" s="227" t="str">
        <f t="shared" ref="B47:C66" si="35">B7</f>
        <v>RHTUDDSLE1</v>
      </c>
      <c r="C47" s="227" t="str">
        <f t="shared" si="35"/>
        <v>Residential Heating Technology Urban Detached - Diesel - Existing 1</v>
      </c>
      <c r="D47" s="227" t="str">
        <f t="shared" ref="D47:E47" si="36">D7</f>
        <v>Urban</v>
      </c>
      <c r="E47" s="227" t="str">
        <f t="shared" si="36"/>
        <v>Detached</v>
      </c>
      <c r="F47" s="227" t="str">
        <f t="shared" ref="F47:G47" si="37">F7</f>
        <v>RESDSL,RESDSB</v>
      </c>
      <c r="G47" s="227" t="str">
        <f t="shared" si="37"/>
        <v>RESHUDB</v>
      </c>
      <c r="H47" s="230">
        <v>2015</v>
      </c>
      <c r="I47" s="250">
        <f t="shared" ref="I47:I54" si="38">ROUNDUP(AB47/($O47*$P47)*$R47,1)</f>
        <v>20482.5</v>
      </c>
      <c r="J47" s="250">
        <f t="shared" ref="J47:J53" si="39">ROUNDUP(AC47/($O47*$P47)*$R47,1)</f>
        <v>0</v>
      </c>
      <c r="K47" s="250">
        <f t="shared" ref="K47:K53" si="40">ROUNDUP(AD47/($O47*$P47)*$R47,1)</f>
        <v>0</v>
      </c>
      <c r="L47" s="462">
        <v>0.71</v>
      </c>
      <c r="M47" s="462">
        <v>0.71</v>
      </c>
      <c r="N47" s="462">
        <v>0.71</v>
      </c>
      <c r="O47" s="244">
        <f>31.536/1000</f>
        <v>3.1536000000000002E-2</v>
      </c>
      <c r="P47" s="460">
        <v>0.2</v>
      </c>
      <c r="Q47" s="245">
        <v>20</v>
      </c>
      <c r="R47" s="227">
        <v>1.0900000000000001</v>
      </c>
      <c r="T47" s="268">
        <f t="shared" si="5"/>
        <v>181.95383661971834</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166.92947082000001</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118.51992428219999</v>
      </c>
      <c r="AC47" s="251">
        <f t="shared" si="0"/>
        <v>0</v>
      </c>
      <c r="AD47" s="446">
        <f t="shared" si="1"/>
        <v>0</v>
      </c>
      <c r="AE47" s="262"/>
      <c r="AU47" s="260"/>
      <c r="AZ47" s="252"/>
    </row>
    <row r="48" spans="2:53" ht="15" customHeight="1">
      <c r="B48" s="227" t="str">
        <f t="shared" si="35"/>
        <v>RHTUDWPEE1</v>
      </c>
      <c r="C48" s="227" t="str">
        <f t="shared" si="35"/>
        <v>Residential Heating Technology Urban Detached - Wood pellets - Existing 1</v>
      </c>
      <c r="D48" s="227" t="str">
        <f t="shared" ref="D48:E48" si="41">D8</f>
        <v>Urban</v>
      </c>
      <c r="E48" s="227" t="str">
        <f t="shared" si="41"/>
        <v>Detached</v>
      </c>
      <c r="F48" s="227" t="str">
        <f t="shared" ref="F48:G48" si="42">F8</f>
        <v>RESWPE</v>
      </c>
      <c r="G48" s="227" t="str">
        <f t="shared" si="42"/>
        <v>RESHUDB</v>
      </c>
      <c r="H48" s="230">
        <v>2015</v>
      </c>
      <c r="I48" s="250">
        <f t="shared" si="38"/>
        <v>0</v>
      </c>
      <c r="J48" s="250">
        <f t="shared" si="39"/>
        <v>0</v>
      </c>
      <c r="K48" s="250">
        <f t="shared" si="40"/>
        <v>0</v>
      </c>
      <c r="L48" s="462">
        <v>0.61</v>
      </c>
      <c r="M48" s="462">
        <v>0.61</v>
      </c>
      <c r="N48" s="462">
        <v>0.61</v>
      </c>
      <c r="O48" s="244">
        <f t="shared" ref="O48:O65" si="43">31.536/1000</f>
        <v>3.1536000000000002E-2</v>
      </c>
      <c r="P48" s="460">
        <v>0.2</v>
      </c>
      <c r="Q48" s="245">
        <v>20</v>
      </c>
      <c r="R48" s="227">
        <v>1.0900000000000001</v>
      </c>
      <c r="T48" s="268">
        <f t="shared" si="5"/>
        <v>0</v>
      </c>
      <c r="U48" s="268"/>
      <c r="V48" s="602" t="s">
        <v>206</v>
      </c>
      <c r="W48" s="254" t="s">
        <v>896</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5"/>
        <v>RHTUDFIWE1</v>
      </c>
      <c r="C49" s="227" t="str">
        <f t="shared" si="35"/>
        <v>Residential Heating Technology Urban Detached - Fire wood - Existing 1</v>
      </c>
      <c r="D49" s="227" t="str">
        <f t="shared" ref="D49:E49" si="44">D9</f>
        <v>Urban</v>
      </c>
      <c r="E49" s="227" t="str">
        <f t="shared" si="44"/>
        <v>Detached</v>
      </c>
      <c r="F49" s="227" t="str">
        <f t="shared" ref="F49:G49" si="45">F9</f>
        <v>RESFIW</v>
      </c>
      <c r="G49" s="227" t="str">
        <f t="shared" si="45"/>
        <v>RESHUDB</v>
      </c>
      <c r="H49" s="230">
        <v>2015</v>
      </c>
      <c r="I49" s="250">
        <f t="shared" si="38"/>
        <v>9815.1</v>
      </c>
      <c r="J49" s="250">
        <f t="shared" si="39"/>
        <v>0</v>
      </c>
      <c r="K49" s="250">
        <f t="shared" si="40"/>
        <v>0</v>
      </c>
      <c r="L49" s="462">
        <v>0.65000022993955098</v>
      </c>
      <c r="M49" s="462">
        <v>0.65000022993955098</v>
      </c>
      <c r="N49" s="462">
        <v>0.65000022993955098</v>
      </c>
      <c r="O49" s="244">
        <f t="shared" si="43"/>
        <v>3.1536000000000002E-2</v>
      </c>
      <c r="P49" s="460">
        <v>0.2</v>
      </c>
      <c r="Q49" s="245">
        <v>20</v>
      </c>
      <c r="R49" s="227">
        <v>1.0900000000000001</v>
      </c>
      <c r="T49" s="268">
        <f t="shared" si="5"/>
        <v>95.239656647132492</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5"/>
        <v>RHTUDCOAE1</v>
      </c>
      <c r="C50" s="233" t="str">
        <f t="shared" si="35"/>
        <v>Residential Heating Technology Urban Detached - Coal - Existing 1</v>
      </c>
      <c r="D50" s="233" t="str">
        <f t="shared" ref="D50:E50" si="46">D10</f>
        <v>Urban</v>
      </c>
      <c r="E50" s="233" t="str">
        <f t="shared" si="46"/>
        <v>Detached</v>
      </c>
      <c r="F50" s="233" t="str">
        <f t="shared" ref="F50:G50" si="47">F10</f>
        <v>RESCOA</v>
      </c>
      <c r="G50" s="233" t="str">
        <f t="shared" si="47"/>
        <v>RESHUDB</v>
      </c>
      <c r="H50" s="230">
        <v>2015</v>
      </c>
      <c r="I50" s="250">
        <f t="shared" si="38"/>
        <v>1206.3</v>
      </c>
      <c r="J50" s="250">
        <f t="shared" si="39"/>
        <v>0</v>
      </c>
      <c r="K50" s="250">
        <f t="shared" si="40"/>
        <v>0</v>
      </c>
      <c r="L50" s="462">
        <v>0.7</v>
      </c>
      <c r="M50" s="462">
        <v>0.7</v>
      </c>
      <c r="N50" s="462">
        <v>0.7</v>
      </c>
      <c r="O50" s="244">
        <f t="shared" si="43"/>
        <v>3.1536000000000002E-2</v>
      </c>
      <c r="P50" s="460">
        <v>0.2</v>
      </c>
      <c r="Q50" s="245">
        <v>20</v>
      </c>
      <c r="R50" s="227">
        <v>1.0900000000000001</v>
      </c>
      <c r="T50" s="268">
        <f t="shared" si="5"/>
        <v>10.869107657142859</v>
      </c>
      <c r="U50" s="268"/>
      <c r="V50" s="602" t="str">
        <f>'Data manipulation'!$B$23</f>
        <v>Solid fossil fuels, peat, peat products, oil shale and oil sands</v>
      </c>
      <c r="W50" s="254" t="s">
        <v>893</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5"/>
        <v>RHTUDSOLE1</v>
      </c>
      <c r="C51" s="233" t="str">
        <f t="shared" si="35"/>
        <v>Residential Heating Technology Urban Detached - Solar - Existing 1</v>
      </c>
      <c r="D51" s="233" t="str">
        <f t="shared" ref="D51:E51" si="48">D11</f>
        <v>Urban</v>
      </c>
      <c r="E51" s="233" t="str">
        <f t="shared" si="48"/>
        <v>Detached</v>
      </c>
      <c r="F51" s="233" t="str">
        <f t="shared" ref="F51:G51" si="49">F11</f>
        <v>RESSOL</v>
      </c>
      <c r="G51" s="233" t="str">
        <f t="shared" si="49"/>
        <v>RESHUDB</v>
      </c>
      <c r="H51" s="230">
        <v>2015</v>
      </c>
      <c r="I51" s="250">
        <f t="shared" si="38"/>
        <v>251.9</v>
      </c>
      <c r="J51" s="250">
        <f t="shared" si="39"/>
        <v>0</v>
      </c>
      <c r="K51" s="250">
        <f t="shared" si="40"/>
        <v>0</v>
      </c>
      <c r="L51" s="462">
        <v>1</v>
      </c>
      <c r="M51" s="462">
        <v>1</v>
      </c>
      <c r="N51" s="462">
        <v>1</v>
      </c>
      <c r="O51" s="244">
        <f t="shared" si="43"/>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5"/>
        <v>RHTUDELCHE1</v>
      </c>
      <c r="C52" s="233" t="str">
        <f t="shared" si="35"/>
        <v>Residential Heating Technology Urban Detached - Electricity Heating - Existing 1</v>
      </c>
      <c r="D52" s="233" t="str">
        <f t="shared" ref="D52:E52" si="50">D12</f>
        <v>Urban</v>
      </c>
      <c r="E52" s="233" t="str">
        <f t="shared" si="50"/>
        <v>Detached</v>
      </c>
      <c r="F52" s="233" t="str">
        <f t="shared" ref="F52:G52" si="51">F12</f>
        <v>RESELCH</v>
      </c>
      <c r="G52" s="233" t="str">
        <f t="shared" si="51"/>
        <v>RESHUDB</v>
      </c>
      <c r="H52" s="230">
        <v>2015</v>
      </c>
      <c r="I52" s="250">
        <f t="shared" si="38"/>
        <v>2339.6999999999998</v>
      </c>
      <c r="J52" s="250">
        <f t="shared" si="39"/>
        <v>0</v>
      </c>
      <c r="K52" s="250">
        <f t="shared" si="40"/>
        <v>0</v>
      </c>
      <c r="L52" s="462">
        <v>1</v>
      </c>
      <c r="M52" s="462">
        <v>1</v>
      </c>
      <c r="N52" s="462">
        <v>1</v>
      </c>
      <c r="O52" s="244">
        <f t="shared" si="43"/>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5"/>
        <v>RHTUDELCHE2</v>
      </c>
      <c r="C53" s="233" t="str">
        <f t="shared" si="35"/>
        <v>Residential Heating Technology Urban Detached - Electricity Heating - Existing 2</v>
      </c>
      <c r="D53" s="233" t="str">
        <f t="shared" ref="D53:E53" si="52">D13</f>
        <v>Urban</v>
      </c>
      <c r="E53" s="233" t="str">
        <f t="shared" si="52"/>
        <v>Detached</v>
      </c>
      <c r="F53" s="233" t="str">
        <f t="shared" ref="F53:G53" si="53">F13</f>
        <v>RESELCH</v>
      </c>
      <c r="G53" s="233" t="str">
        <f t="shared" si="53"/>
        <v>RESHUDB</v>
      </c>
      <c r="H53" s="230">
        <v>2015</v>
      </c>
      <c r="I53" s="250">
        <f t="shared" si="38"/>
        <v>5406.6</v>
      </c>
      <c r="J53" s="250">
        <f t="shared" si="39"/>
        <v>0</v>
      </c>
      <c r="K53" s="250">
        <f t="shared" si="40"/>
        <v>0</v>
      </c>
      <c r="L53" s="462">
        <v>2.3149999999999999</v>
      </c>
      <c r="M53" s="462">
        <v>2.3149999999999999</v>
      </c>
      <c r="N53" s="462">
        <v>2.3149999999999999</v>
      </c>
      <c r="O53" s="244">
        <f t="shared" si="43"/>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5"/>
        <v>RHTUDHCEE1</v>
      </c>
      <c r="C54" s="233" t="str">
        <f t="shared" si="35"/>
        <v>Residential Heating Technology Urban Detached - District heating Central - Existing 1</v>
      </c>
      <c r="D54" s="233" t="str">
        <f t="shared" ref="D54:E54" si="54">D14</f>
        <v>Urban</v>
      </c>
      <c r="E54" s="233" t="str">
        <f t="shared" si="54"/>
        <v>Detached</v>
      </c>
      <c r="F54" s="233" t="str">
        <f t="shared" ref="F54:G54" si="55">F14</f>
        <v>RESHCE</v>
      </c>
      <c r="G54" s="233" t="str">
        <f t="shared" si="55"/>
        <v>RESHUDX</v>
      </c>
      <c r="H54" s="230">
        <v>2015</v>
      </c>
      <c r="I54" s="250">
        <f t="shared" si="38"/>
        <v>10370.300000000001</v>
      </c>
      <c r="J54" s="572">
        <v>0</v>
      </c>
      <c r="K54" s="572">
        <v>0</v>
      </c>
      <c r="L54" s="462">
        <v>0.95</v>
      </c>
      <c r="M54" s="462">
        <v>0.95</v>
      </c>
      <c r="N54" s="462">
        <v>0.95</v>
      </c>
      <c r="O54" s="244">
        <f t="shared" si="43"/>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5"/>
        <v>RHTUDLPGE1</v>
      </c>
      <c r="C55" s="255" t="str">
        <f t="shared" si="35"/>
        <v>Residential Heating Technology Urban Detached - LPG - Existing 1</v>
      </c>
      <c r="D55" s="535" t="str">
        <f t="shared" ref="D55:E55" si="56">D15</f>
        <v>Urban</v>
      </c>
      <c r="E55" s="535" t="str">
        <f t="shared" si="56"/>
        <v>Detached</v>
      </c>
      <c r="F55" s="255" t="str">
        <f t="shared" ref="F55:G55" si="57">F15</f>
        <v>RESLPG</v>
      </c>
      <c r="G55" s="255" t="str">
        <f t="shared" si="57"/>
        <v>RESHUDB</v>
      </c>
      <c r="H55" s="423">
        <v>2015</v>
      </c>
      <c r="I55" s="297">
        <f t="shared" ref="I55" si="58">ROUNDUP(AB55/($O55*$P55)*$R55,1)</f>
        <v>0</v>
      </c>
      <c r="J55" s="297">
        <f t="shared" ref="J55" si="59">ROUNDUP(AC55/($O55*$P55)*$R55,1)</f>
        <v>0</v>
      </c>
      <c r="K55" s="297">
        <f t="shared" ref="K55" si="60">ROUNDUP(AD55/($O55*$P55)*$R55,1)</f>
        <v>0</v>
      </c>
      <c r="L55" s="463">
        <v>0.95</v>
      </c>
      <c r="M55" s="463">
        <v>0.95</v>
      </c>
      <c r="N55" s="463">
        <v>0.95</v>
      </c>
      <c r="O55" s="257">
        <f t="shared" si="43"/>
        <v>3.1536000000000002E-2</v>
      </c>
      <c r="P55" s="460">
        <v>0.2</v>
      </c>
      <c r="Q55" s="258">
        <v>30</v>
      </c>
      <c r="R55" s="227">
        <v>1.0900000000000001</v>
      </c>
      <c r="T55" s="268">
        <f t="shared" si="5"/>
        <v>0</v>
      </c>
      <c r="U55" s="268"/>
      <c r="V55" s="602" t="s">
        <v>790</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0</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0</v>
      </c>
      <c r="AC55" s="277">
        <f t="shared" si="0"/>
        <v>0</v>
      </c>
      <c r="AD55" s="448">
        <f t="shared" si="1"/>
        <v>0</v>
      </c>
      <c r="AU55" s="260"/>
      <c r="AZ55" s="252"/>
    </row>
    <row r="56" spans="2:52" ht="15" customHeight="1">
      <c r="B56" s="233" t="str">
        <f t="shared" si="35"/>
        <v>RHTRDNGAE1</v>
      </c>
      <c r="C56" s="233" t="str">
        <f t="shared" si="35"/>
        <v>Residential Heating Technology Rural Detached - Natural Gas - Existing 1</v>
      </c>
      <c r="D56" s="233" t="str">
        <f t="shared" ref="D56:E56" si="61">D16</f>
        <v>Rural</v>
      </c>
      <c r="E56" s="233" t="str">
        <f t="shared" si="61"/>
        <v>Detached</v>
      </c>
      <c r="F56" s="233" t="str">
        <f t="shared" ref="F56:G56" si="62">F16</f>
        <v>RESNGA,RESSNG</v>
      </c>
      <c r="G56" s="233" t="str">
        <f t="shared" si="62"/>
        <v>RESHRDB</v>
      </c>
      <c r="H56" s="259">
        <v>2015</v>
      </c>
      <c r="I56" s="250">
        <f>ROUNDUP(AB56/($O56*$P56)*$R56,1)</f>
        <v>30571.5</v>
      </c>
      <c r="J56" s="250">
        <f>ROUNDUP(AC56/($O56*$P56)*$R56,1)</f>
        <v>0</v>
      </c>
      <c r="K56" s="250">
        <f>ROUNDUP(AD56/($O56*$P56)*$R56,1)</f>
        <v>0</v>
      </c>
      <c r="L56" s="462">
        <v>0.79</v>
      </c>
      <c r="M56" s="462">
        <v>0.79</v>
      </c>
      <c r="N56" s="462">
        <v>0.79</v>
      </c>
      <c r="O56" s="244">
        <f t="shared" si="43"/>
        <v>3.1536000000000002E-2</v>
      </c>
      <c r="P56" s="460">
        <v>0.2</v>
      </c>
      <c r="Q56" s="245">
        <v>25</v>
      </c>
      <c r="R56" s="227">
        <v>1.0900000000000001</v>
      </c>
      <c r="T56" s="268">
        <f t="shared" si="5"/>
        <v>244.07666430379749</v>
      </c>
      <c r="U56" s="268"/>
      <c r="V56" s="602" t="str">
        <f>'Data manipulation'!$B$36</f>
        <v>Natural gas, biogas and LNG</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223.92352824599999</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176.89958731434001</v>
      </c>
      <c r="AC56" s="278">
        <f t="shared" si="0"/>
        <v>0</v>
      </c>
      <c r="AD56" s="449">
        <f t="shared" si="1"/>
        <v>0</v>
      </c>
      <c r="AU56" s="260"/>
      <c r="AZ56" s="252"/>
    </row>
    <row r="57" spans="2:52" ht="15" customHeight="1">
      <c r="B57" s="233" t="str">
        <f t="shared" si="35"/>
        <v>RHTRDDSLE1</v>
      </c>
      <c r="C57" s="233" t="str">
        <f t="shared" si="35"/>
        <v>Residential Heating Technology Rural Detached - Diesel - Existing 1</v>
      </c>
      <c r="D57" s="233" t="str">
        <f t="shared" ref="D57:E57" si="63">D17</f>
        <v>Rural</v>
      </c>
      <c r="E57" s="233" t="str">
        <f t="shared" si="63"/>
        <v>Detached</v>
      </c>
      <c r="F57" s="233" t="str">
        <f t="shared" ref="F57:G57" si="64">F17</f>
        <v>RESDSL,RESDSB</v>
      </c>
      <c r="G57" s="233" t="str">
        <f t="shared" si="64"/>
        <v>RESHRDB</v>
      </c>
      <c r="H57" s="259">
        <v>2015</v>
      </c>
      <c r="I57" s="250">
        <f>ROUNDUP(AB57/($O57*$P57)*$R57,1)</f>
        <v>17309.8</v>
      </c>
      <c r="J57" s="250">
        <f t="shared" ref="J57:J63" si="65">ROUNDUP(AC57/($O57*$P57)*$R57,1)</f>
        <v>0</v>
      </c>
      <c r="K57" s="250">
        <f t="shared" ref="K57:K63" si="66">ROUNDUP(AD57/($O57*$P57)*$R57,1)</f>
        <v>0</v>
      </c>
      <c r="L57" s="462">
        <v>0.79</v>
      </c>
      <c r="M57" s="462">
        <v>0.79</v>
      </c>
      <c r="N57" s="462">
        <v>0.79</v>
      </c>
      <c r="O57" s="244">
        <f t="shared" si="43"/>
        <v>3.1536000000000002E-2</v>
      </c>
      <c r="P57" s="460">
        <v>0.2</v>
      </c>
      <c r="Q57" s="245">
        <v>20</v>
      </c>
      <c r="R57" s="227">
        <v>1.0900000000000001</v>
      </c>
      <c r="T57" s="268">
        <f t="shared" si="5"/>
        <v>138.19793741772153</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126.786907599</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100.16165700321001</v>
      </c>
      <c r="AC57" s="251">
        <f t="shared" si="0"/>
        <v>0</v>
      </c>
      <c r="AD57" s="446">
        <f t="shared" si="1"/>
        <v>0</v>
      </c>
      <c r="AU57" s="260"/>
      <c r="AZ57" s="252"/>
    </row>
    <row r="58" spans="2:52" ht="15" customHeight="1">
      <c r="B58" s="233" t="str">
        <f t="shared" si="35"/>
        <v>RHTRDWPEE1</v>
      </c>
      <c r="C58" s="233" t="str">
        <f t="shared" si="35"/>
        <v>Residential Heating Technology Rural Detached - Wood pellets - Existing 1</v>
      </c>
      <c r="D58" s="233" t="str">
        <f t="shared" ref="D58:E58" si="67">D18</f>
        <v>Rural</v>
      </c>
      <c r="E58" s="233" t="str">
        <f t="shared" si="67"/>
        <v>Detached</v>
      </c>
      <c r="F58" s="233" t="str">
        <f t="shared" ref="F58:G58" si="68">F18</f>
        <v>RESWPE</v>
      </c>
      <c r="G58" s="233" t="str">
        <f t="shared" si="68"/>
        <v>RESHRDB</v>
      </c>
      <c r="H58" s="259">
        <v>2015</v>
      </c>
      <c r="I58" s="250">
        <f t="shared" ref="I58:I63" si="69">ROUNDUP(AB58/($O58*$P58)*$R58,1)</f>
        <v>0</v>
      </c>
      <c r="J58" s="250">
        <f t="shared" si="65"/>
        <v>0</v>
      </c>
      <c r="K58" s="250">
        <f t="shared" si="66"/>
        <v>0</v>
      </c>
      <c r="L58" s="462">
        <v>0.67</v>
      </c>
      <c r="M58" s="462">
        <v>0.67</v>
      </c>
      <c r="N58" s="462">
        <v>0.67</v>
      </c>
      <c r="O58" s="244">
        <f>31.536/1000</f>
        <v>3.1536000000000002E-2</v>
      </c>
      <c r="P58" s="460">
        <v>0.2</v>
      </c>
      <c r="Q58" s="245">
        <v>20</v>
      </c>
      <c r="R58" s="227">
        <v>1.0900000000000001</v>
      </c>
      <c r="T58" s="268">
        <f t="shared" si="5"/>
        <v>0</v>
      </c>
      <c r="U58" s="268"/>
      <c r="V58" s="602" t="s">
        <v>206</v>
      </c>
      <c r="W58" s="254" t="s">
        <v>896</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5"/>
        <v>RHTRDFIWE1</v>
      </c>
      <c r="C59" s="233" t="str">
        <f t="shared" si="35"/>
        <v>Residential Heating Technology Rural Detached - Fire wood - Existing 1</v>
      </c>
      <c r="D59" s="233" t="str">
        <f t="shared" ref="D59:E59" si="70">D19</f>
        <v>Rural</v>
      </c>
      <c r="E59" s="233" t="str">
        <f t="shared" si="70"/>
        <v>Detached</v>
      </c>
      <c r="F59" s="233" t="str">
        <f t="shared" ref="F59:G59" si="71">F19</f>
        <v>RESFIW</v>
      </c>
      <c r="G59" s="233" t="str">
        <f t="shared" si="71"/>
        <v>RESHRDB</v>
      </c>
      <c r="H59" s="259">
        <v>2015</v>
      </c>
      <c r="I59" s="250">
        <f t="shared" si="69"/>
        <v>7684.2000000000007</v>
      </c>
      <c r="J59" s="250">
        <f t="shared" si="65"/>
        <v>0</v>
      </c>
      <c r="K59" s="250">
        <f t="shared" si="66"/>
        <v>0</v>
      </c>
      <c r="L59" s="462">
        <v>0.67</v>
      </c>
      <c r="M59" s="462">
        <v>0.67</v>
      </c>
      <c r="N59" s="462">
        <v>0.67</v>
      </c>
      <c r="O59" s="244">
        <f>31.536/1000</f>
        <v>3.1536000000000002E-2</v>
      </c>
      <c r="P59" s="460">
        <v>0.2</v>
      </c>
      <c r="Q59" s="245">
        <v>20</v>
      </c>
      <c r="R59" s="227">
        <v>1.0900000000000001</v>
      </c>
      <c r="T59" s="268">
        <f t="shared" si="5"/>
        <v>72.336994388059708</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5"/>
        <v>RHTRDCOAE1</v>
      </c>
      <c r="C60" s="233" t="str">
        <f t="shared" si="35"/>
        <v>Residential Heating Technology Rural Detached - Coal - Existing 1</v>
      </c>
      <c r="D60" s="233" t="str">
        <f t="shared" ref="D60:E60" si="72">D20</f>
        <v>Rural</v>
      </c>
      <c r="E60" s="233" t="str">
        <f t="shared" si="72"/>
        <v>Detached</v>
      </c>
      <c r="F60" s="233" t="str">
        <f t="shared" ref="F60:G60" si="73">F20</f>
        <v>RESCOA</v>
      </c>
      <c r="G60" s="233" t="str">
        <f t="shared" si="73"/>
        <v>RESHRDB</v>
      </c>
      <c r="H60" s="259">
        <v>2015</v>
      </c>
      <c r="I60" s="250">
        <f t="shared" si="69"/>
        <v>942.4</v>
      </c>
      <c r="J60" s="250">
        <f t="shared" si="65"/>
        <v>0</v>
      </c>
      <c r="K60" s="250">
        <f t="shared" si="66"/>
        <v>0</v>
      </c>
      <c r="L60" s="462">
        <v>0.72</v>
      </c>
      <c r="M60" s="462">
        <v>0.72</v>
      </c>
      <c r="N60" s="462">
        <v>0.72</v>
      </c>
      <c r="O60" s="244">
        <f t="shared" si="43"/>
        <v>3.1536000000000002E-2</v>
      </c>
      <c r="P60" s="460">
        <v>0.2</v>
      </c>
      <c r="Q60" s="245">
        <v>20</v>
      </c>
      <c r="R60" s="227">
        <v>1.0900000000000001</v>
      </c>
      <c r="T60" s="268">
        <f t="shared" si="5"/>
        <v>8.2554239999999997</v>
      </c>
      <c r="U60" s="268"/>
      <c r="V60" s="602" t="str">
        <f>'Data manipulation'!$B$23</f>
        <v>Solid fossil fuels, peat, peat products, oil shale and oil sands</v>
      </c>
      <c r="W60" s="254" t="s">
        <v>893</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5"/>
        <v>RHTRDSOLE1</v>
      </c>
      <c r="C61" s="233" t="str">
        <f t="shared" si="35"/>
        <v>Residential Heating Technology Rural Detached - Solar - Existing 1</v>
      </c>
      <c r="D61" s="233" t="str">
        <f t="shared" ref="D61:E61" si="74">D21</f>
        <v>Rural</v>
      </c>
      <c r="E61" s="233" t="str">
        <f t="shared" si="74"/>
        <v>Detached</v>
      </c>
      <c r="F61" s="233" t="str">
        <f t="shared" ref="F61:G61" si="75">F21</f>
        <v>RESSOL</v>
      </c>
      <c r="G61" s="233" t="str">
        <f t="shared" si="75"/>
        <v>RESHRDB</v>
      </c>
      <c r="H61" s="259">
        <v>2015</v>
      </c>
      <c r="I61" s="250">
        <f t="shared" si="69"/>
        <v>191.29999999999998</v>
      </c>
      <c r="J61" s="250">
        <f t="shared" si="65"/>
        <v>0</v>
      </c>
      <c r="K61" s="250">
        <f t="shared" si="66"/>
        <v>0</v>
      </c>
      <c r="L61" s="462">
        <v>1</v>
      </c>
      <c r="M61" s="462">
        <v>1</v>
      </c>
      <c r="N61" s="462">
        <v>1</v>
      </c>
      <c r="O61" s="244">
        <f t="shared" si="43"/>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5"/>
        <v>RHTRDELCHE1</v>
      </c>
      <c r="C62" s="233" t="str">
        <f t="shared" si="35"/>
        <v>Residential Heating Technology Rural Detached - Electricity Heating - Existing 1</v>
      </c>
      <c r="D62" s="233" t="str">
        <f t="shared" ref="D62:E62" si="76">D22</f>
        <v>Rural</v>
      </c>
      <c r="E62" s="233" t="str">
        <f t="shared" si="76"/>
        <v>Detached</v>
      </c>
      <c r="F62" s="233" t="str">
        <f t="shared" ref="F62:G62" si="77">F22</f>
        <v>RESELCH</v>
      </c>
      <c r="G62" s="233" t="str">
        <f t="shared" si="77"/>
        <v>RESHRDB</v>
      </c>
      <c r="H62" s="259">
        <v>2015</v>
      </c>
      <c r="I62" s="250">
        <f t="shared" si="69"/>
        <v>1777</v>
      </c>
      <c r="J62" s="250">
        <f t="shared" si="65"/>
        <v>0</v>
      </c>
      <c r="K62" s="250">
        <f t="shared" si="66"/>
        <v>0</v>
      </c>
      <c r="L62" s="462">
        <v>1</v>
      </c>
      <c r="M62" s="462">
        <v>1</v>
      </c>
      <c r="N62" s="462">
        <v>1</v>
      </c>
      <c r="O62" s="244">
        <f t="shared" si="43"/>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5"/>
        <v>RHTRDELCHE2</v>
      </c>
      <c r="C63" s="233" t="str">
        <f t="shared" si="35"/>
        <v>Residential Heating Technology Rural Detached - Electricity Heating - Existing 2</v>
      </c>
      <c r="D63" s="233" t="str">
        <f t="shared" ref="D63:E63" si="78">D23</f>
        <v>Rural</v>
      </c>
      <c r="E63" s="233" t="str">
        <f t="shared" si="78"/>
        <v>Detached</v>
      </c>
      <c r="F63" s="233" t="str">
        <f t="shared" ref="F63:G63" si="79">F23</f>
        <v>RESELCH</v>
      </c>
      <c r="G63" s="233" t="str">
        <f t="shared" si="79"/>
        <v>RESHRDB</v>
      </c>
      <c r="H63" s="259">
        <v>2015</v>
      </c>
      <c r="I63" s="250">
        <f t="shared" si="69"/>
        <v>4106.4000000000005</v>
      </c>
      <c r="J63" s="250">
        <f t="shared" si="65"/>
        <v>0</v>
      </c>
      <c r="K63" s="250">
        <f t="shared" si="66"/>
        <v>0</v>
      </c>
      <c r="L63" s="462">
        <v>2.3149999999999999</v>
      </c>
      <c r="M63" s="462">
        <v>2.3149999999999999</v>
      </c>
      <c r="N63" s="462">
        <v>2.3149999999999999</v>
      </c>
      <c r="O63" s="244">
        <f t="shared" si="43"/>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5"/>
        <v>RHTRDHCEE1</v>
      </c>
      <c r="C64" s="233" t="str">
        <f t="shared" si="35"/>
        <v>Residential Heating Technology Rural Detached - District heating Central - Existing 1</v>
      </c>
      <c r="D64" s="233" t="str">
        <f t="shared" ref="D64:E64" si="80">D24</f>
        <v>Rural</v>
      </c>
      <c r="E64" s="233" t="str">
        <f t="shared" si="80"/>
        <v>Detached</v>
      </c>
      <c r="F64" s="233" t="str">
        <f t="shared" ref="F64:G64" si="81">F24</f>
        <v>RESHDE</v>
      </c>
      <c r="G64" s="233" t="str">
        <f t="shared" si="81"/>
        <v>RESHRDX</v>
      </c>
      <c r="H64" s="261">
        <v>2015</v>
      </c>
      <c r="I64" s="572">
        <v>0</v>
      </c>
      <c r="J64" s="572">
        <v>0</v>
      </c>
      <c r="K64" s="572">
        <v>0</v>
      </c>
      <c r="L64" s="462">
        <v>0.98</v>
      </c>
      <c r="M64" s="462">
        <v>0.98</v>
      </c>
      <c r="N64" s="462">
        <v>0.98</v>
      </c>
      <c r="O64" s="244">
        <f t="shared" si="43"/>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5"/>
        <v>RHTRDLPGE1</v>
      </c>
      <c r="C65" s="233" t="str">
        <f t="shared" si="35"/>
        <v>Residential Heating Technology Rural Detached - LPG - Existing 1</v>
      </c>
      <c r="D65" s="233" t="str">
        <f t="shared" ref="D65:E65" si="82">D25</f>
        <v>Rural</v>
      </c>
      <c r="E65" s="233" t="str">
        <f t="shared" si="82"/>
        <v>Detached</v>
      </c>
      <c r="F65" s="233" t="str">
        <f t="shared" ref="F65:G65" si="83">F25</f>
        <v>RESLPG</v>
      </c>
      <c r="G65" s="233" t="str">
        <f t="shared" si="83"/>
        <v>RESHRDB</v>
      </c>
      <c r="H65" s="261">
        <v>2015</v>
      </c>
      <c r="I65" s="297">
        <f t="shared" ref="I65" si="84">ROUNDUP(AB65/($O65*$P65)*$R65,1)</f>
        <v>0</v>
      </c>
      <c r="J65" s="297">
        <f t="shared" ref="J65" si="85">ROUNDUP(AC65/($O65*$P65)*$R65,1)</f>
        <v>0</v>
      </c>
      <c r="K65" s="297">
        <f t="shared" ref="K65" si="86">ROUNDUP(AD65/($O65*$P65)*$R65,1)</f>
        <v>0</v>
      </c>
      <c r="L65" s="462">
        <v>0.98</v>
      </c>
      <c r="M65" s="462">
        <v>0.98</v>
      </c>
      <c r="N65" s="462">
        <v>0.98</v>
      </c>
      <c r="O65" s="244">
        <f t="shared" si="43"/>
        <v>3.1536000000000002E-2</v>
      </c>
      <c r="P65" s="460">
        <v>0.2</v>
      </c>
      <c r="Q65" s="245">
        <v>30</v>
      </c>
      <c r="R65" s="227">
        <v>1.0900000000000001</v>
      </c>
      <c r="T65" s="268">
        <f t="shared" si="5"/>
        <v>0</v>
      </c>
      <c r="U65" s="268"/>
      <c r="V65" s="602" t="s">
        <v>790</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0</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0</v>
      </c>
      <c r="AC65" s="433">
        <f t="shared" si="0"/>
        <v>0</v>
      </c>
      <c r="AD65" s="454">
        <f t="shared" si="1"/>
        <v>0</v>
      </c>
      <c r="AU65" s="260"/>
      <c r="AZ65" s="252"/>
    </row>
    <row r="66" spans="2:52" ht="15" customHeight="1">
      <c r="B66" s="227" t="str">
        <f t="shared" si="35"/>
        <v>RHTUMNGAE1</v>
      </c>
      <c r="C66" s="227" t="str">
        <f t="shared" si="35"/>
        <v>Residential Heating Technology Urban Multi - Natural Gas - Existing 1</v>
      </c>
      <c r="D66" s="227" t="str">
        <f t="shared" ref="D66:E66" si="87">D26</f>
        <v>Urban</v>
      </c>
      <c r="E66" s="227" t="str">
        <f t="shared" si="87"/>
        <v>Multi storey</v>
      </c>
      <c r="F66" s="227" t="str">
        <f>F26</f>
        <v>RESNGA,RESSNG</v>
      </c>
      <c r="G66" s="227" t="str">
        <f>G26</f>
        <v>RESHUMB</v>
      </c>
      <c r="H66" s="230">
        <v>2015</v>
      </c>
      <c r="I66" s="250">
        <f>ROUNDUP(AB66/($O66*$P66)*$R66,1)</f>
        <v>21573.899999999998</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188.98736400000001</v>
      </c>
      <c r="U66" s="268"/>
      <c r="V66" s="602" t="str">
        <f>'Data manipulation'!$B$36</f>
        <v>Natural gas, biogas and LNG</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173.38279459799998</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8">Y66*L66</f>
        <v>124.83561211055998</v>
      </c>
      <c r="AC66" s="251">
        <f t="shared" ref="AC66:AC105" si="89">Z66*M66</f>
        <v>0</v>
      </c>
      <c r="AD66" s="446">
        <f t="shared" ref="AD66:AD105" si="90">AA66*N66</f>
        <v>0</v>
      </c>
      <c r="AE66" s="262"/>
      <c r="AU66" s="260"/>
      <c r="AZ66" s="252"/>
    </row>
    <row r="67" spans="2:52" ht="15" customHeight="1">
      <c r="B67" s="227" t="str">
        <f t="shared" ref="B67:C85" si="91">B27</f>
        <v>RHTUMDSLE1</v>
      </c>
      <c r="C67" s="227" t="str">
        <f t="shared" si="91"/>
        <v>Residential Heating Technology Urban Multi - Diesel - Existing 1</v>
      </c>
      <c r="D67" s="227" t="str">
        <f t="shared" ref="D67:E67" si="92">D27</f>
        <v>Urban</v>
      </c>
      <c r="E67" s="227" t="str">
        <f t="shared" si="92"/>
        <v>Multi storey</v>
      </c>
      <c r="F67" s="227" t="str">
        <f t="shared" ref="F67:G67" si="93">F27</f>
        <v>RESDSL,RESDSB</v>
      </c>
      <c r="G67" s="227" t="str">
        <f t="shared" si="93"/>
        <v>RESHUMB</v>
      </c>
      <c r="H67" s="230">
        <v>2015</v>
      </c>
      <c r="I67" s="250">
        <f t="shared" ref="I67:I74" si="94">ROUNDUP(AB67/($O67*$P67)*$R67,1)</f>
        <v>12045.7</v>
      </c>
      <c r="J67" s="250">
        <f t="shared" ref="J67:J73" si="95">ROUNDUP(AC67/($O67*$P67)*$R67,1)</f>
        <v>0</v>
      </c>
      <c r="K67" s="250">
        <f t="shared" ref="K67:K73" si="96">ROUNDUP(AD67/($O67*$P67)*$R67,1)</f>
        <v>0</v>
      </c>
      <c r="L67" s="462">
        <v>0.71</v>
      </c>
      <c r="M67" s="462">
        <v>0.71</v>
      </c>
      <c r="N67" s="462">
        <v>0.71</v>
      </c>
      <c r="O67" s="244">
        <f>31.536/1000</f>
        <v>3.1536000000000002E-2</v>
      </c>
      <c r="P67" s="460">
        <v>0.2</v>
      </c>
      <c r="Q67" s="245">
        <v>20</v>
      </c>
      <c r="R67" s="227">
        <v>1.0900000000000001</v>
      </c>
      <c r="T67" s="268">
        <f t="shared" si="5"/>
        <v>107.00653385915496</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98.170426887000005</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8"/>
        <v>69.701003089769998</v>
      </c>
      <c r="AC67" s="251">
        <f t="shared" si="89"/>
        <v>0</v>
      </c>
      <c r="AD67" s="446">
        <f t="shared" si="90"/>
        <v>0</v>
      </c>
      <c r="AE67" s="262"/>
      <c r="AU67" s="260"/>
      <c r="AZ67" s="252"/>
    </row>
    <row r="68" spans="2:52" ht="15" customHeight="1">
      <c r="B68" s="227" t="str">
        <f t="shared" si="91"/>
        <v>RHTUMWPEE1</v>
      </c>
      <c r="C68" s="227" t="str">
        <f t="shared" si="91"/>
        <v>Residential Heating Technology Urban Multi - Wood pellets - Existing 1</v>
      </c>
      <c r="D68" s="227" t="str">
        <f t="shared" ref="D68:E68" si="97">D28</f>
        <v>Urban</v>
      </c>
      <c r="E68" s="227" t="str">
        <f t="shared" si="97"/>
        <v>Multi storey</v>
      </c>
      <c r="F68" s="227" t="str">
        <f t="shared" ref="F68:G68" si="98">F28</f>
        <v>RESWPE</v>
      </c>
      <c r="G68" s="227" t="str">
        <f t="shared" si="98"/>
        <v>RESHUMB</v>
      </c>
      <c r="H68" s="230">
        <v>2015</v>
      </c>
      <c r="I68" s="250">
        <f t="shared" si="94"/>
        <v>0</v>
      </c>
      <c r="J68" s="250">
        <f t="shared" si="95"/>
        <v>0</v>
      </c>
      <c r="K68" s="250">
        <f t="shared" si="96"/>
        <v>0</v>
      </c>
      <c r="L68" s="462">
        <v>0.61</v>
      </c>
      <c r="M68" s="462">
        <v>0.61</v>
      </c>
      <c r="N68" s="462">
        <v>0.61</v>
      </c>
      <c r="O68" s="244">
        <f t="shared" ref="O68:O85" si="99">31.536/1000</f>
        <v>3.1536000000000002E-2</v>
      </c>
      <c r="P68" s="460">
        <v>0.2</v>
      </c>
      <c r="Q68" s="245">
        <v>20</v>
      </c>
      <c r="R68" s="227">
        <v>1.0900000000000001</v>
      </c>
      <c r="T68" s="268">
        <f t="shared" si="5"/>
        <v>0</v>
      </c>
      <c r="U68" s="268"/>
      <c r="V68" s="602" t="s">
        <v>206</v>
      </c>
      <c r="W68" s="254" t="s">
        <v>896</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8"/>
        <v>0</v>
      </c>
      <c r="AC68" s="251">
        <f t="shared" si="89"/>
        <v>0</v>
      </c>
      <c r="AD68" s="446">
        <f t="shared" si="90"/>
        <v>0</v>
      </c>
      <c r="AE68" s="262"/>
      <c r="AU68" s="260"/>
      <c r="AZ68" s="252"/>
    </row>
    <row r="69" spans="2:52" ht="15" customHeight="1">
      <c r="B69" s="227" t="str">
        <f t="shared" si="91"/>
        <v>RHTUMFIWE1</v>
      </c>
      <c r="C69" s="227" t="str">
        <f t="shared" si="91"/>
        <v>Residential Heating Technology Urban Multi - Fire wood - Existing 1</v>
      </c>
      <c r="D69" s="227" t="str">
        <f t="shared" ref="D69:E69" si="100">D29</f>
        <v>Urban</v>
      </c>
      <c r="E69" s="227" t="str">
        <f t="shared" si="100"/>
        <v>Multi storey</v>
      </c>
      <c r="F69" s="227" t="str">
        <f t="shared" ref="F69:G69" si="101">F29</f>
        <v>RESFIW</v>
      </c>
      <c r="G69" s="227" t="str">
        <f t="shared" si="101"/>
        <v>RESHUMB</v>
      </c>
      <c r="H69" s="230">
        <v>2015</v>
      </c>
      <c r="I69" s="250">
        <f t="shared" si="94"/>
        <v>5772.2000000000007</v>
      </c>
      <c r="J69" s="250">
        <f t="shared" si="95"/>
        <v>0</v>
      </c>
      <c r="K69" s="250">
        <f t="shared" si="96"/>
        <v>0</v>
      </c>
      <c r="L69" s="462">
        <v>0.65000022993955098</v>
      </c>
      <c r="M69" s="462">
        <v>0.65000022993955098</v>
      </c>
      <c r="N69" s="462">
        <v>0.65000022993955098</v>
      </c>
      <c r="O69" s="244">
        <f t="shared" si="99"/>
        <v>3.1536000000000002E-2</v>
      </c>
      <c r="P69" s="460">
        <v>0.2</v>
      </c>
      <c r="Q69" s="245">
        <v>20</v>
      </c>
      <c r="R69" s="227">
        <v>1.0900000000000001</v>
      </c>
      <c r="T69" s="268">
        <f t="shared" si="5"/>
        <v>56.009856863259486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8"/>
        <v>33.400181019115244</v>
      </c>
      <c r="AC69" s="251">
        <f t="shared" si="89"/>
        <v>0</v>
      </c>
      <c r="AD69" s="446">
        <f t="shared" si="90"/>
        <v>0</v>
      </c>
      <c r="AE69" s="262"/>
      <c r="AU69" s="260"/>
      <c r="AZ69" s="252"/>
    </row>
    <row r="70" spans="2:52" ht="15" customHeight="1">
      <c r="B70" s="233" t="str">
        <f t="shared" si="91"/>
        <v>RHTUMCOAE1</v>
      </c>
      <c r="C70" s="233" t="str">
        <f t="shared" si="91"/>
        <v>Residential Heating Technology Urban Multi - Coal - Existing 1</v>
      </c>
      <c r="D70" s="233" t="str">
        <f t="shared" ref="D70:E70" si="102">D30</f>
        <v>Urban</v>
      </c>
      <c r="E70" s="233" t="str">
        <f t="shared" si="102"/>
        <v>Multi storey</v>
      </c>
      <c r="F70" s="233" t="str">
        <f t="shared" ref="F70:G70" si="103">F30</f>
        <v>RESCOA</v>
      </c>
      <c r="G70" s="233" t="str">
        <f t="shared" si="103"/>
        <v>RESHUMB</v>
      </c>
      <c r="H70" s="230">
        <v>2015</v>
      </c>
      <c r="I70" s="250">
        <f t="shared" si="94"/>
        <v>709.4</v>
      </c>
      <c r="J70" s="250">
        <f t="shared" si="95"/>
        <v>0</v>
      </c>
      <c r="K70" s="250">
        <f t="shared" si="96"/>
        <v>0</v>
      </c>
      <c r="L70" s="462">
        <v>0.7</v>
      </c>
      <c r="M70" s="462">
        <v>0.7</v>
      </c>
      <c r="N70" s="462">
        <v>0.7</v>
      </c>
      <c r="O70" s="244">
        <f t="shared" si="99"/>
        <v>3.1536000000000002E-2</v>
      </c>
      <c r="P70" s="460">
        <v>0.2</v>
      </c>
      <c r="Q70" s="245">
        <v>20</v>
      </c>
      <c r="R70" s="227">
        <v>1.0900000000000001</v>
      </c>
      <c r="T70" s="268">
        <f t="shared" si="5"/>
        <v>6.3918966857142872</v>
      </c>
      <c r="U70" s="268"/>
      <c r="V70" s="602" t="str">
        <f>'Data manipulation'!$B$23</f>
        <v>Solid fossil fuels, peat, peat products, oil shale and oil sands</v>
      </c>
      <c r="W70" s="254" t="s">
        <v>893</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8"/>
        <v>4.1047727356999992</v>
      </c>
      <c r="AC70" s="251">
        <f t="shared" si="89"/>
        <v>0</v>
      </c>
      <c r="AD70" s="446">
        <f t="shared" si="90"/>
        <v>0</v>
      </c>
      <c r="AE70" s="262"/>
      <c r="AU70" s="260"/>
      <c r="AZ70" s="252"/>
    </row>
    <row r="71" spans="2:52" ht="15" customHeight="1">
      <c r="B71" s="233" t="str">
        <f t="shared" si="91"/>
        <v>RHTUMSOLE1</v>
      </c>
      <c r="C71" s="233" t="str">
        <f t="shared" si="91"/>
        <v>Residential Heating Technology Urban Multi - Solar - Existing 1</v>
      </c>
      <c r="D71" s="233" t="str">
        <f t="shared" ref="D71:E71" si="104">D31</f>
        <v>Urban</v>
      </c>
      <c r="E71" s="233" t="str">
        <f t="shared" si="104"/>
        <v>Multi storey</v>
      </c>
      <c r="F71" s="233" t="str">
        <f t="shared" ref="F71:G71" si="105">F31</f>
        <v>RESSOL</v>
      </c>
      <c r="G71" s="233" t="str">
        <f t="shared" si="105"/>
        <v>RESHUMB</v>
      </c>
      <c r="H71" s="230">
        <v>2015</v>
      </c>
      <c r="I71" s="250">
        <f t="shared" si="94"/>
        <v>148.1</v>
      </c>
      <c r="J71" s="250">
        <f t="shared" si="95"/>
        <v>0</v>
      </c>
      <c r="K71" s="250">
        <f t="shared" si="96"/>
        <v>0</v>
      </c>
      <c r="L71" s="462">
        <v>1</v>
      </c>
      <c r="M71" s="462">
        <v>1</v>
      </c>
      <c r="N71" s="462">
        <v>1</v>
      </c>
      <c r="O71" s="244">
        <f t="shared" si="99"/>
        <v>3.1536000000000002E-2</v>
      </c>
      <c r="P71" s="460">
        <v>0.2</v>
      </c>
      <c r="Q71" s="245">
        <v>20</v>
      </c>
      <c r="R71" s="227">
        <v>1.0900000000000001</v>
      </c>
      <c r="T71" s="268">
        <f t="shared" ref="T71:T174" si="106">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8"/>
        <v>0.85687807399999993</v>
      </c>
      <c r="AC71" s="251">
        <f t="shared" si="89"/>
        <v>0</v>
      </c>
      <c r="AD71" s="446">
        <f t="shared" si="90"/>
        <v>0</v>
      </c>
      <c r="AE71" s="262"/>
      <c r="AU71" s="260"/>
      <c r="AZ71" s="252"/>
    </row>
    <row r="72" spans="2:52" ht="15" customHeight="1">
      <c r="B72" s="233" t="str">
        <f t="shared" si="91"/>
        <v>RHTUMELCHE1</v>
      </c>
      <c r="C72" s="233" t="str">
        <f t="shared" si="91"/>
        <v>Residential Heating Technology Urban Multi - Electricity Heating - Existing 1</v>
      </c>
      <c r="D72" s="233" t="str">
        <f t="shared" ref="D72:E72" si="107">D32</f>
        <v>Urban</v>
      </c>
      <c r="E72" s="233" t="str">
        <f t="shared" si="107"/>
        <v>Multi storey</v>
      </c>
      <c r="F72" s="233" t="str">
        <f t="shared" ref="F72:G72" si="108">F32</f>
        <v>RESELCH</v>
      </c>
      <c r="G72" s="233" t="str">
        <f t="shared" si="108"/>
        <v>RESHUMB</v>
      </c>
      <c r="H72" s="230">
        <v>2015</v>
      </c>
      <c r="I72" s="250">
        <f t="shared" si="94"/>
        <v>1376</v>
      </c>
      <c r="J72" s="250">
        <f t="shared" si="95"/>
        <v>0</v>
      </c>
      <c r="K72" s="250">
        <f t="shared" si="96"/>
        <v>0</v>
      </c>
      <c r="L72" s="462">
        <v>1</v>
      </c>
      <c r="M72" s="462">
        <v>1</v>
      </c>
      <c r="N72" s="462">
        <v>1</v>
      </c>
      <c r="O72" s="244">
        <f t="shared" si="99"/>
        <v>3.1536000000000002E-2</v>
      </c>
      <c r="P72" s="460">
        <v>0.2</v>
      </c>
      <c r="Q72" s="245">
        <v>30</v>
      </c>
      <c r="R72" s="227">
        <v>1.0900000000000001</v>
      </c>
      <c r="T72" s="268">
        <f t="shared" si="106"/>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8"/>
        <v>7.9616512820000001</v>
      </c>
      <c r="AC72" s="251">
        <f t="shared" si="89"/>
        <v>0</v>
      </c>
      <c r="AD72" s="446">
        <f t="shared" si="90"/>
        <v>0</v>
      </c>
      <c r="AU72" s="260"/>
      <c r="AZ72" s="252"/>
    </row>
    <row r="73" spans="2:52" ht="15" customHeight="1">
      <c r="B73" s="233" t="str">
        <f t="shared" si="91"/>
        <v>RHTUMELCHE2</v>
      </c>
      <c r="C73" s="233" t="str">
        <f t="shared" si="91"/>
        <v>Residential Heating Technology Urban Multi - Electricity Heating - Existing 2</v>
      </c>
      <c r="D73" s="233" t="str">
        <f t="shared" ref="D73:E73" si="109">D33</f>
        <v>Urban</v>
      </c>
      <c r="E73" s="233" t="str">
        <f t="shared" si="109"/>
        <v>Multi storey</v>
      </c>
      <c r="F73" s="233" t="str">
        <f t="shared" ref="F73:G73" si="110">F33</f>
        <v>RESELCH</v>
      </c>
      <c r="G73" s="233" t="str">
        <f t="shared" si="110"/>
        <v>RESHUMB</v>
      </c>
      <c r="H73" s="230">
        <v>2015</v>
      </c>
      <c r="I73" s="250">
        <f t="shared" si="94"/>
        <v>3179.6</v>
      </c>
      <c r="J73" s="250">
        <f t="shared" si="95"/>
        <v>0</v>
      </c>
      <c r="K73" s="250">
        <f t="shared" si="96"/>
        <v>0</v>
      </c>
      <c r="L73" s="462">
        <v>2.3149999999999999</v>
      </c>
      <c r="M73" s="462">
        <v>2.3149999999999999</v>
      </c>
      <c r="N73" s="462">
        <v>2.3149999999999999</v>
      </c>
      <c r="O73" s="244">
        <f t="shared" si="99"/>
        <v>3.1536000000000002E-2</v>
      </c>
      <c r="P73" s="460">
        <v>0.2</v>
      </c>
      <c r="Q73" s="245">
        <v>30</v>
      </c>
      <c r="R73" s="227">
        <v>1.0900000000000001</v>
      </c>
      <c r="T73" s="268">
        <f t="shared" si="106"/>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8"/>
        <v>18.398271882899998</v>
      </c>
      <c r="AC73" s="251">
        <f t="shared" si="89"/>
        <v>0</v>
      </c>
      <c r="AD73" s="446">
        <f t="shared" si="90"/>
        <v>0</v>
      </c>
      <c r="AU73" s="260"/>
      <c r="AZ73" s="252"/>
    </row>
    <row r="74" spans="2:52" ht="15" customHeight="1">
      <c r="B74" s="233" t="str">
        <f t="shared" si="91"/>
        <v>RHTUMHCEE1</v>
      </c>
      <c r="C74" s="233" t="str">
        <f t="shared" si="91"/>
        <v>Residential Heating Technology Urban Multi - District heating Central - Existing 1</v>
      </c>
      <c r="D74" s="233" t="str">
        <f t="shared" ref="D74:E74" si="111">D34</f>
        <v>Urban</v>
      </c>
      <c r="E74" s="233" t="str">
        <f t="shared" si="111"/>
        <v>Multi storey</v>
      </c>
      <c r="F74" s="233" t="str">
        <f t="shared" ref="F74:G74" si="112">F34</f>
        <v>RESHCE</v>
      </c>
      <c r="G74" s="233" t="str">
        <f t="shared" si="112"/>
        <v>RESHUMX</v>
      </c>
      <c r="H74" s="230">
        <v>2015</v>
      </c>
      <c r="I74" s="250">
        <f t="shared" si="94"/>
        <v>6098.7000000000007</v>
      </c>
      <c r="J74" s="572">
        <v>0</v>
      </c>
      <c r="K74" s="572">
        <v>0</v>
      </c>
      <c r="L74" s="462">
        <v>0.95</v>
      </c>
      <c r="M74" s="462">
        <v>0.95</v>
      </c>
      <c r="N74" s="462">
        <v>0.95</v>
      </c>
      <c r="O74" s="244">
        <f t="shared" si="99"/>
        <v>3.1536000000000002E-2</v>
      </c>
      <c r="P74" s="460">
        <v>0.2</v>
      </c>
      <c r="Q74" s="245">
        <v>30</v>
      </c>
      <c r="R74" s="227">
        <v>1.05</v>
      </c>
      <c r="T74" s="268">
        <f t="shared" si="106"/>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8"/>
        <v>36.633814941749996</v>
      </c>
      <c r="AC74" s="251">
        <f t="shared" si="89"/>
        <v>0</v>
      </c>
      <c r="AD74" s="446">
        <f t="shared" si="90"/>
        <v>0</v>
      </c>
      <c r="AU74" s="260"/>
      <c r="AZ74" s="252"/>
    </row>
    <row r="75" spans="2:52" ht="15" customHeight="1" thickBot="1">
      <c r="B75" s="255" t="str">
        <f t="shared" si="91"/>
        <v>RHTUMLPGE1</v>
      </c>
      <c r="C75" s="255" t="str">
        <f t="shared" si="91"/>
        <v>Residential Heating Technology Urban Multi - LPG - Existing 1</v>
      </c>
      <c r="D75" s="535" t="str">
        <f t="shared" ref="D75:E75" si="113">D35</f>
        <v>Urban</v>
      </c>
      <c r="E75" s="535" t="str">
        <f t="shared" si="113"/>
        <v>Multi storey</v>
      </c>
      <c r="F75" s="255" t="str">
        <f t="shared" ref="F75:G75" si="114">F35</f>
        <v>RESLPG</v>
      </c>
      <c r="G75" s="255" t="str">
        <f t="shared" si="114"/>
        <v>RESHUMB</v>
      </c>
      <c r="H75" s="423">
        <v>2015</v>
      </c>
      <c r="I75" s="297">
        <f t="shared" ref="I75" si="115">ROUNDUP(AB75/($O75*$P75)*$R75,1)</f>
        <v>0</v>
      </c>
      <c r="J75" s="297">
        <f t="shared" ref="J75" si="116">ROUNDUP(AC75/($O75*$P75)*$R75,1)</f>
        <v>0</v>
      </c>
      <c r="K75" s="297">
        <f t="shared" ref="K75" si="117">ROUNDUP(AD75/($O75*$P75)*$R75,1)</f>
        <v>0</v>
      </c>
      <c r="L75" s="463">
        <v>0.95</v>
      </c>
      <c r="M75" s="463">
        <v>0.95</v>
      </c>
      <c r="N75" s="463">
        <v>0.95</v>
      </c>
      <c r="O75" s="257">
        <f t="shared" si="99"/>
        <v>3.1536000000000002E-2</v>
      </c>
      <c r="P75" s="460">
        <v>0.2</v>
      </c>
      <c r="Q75" s="258">
        <v>30</v>
      </c>
      <c r="R75" s="227">
        <v>1.0900000000000001</v>
      </c>
      <c r="T75" s="268">
        <f t="shared" si="106"/>
        <v>0</v>
      </c>
      <c r="U75" s="268"/>
      <c r="V75" s="602" t="s">
        <v>790</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0</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8"/>
        <v>0</v>
      </c>
      <c r="AC75" s="277">
        <f t="shared" si="89"/>
        <v>0</v>
      </c>
      <c r="AD75" s="448">
        <f t="shared" si="90"/>
        <v>0</v>
      </c>
      <c r="AU75" s="260"/>
      <c r="AZ75" s="252"/>
    </row>
    <row r="76" spans="2:52" ht="15" customHeight="1">
      <c r="B76" s="233" t="str">
        <f t="shared" si="91"/>
        <v>RHTRMNGAE1</v>
      </c>
      <c r="C76" s="233" t="str">
        <f t="shared" si="91"/>
        <v>Residential Heating Technology Rural Multi - Natural Gas - Existing 1</v>
      </c>
      <c r="D76" s="233" t="str">
        <f t="shared" ref="D76:E76" si="118">D36</f>
        <v>Rural</v>
      </c>
      <c r="E76" s="233" t="str">
        <f t="shared" si="118"/>
        <v>Multi storey</v>
      </c>
      <c r="F76" s="233" t="str">
        <f t="shared" ref="F76:G76" si="119">F36</f>
        <v>RESNGA,RESSNG</v>
      </c>
      <c r="G76" s="233" t="str">
        <f t="shared" si="119"/>
        <v>RESHRMB</v>
      </c>
      <c r="H76" s="259">
        <v>2015</v>
      </c>
      <c r="I76" s="250">
        <f>ROUNDUP(AB76/($O76*$P76)*$R76,1)</f>
        <v>1341.6999999999998</v>
      </c>
      <c r="J76" s="250">
        <f>ROUNDUP(AC76/($O76*$P76)*$R76,1)</f>
        <v>0</v>
      </c>
      <c r="K76" s="250">
        <f>ROUNDUP(AD76/($O76*$P76)*$R76,1)</f>
        <v>0</v>
      </c>
      <c r="L76" s="462">
        <v>0.79</v>
      </c>
      <c r="M76" s="462">
        <v>0.79</v>
      </c>
      <c r="N76" s="462">
        <v>0.79</v>
      </c>
      <c r="O76" s="244">
        <f t="shared" si="99"/>
        <v>3.1536000000000002E-2</v>
      </c>
      <c r="P76" s="460">
        <v>0.2</v>
      </c>
      <c r="Q76" s="245">
        <v>25</v>
      </c>
      <c r="R76" s="227">
        <v>1.0900000000000001</v>
      </c>
      <c r="T76" s="268">
        <f t="shared" si="106"/>
        <v>10.711861063291138</v>
      </c>
      <c r="U76" s="268"/>
      <c r="V76" s="602" t="str">
        <f>'Data manipulation'!$B$36</f>
        <v>Natural gas, biogas and LNG</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9.827364875999999</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8"/>
        <v>7.7636182520399997</v>
      </c>
      <c r="AC76" s="278">
        <f t="shared" si="89"/>
        <v>0</v>
      </c>
      <c r="AD76" s="449">
        <f t="shared" si="90"/>
        <v>0</v>
      </c>
      <c r="AU76" s="260"/>
      <c r="AZ76" s="252"/>
    </row>
    <row r="77" spans="2:52" ht="15" customHeight="1">
      <c r="B77" s="233" t="str">
        <f t="shared" si="91"/>
        <v>RHTRMDSLE1</v>
      </c>
      <c r="C77" s="233" t="str">
        <f t="shared" si="91"/>
        <v>Residential Heating Technology Rural Multi - Diesel - Existing 1</v>
      </c>
      <c r="D77" s="233" t="str">
        <f t="shared" ref="D77:E77" si="120">D37</f>
        <v>Rural</v>
      </c>
      <c r="E77" s="233" t="str">
        <f t="shared" si="120"/>
        <v>Multi storey</v>
      </c>
      <c r="F77" s="233" t="str">
        <f t="shared" ref="F77:G77" si="121">F37</f>
        <v>RESDSL,RESDSB</v>
      </c>
      <c r="G77" s="233" t="str">
        <f t="shared" si="121"/>
        <v>RESHRMB</v>
      </c>
      <c r="H77" s="259">
        <v>2015</v>
      </c>
      <c r="I77" s="250">
        <f t="shared" ref="I77:I83" si="122">ROUNDUP(AB77/($O77*$P77)*$R77,1)</f>
        <v>759.7</v>
      </c>
      <c r="J77" s="250">
        <f t="shared" ref="J77:J83" si="123">ROUNDUP(AC77/($O77*$P77)*$R77,1)</f>
        <v>0</v>
      </c>
      <c r="K77" s="250">
        <f t="shared" ref="K77:K83" si="124">ROUNDUP(AD77/($O77*$P77)*$R77,1)</f>
        <v>0</v>
      </c>
      <c r="L77" s="462">
        <v>0.79</v>
      </c>
      <c r="M77" s="462">
        <v>0.79</v>
      </c>
      <c r="N77" s="462">
        <v>0.79</v>
      </c>
      <c r="O77" s="244">
        <f t="shared" si="99"/>
        <v>3.1536000000000002E-2</v>
      </c>
      <c r="P77" s="460">
        <v>0.2</v>
      </c>
      <c r="Q77" s="245">
        <v>20</v>
      </c>
      <c r="R77" s="227">
        <v>1.0900000000000001</v>
      </c>
      <c r="T77" s="268">
        <f t="shared" si="106"/>
        <v>6.0652909367088617</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5.5643156940000003</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8"/>
        <v>4.3958093982600008</v>
      </c>
      <c r="AC77" s="251">
        <f t="shared" si="89"/>
        <v>0</v>
      </c>
      <c r="AD77" s="446">
        <f t="shared" si="90"/>
        <v>0</v>
      </c>
      <c r="AU77" s="260"/>
      <c r="AZ77" s="252"/>
    </row>
    <row r="78" spans="2:52" ht="15" customHeight="1">
      <c r="B78" s="233" t="str">
        <f t="shared" si="91"/>
        <v>RHTRMWPEE1</v>
      </c>
      <c r="C78" s="233" t="str">
        <f t="shared" si="91"/>
        <v>Residential Heating Technology Rural Multi - Wood pellets - Existing 1</v>
      </c>
      <c r="D78" s="233" t="str">
        <f t="shared" ref="D78:E78" si="125">D38</f>
        <v>Rural</v>
      </c>
      <c r="E78" s="233" t="str">
        <f t="shared" si="125"/>
        <v>Multi storey</v>
      </c>
      <c r="F78" s="233" t="str">
        <f t="shared" ref="F78:G78" si="126">F38</f>
        <v>RESWPE</v>
      </c>
      <c r="G78" s="233" t="str">
        <f t="shared" si="126"/>
        <v>RESHRMB</v>
      </c>
      <c r="H78" s="259">
        <v>2015</v>
      </c>
      <c r="I78" s="250">
        <f t="shared" si="122"/>
        <v>0</v>
      </c>
      <c r="J78" s="250">
        <f t="shared" si="123"/>
        <v>0</v>
      </c>
      <c r="K78" s="250">
        <f t="shared" si="124"/>
        <v>0</v>
      </c>
      <c r="L78" s="462">
        <v>0.67</v>
      </c>
      <c r="M78" s="462">
        <v>0.67</v>
      </c>
      <c r="N78" s="462">
        <v>0.67</v>
      </c>
      <c r="O78" s="244">
        <f>31.536/1000</f>
        <v>3.1536000000000002E-2</v>
      </c>
      <c r="P78" s="460">
        <v>0.2</v>
      </c>
      <c r="Q78" s="245">
        <v>20</v>
      </c>
      <c r="R78" s="227">
        <v>1.0900000000000001</v>
      </c>
      <c r="T78" s="268">
        <f t="shared" si="106"/>
        <v>0</v>
      </c>
      <c r="U78" s="268"/>
      <c r="V78" s="602" t="s">
        <v>206</v>
      </c>
      <c r="W78" s="254" t="s">
        <v>896</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8"/>
        <v>0</v>
      </c>
      <c r="AC78" s="251">
        <f t="shared" si="89"/>
        <v>0</v>
      </c>
      <c r="AD78" s="446">
        <f t="shared" si="90"/>
        <v>0</v>
      </c>
      <c r="AU78" s="260"/>
      <c r="AZ78" s="252"/>
    </row>
    <row r="79" spans="2:52" ht="15" customHeight="1">
      <c r="B79" s="233" t="str">
        <f t="shared" si="91"/>
        <v>RHTRMFIWE1</v>
      </c>
      <c r="C79" s="233" t="str">
        <f t="shared" si="91"/>
        <v>Residential Heating Technology Rural Multi - Fire wood - Existing 1</v>
      </c>
      <c r="D79" s="233" t="str">
        <f t="shared" ref="D79:E79" si="127">D39</f>
        <v>Rural</v>
      </c>
      <c r="E79" s="233" t="str">
        <f t="shared" si="127"/>
        <v>Multi storey</v>
      </c>
      <c r="F79" s="233" t="str">
        <f t="shared" ref="F79:G79" si="128">F39</f>
        <v>RESFIW</v>
      </c>
      <c r="G79" s="233" t="str">
        <f t="shared" si="128"/>
        <v>RESHRMB</v>
      </c>
      <c r="H79" s="259">
        <v>2015</v>
      </c>
      <c r="I79" s="250">
        <f t="shared" si="122"/>
        <v>337.3</v>
      </c>
      <c r="J79" s="250">
        <f t="shared" si="123"/>
        <v>0</v>
      </c>
      <c r="K79" s="250">
        <f t="shared" si="124"/>
        <v>0</v>
      </c>
      <c r="L79" s="462">
        <v>0.67</v>
      </c>
      <c r="M79" s="462">
        <v>0.67</v>
      </c>
      <c r="N79" s="462">
        <v>0.67</v>
      </c>
      <c r="O79" s="244">
        <f>31.536/1000</f>
        <v>3.1536000000000002E-2</v>
      </c>
      <c r="P79" s="460">
        <v>0.2</v>
      </c>
      <c r="Q79" s="245">
        <v>20</v>
      </c>
      <c r="R79" s="227">
        <v>1.0900000000000001</v>
      </c>
      <c r="T79" s="268">
        <f t="shared" si="106"/>
        <v>3.1752515820895524</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8"/>
        <v>1.9513770609200003</v>
      </c>
      <c r="AC79" s="251">
        <f t="shared" si="89"/>
        <v>0</v>
      </c>
      <c r="AD79" s="446">
        <f t="shared" si="90"/>
        <v>0</v>
      </c>
      <c r="AU79" s="260"/>
      <c r="AZ79" s="252"/>
    </row>
    <row r="80" spans="2:52" ht="15" customHeight="1">
      <c r="B80" s="233" t="str">
        <f t="shared" si="91"/>
        <v>RHTRMCOAE1</v>
      </c>
      <c r="C80" s="233" t="str">
        <f t="shared" si="91"/>
        <v>Residential Heating Technology Rural Multi - Coal - Existing 1</v>
      </c>
      <c r="D80" s="233" t="str">
        <f t="shared" ref="D80:E80" si="129">D40</f>
        <v>Rural</v>
      </c>
      <c r="E80" s="233" t="str">
        <f t="shared" si="129"/>
        <v>Multi storey</v>
      </c>
      <c r="F80" s="233" t="str">
        <f t="shared" ref="F80:G80" si="130">F40</f>
        <v>RESCOA</v>
      </c>
      <c r="G80" s="233" t="str">
        <f t="shared" si="130"/>
        <v>RESHRMB</v>
      </c>
      <c r="H80" s="259">
        <v>2015</v>
      </c>
      <c r="I80" s="250">
        <f t="shared" si="122"/>
        <v>41.4</v>
      </c>
      <c r="J80" s="250">
        <f t="shared" si="123"/>
        <v>0</v>
      </c>
      <c r="K80" s="250">
        <f t="shared" si="124"/>
        <v>0</v>
      </c>
      <c r="L80" s="462">
        <v>0.72</v>
      </c>
      <c r="M80" s="462">
        <v>0.72</v>
      </c>
      <c r="N80" s="462">
        <v>0.72</v>
      </c>
      <c r="O80" s="244">
        <f t="shared" si="99"/>
        <v>3.1536000000000002E-2</v>
      </c>
      <c r="P80" s="460">
        <v>0.2</v>
      </c>
      <c r="Q80" s="245">
        <v>20</v>
      </c>
      <c r="R80" s="227">
        <v>1.0900000000000001</v>
      </c>
      <c r="T80" s="268">
        <f t="shared" si="106"/>
        <v>0.36266400000000004</v>
      </c>
      <c r="U80" s="268"/>
      <c r="V80" s="602" t="str">
        <f>'Data manipulation'!$B$23</f>
        <v>Solid fossil fuels, peat, peat products, oil shale and oil sands</v>
      </c>
      <c r="W80" s="254" t="s">
        <v>893</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8"/>
        <v>0.23930658863999998</v>
      </c>
      <c r="AC80" s="251">
        <f t="shared" si="89"/>
        <v>0</v>
      </c>
      <c r="AD80" s="446">
        <f t="shared" si="90"/>
        <v>0</v>
      </c>
      <c r="AU80" s="260"/>
      <c r="AZ80" s="252"/>
    </row>
    <row r="81" spans="2:52" ht="15" customHeight="1">
      <c r="B81" s="233" t="str">
        <f t="shared" si="91"/>
        <v>RHTRMSOLE1</v>
      </c>
      <c r="C81" s="233" t="str">
        <f t="shared" si="91"/>
        <v>Residential Heating Technology Rural Multi - Solar - Existing 1</v>
      </c>
      <c r="D81" s="233" t="str">
        <f t="shared" ref="D81:E81" si="131">D41</f>
        <v>Rural</v>
      </c>
      <c r="E81" s="233" t="str">
        <f t="shared" si="131"/>
        <v>Multi storey</v>
      </c>
      <c r="F81" s="233" t="str">
        <f t="shared" ref="F81:G81" si="132">F41</f>
        <v>RESSOL</v>
      </c>
      <c r="G81" s="233" t="str">
        <f t="shared" si="132"/>
        <v>RESHRMB</v>
      </c>
      <c r="H81" s="259">
        <v>2015</v>
      </c>
      <c r="I81" s="250">
        <f t="shared" si="122"/>
        <v>8.4</v>
      </c>
      <c r="J81" s="250">
        <f t="shared" si="123"/>
        <v>0</v>
      </c>
      <c r="K81" s="250">
        <f t="shared" si="124"/>
        <v>0</v>
      </c>
      <c r="L81" s="462">
        <v>1</v>
      </c>
      <c r="M81" s="462">
        <v>1</v>
      </c>
      <c r="N81" s="462">
        <v>1</v>
      </c>
      <c r="O81" s="244">
        <f t="shared" si="99"/>
        <v>3.1536000000000002E-2</v>
      </c>
      <c r="P81" s="460">
        <v>0.2</v>
      </c>
      <c r="Q81" s="245">
        <v>20</v>
      </c>
      <c r="R81" s="227">
        <v>1.0900000000000001</v>
      </c>
      <c r="T81" s="268">
        <f t="shared" si="106"/>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8"/>
        <v>4.8567987999999999E-2</v>
      </c>
      <c r="AC81" s="251">
        <f t="shared" si="89"/>
        <v>0</v>
      </c>
      <c r="AD81" s="446">
        <f t="shared" si="90"/>
        <v>0</v>
      </c>
      <c r="AU81" s="260"/>
      <c r="AZ81" s="252"/>
    </row>
    <row r="82" spans="2:52" ht="15" customHeight="1">
      <c r="B82" s="233" t="str">
        <f t="shared" si="91"/>
        <v>RHTRMELCHE1</v>
      </c>
      <c r="C82" s="233" t="str">
        <f t="shared" si="91"/>
        <v>Residential Heating Technology Rural Multi - Electricity Heating - Existing 1</v>
      </c>
      <c r="D82" s="233" t="str">
        <f t="shared" ref="D82:E82" si="133">D42</f>
        <v>Rural</v>
      </c>
      <c r="E82" s="233" t="str">
        <f t="shared" si="133"/>
        <v>Multi storey</v>
      </c>
      <c r="F82" s="233" t="str">
        <f t="shared" ref="F82:G82" si="134">F42</f>
        <v>RESELCH</v>
      </c>
      <c r="G82" s="233" t="str">
        <f t="shared" si="134"/>
        <v>RESHRMB</v>
      </c>
      <c r="H82" s="259">
        <v>2015</v>
      </c>
      <c r="I82" s="250">
        <f t="shared" si="122"/>
        <v>78</v>
      </c>
      <c r="J82" s="250">
        <f t="shared" si="123"/>
        <v>0</v>
      </c>
      <c r="K82" s="250">
        <f t="shared" si="124"/>
        <v>0</v>
      </c>
      <c r="L82" s="462">
        <v>1</v>
      </c>
      <c r="M82" s="462">
        <v>1</v>
      </c>
      <c r="N82" s="462">
        <v>1</v>
      </c>
      <c r="O82" s="244">
        <f t="shared" si="99"/>
        <v>3.1536000000000002E-2</v>
      </c>
      <c r="P82" s="460">
        <v>0.2</v>
      </c>
      <c r="Q82" s="245">
        <v>30</v>
      </c>
      <c r="R82" s="227">
        <v>1.0900000000000001</v>
      </c>
      <c r="T82" s="268">
        <f t="shared" si="106"/>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8"/>
        <v>0.45126768400000006</v>
      </c>
      <c r="AC82" s="251">
        <f t="shared" si="89"/>
        <v>0</v>
      </c>
      <c r="AD82" s="446">
        <f t="shared" si="90"/>
        <v>0</v>
      </c>
      <c r="AU82" s="260"/>
      <c r="AZ82" s="252"/>
    </row>
    <row r="83" spans="2:52" ht="15" customHeight="1">
      <c r="B83" s="233" t="str">
        <f t="shared" si="91"/>
        <v>RHTRMELCHE2</v>
      </c>
      <c r="C83" s="233" t="str">
        <f t="shared" si="91"/>
        <v>Residential Heating Technology Rural Multi - Electricity Heating - Existing 2</v>
      </c>
      <c r="D83" s="233" t="str">
        <f t="shared" ref="D83:E83" si="135">D43</f>
        <v>Rural</v>
      </c>
      <c r="E83" s="233" t="str">
        <f t="shared" si="135"/>
        <v>Multi storey</v>
      </c>
      <c r="F83" s="233" t="str">
        <f t="shared" ref="F83:G83" si="136">F43</f>
        <v>RESELCH</v>
      </c>
      <c r="G83" s="233" t="str">
        <f t="shared" si="136"/>
        <v>RESHRMB</v>
      </c>
      <c r="H83" s="259">
        <v>2015</v>
      </c>
      <c r="I83" s="250">
        <f t="shared" si="122"/>
        <v>180.29999999999998</v>
      </c>
      <c r="J83" s="250">
        <f t="shared" si="123"/>
        <v>0</v>
      </c>
      <c r="K83" s="250">
        <f t="shared" si="124"/>
        <v>0</v>
      </c>
      <c r="L83" s="462">
        <v>2.3149999999999999</v>
      </c>
      <c r="M83" s="462">
        <v>2.3149999999999999</v>
      </c>
      <c r="N83" s="462">
        <v>2.3149999999999999</v>
      </c>
      <c r="O83" s="244">
        <f t="shared" si="99"/>
        <v>3.1536000000000002E-2</v>
      </c>
      <c r="P83" s="460">
        <v>0.2</v>
      </c>
      <c r="Q83" s="245">
        <v>30</v>
      </c>
      <c r="R83" s="227">
        <v>1.0900000000000001</v>
      </c>
      <c r="T83" s="268">
        <f t="shared" si="106"/>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8"/>
        <v>1.0428170297999999</v>
      </c>
      <c r="AC83" s="251">
        <f t="shared" si="89"/>
        <v>0</v>
      </c>
      <c r="AD83" s="446">
        <f t="shared" si="90"/>
        <v>0</v>
      </c>
      <c r="AU83" s="260"/>
      <c r="AZ83" s="252"/>
    </row>
    <row r="84" spans="2:52" ht="15" customHeight="1">
      <c r="B84" s="233" t="str">
        <f t="shared" si="91"/>
        <v>RHTRMHCEE1</v>
      </c>
      <c r="C84" s="233" t="str">
        <f t="shared" si="91"/>
        <v>Residential Heating Technology Rural Multi - District heating Central - Existing 1</v>
      </c>
      <c r="D84" s="233" t="str">
        <f t="shared" ref="D84:E84" si="137">D44</f>
        <v>Rural</v>
      </c>
      <c r="E84" s="233" t="str">
        <f t="shared" si="137"/>
        <v>Multi storey</v>
      </c>
      <c r="F84" s="233" t="str">
        <f t="shared" ref="F84:G84" si="138">F44</f>
        <v>RESHDE</v>
      </c>
      <c r="G84" s="233" t="str">
        <f t="shared" si="138"/>
        <v>RESHRMX</v>
      </c>
      <c r="H84" s="261">
        <v>2015</v>
      </c>
      <c r="I84" s="572">
        <v>0</v>
      </c>
      <c r="J84" s="572">
        <v>0</v>
      </c>
      <c r="K84" s="572">
        <v>0</v>
      </c>
      <c r="L84" s="462">
        <v>0.98</v>
      </c>
      <c r="M84" s="462">
        <v>0.98</v>
      </c>
      <c r="N84" s="462">
        <v>0.98</v>
      </c>
      <c r="O84" s="244">
        <f t="shared" si="99"/>
        <v>3.1536000000000002E-2</v>
      </c>
      <c r="P84" s="460">
        <v>0.2</v>
      </c>
      <c r="Q84" s="245">
        <v>30</v>
      </c>
      <c r="R84" s="227">
        <v>1.0900000000000001</v>
      </c>
      <c r="T84" s="268">
        <f t="shared" si="106"/>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8"/>
        <v>2.1419814234000003</v>
      </c>
      <c r="AC84" s="251">
        <f t="shared" si="89"/>
        <v>0</v>
      </c>
      <c r="AD84" s="446">
        <f t="shared" si="90"/>
        <v>0</v>
      </c>
      <c r="AU84" s="260"/>
      <c r="AZ84" s="252"/>
    </row>
    <row r="85" spans="2:52" ht="15" customHeight="1" thickBot="1">
      <c r="B85" s="233" t="str">
        <f t="shared" si="91"/>
        <v>RHTRMLPGE1</v>
      </c>
      <c r="C85" s="233" t="str">
        <f t="shared" si="91"/>
        <v>Residential Heating Technology Rural Multi - LPG - Existing 1</v>
      </c>
      <c r="D85" s="233" t="str">
        <f t="shared" ref="D85:E85" si="139">D45</f>
        <v>Rural</v>
      </c>
      <c r="E85" s="233" t="str">
        <f t="shared" si="139"/>
        <v>Multi storey</v>
      </c>
      <c r="F85" s="233" t="str">
        <f t="shared" ref="F85:G85" si="140">F45</f>
        <v>RESLPG</v>
      </c>
      <c r="G85" s="233" t="str">
        <f t="shared" si="140"/>
        <v>RESHRMB</v>
      </c>
      <c r="H85" s="261">
        <v>2015</v>
      </c>
      <c r="I85" s="297">
        <f t="shared" ref="I85" si="141">ROUNDUP(AB85/($O85*$P85)*$R85,1)</f>
        <v>0</v>
      </c>
      <c r="J85" s="297">
        <f t="shared" ref="J85" si="142">ROUNDUP(AC85/($O85*$P85)*$R85,1)</f>
        <v>0</v>
      </c>
      <c r="K85" s="297">
        <f t="shared" ref="K85" si="143">ROUNDUP(AD85/($O85*$P85)*$R85,1)</f>
        <v>0</v>
      </c>
      <c r="L85" s="462">
        <v>0.98</v>
      </c>
      <c r="M85" s="462">
        <v>0.98</v>
      </c>
      <c r="N85" s="462">
        <v>0.98</v>
      </c>
      <c r="O85" s="244">
        <f t="shared" si="99"/>
        <v>3.1536000000000002E-2</v>
      </c>
      <c r="P85" s="460">
        <v>0.2</v>
      </c>
      <c r="Q85" s="245">
        <v>30</v>
      </c>
      <c r="R85" s="227">
        <v>1.0900000000000001</v>
      </c>
      <c r="T85" s="268">
        <f t="shared" si="106"/>
        <v>0</v>
      </c>
      <c r="U85" s="268"/>
      <c r="V85" s="602" t="s">
        <v>790</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8"/>
        <v>0</v>
      </c>
      <c r="AC85" s="433">
        <f t="shared" si="89"/>
        <v>0</v>
      </c>
      <c r="AD85" s="454">
        <f t="shared" si="90"/>
        <v>0</v>
      </c>
      <c r="AU85" s="260"/>
      <c r="AZ85" s="252"/>
    </row>
    <row r="86" spans="2:52" ht="15" customHeight="1">
      <c r="B86" s="227" t="str">
        <f>B46</f>
        <v>RHTUDNGAE1</v>
      </c>
      <c r="C86" s="227" t="str">
        <f t="shared" ref="C86:G86" si="144">C46</f>
        <v>Residential Heating Technology Urban Detached - Natural Gas - Existing 1</v>
      </c>
      <c r="D86" s="227" t="str">
        <f t="shared" si="144"/>
        <v>Urban</v>
      </c>
      <c r="E86" s="227" t="str">
        <f t="shared" si="144"/>
        <v>Detached</v>
      </c>
      <c r="F86" s="227" t="str">
        <f t="shared" si="144"/>
        <v>RESNGA,RESSNG,RESBGA</v>
      </c>
      <c r="G86" s="227" t="str">
        <f t="shared" si="144"/>
        <v>RESHUDB</v>
      </c>
      <c r="H86" s="230">
        <v>2018</v>
      </c>
      <c r="I86" s="250">
        <f>ROUNDUP(AB86/($O86*$P86)*$R86,1)</f>
        <v>39078.1</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6"/>
        <v>342.32415600000002</v>
      </c>
      <c r="U86" s="268"/>
      <c r="V86" s="602" t="str">
        <f>'Data manipulation'!$B$36</f>
        <v>Natural gas, biogas and LNG</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326.02279751999998</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8"/>
        <v>234.73641421439999</v>
      </c>
      <c r="AC86" s="251">
        <f t="shared" si="89"/>
        <v>0</v>
      </c>
      <c r="AD86" s="446">
        <f t="shared" si="90"/>
        <v>0</v>
      </c>
      <c r="AE86" s="262"/>
      <c r="AU86" s="260"/>
      <c r="AZ86" s="252"/>
    </row>
    <row r="87" spans="2:52" ht="15" customHeight="1">
      <c r="B87" s="227" t="str">
        <f t="shared" ref="B87:G87" si="145">B47</f>
        <v>RHTUDDSLE1</v>
      </c>
      <c r="C87" s="227" t="str">
        <f t="shared" si="145"/>
        <v>Residential Heating Technology Urban Detached - Diesel - Existing 1</v>
      </c>
      <c r="D87" s="227" t="str">
        <f t="shared" si="145"/>
        <v>Urban</v>
      </c>
      <c r="E87" s="227" t="str">
        <f t="shared" si="145"/>
        <v>Detached</v>
      </c>
      <c r="F87" s="227" t="str">
        <f t="shared" si="145"/>
        <v>RESDSL,RESDSB</v>
      </c>
      <c r="G87" s="227" t="str">
        <f t="shared" si="145"/>
        <v>RESHUDB</v>
      </c>
      <c r="H87" s="230">
        <v>2018</v>
      </c>
      <c r="I87" s="250">
        <f t="shared" ref="I87:I94" si="146">ROUNDUP(AB87/($O87*$P87)*$R87,1)</f>
        <v>16381.300000000001</v>
      </c>
      <c r="J87" s="250">
        <f t="shared" ref="J87:J93" si="147">ROUNDUP(AC87/($O87*$P87)*$R87,1)</f>
        <v>0</v>
      </c>
      <c r="K87" s="250">
        <f t="shared" ref="K87:K93" si="148">ROUNDUP(AD87/($O87*$P87)*$R87,1)</f>
        <v>0</v>
      </c>
      <c r="L87" s="462">
        <v>0.71</v>
      </c>
      <c r="M87" s="462">
        <v>0.71</v>
      </c>
      <c r="N87" s="462">
        <v>0.71</v>
      </c>
      <c r="O87" s="244">
        <f>31.536/1000</f>
        <v>3.1536000000000002E-2</v>
      </c>
      <c r="P87" s="460">
        <v>0.2</v>
      </c>
      <c r="Q87" s="245">
        <v>20</v>
      </c>
      <c r="R87" s="227">
        <v>1.05</v>
      </c>
      <c r="T87" s="268">
        <f t="shared" si="106"/>
        <v>145.52131740845076</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138.59138454000001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8"/>
        <v>98.399883023399994</v>
      </c>
      <c r="AC87" s="251">
        <f t="shared" si="89"/>
        <v>0</v>
      </c>
      <c r="AD87" s="446">
        <f t="shared" si="90"/>
        <v>0</v>
      </c>
      <c r="AE87" s="262"/>
      <c r="AU87" s="260"/>
      <c r="AZ87" s="252"/>
    </row>
    <row r="88" spans="2:52" ht="15" customHeight="1">
      <c r="B88" s="227" t="str">
        <f t="shared" ref="B88:G88" si="149">B48</f>
        <v>RHTUDWPEE1</v>
      </c>
      <c r="C88" s="227" t="str">
        <f t="shared" si="149"/>
        <v>Residential Heating Technology Urban Detached - Wood pellets - Existing 1</v>
      </c>
      <c r="D88" s="227" t="str">
        <f t="shared" si="149"/>
        <v>Urban</v>
      </c>
      <c r="E88" s="227" t="str">
        <f t="shared" si="149"/>
        <v>Detached</v>
      </c>
      <c r="F88" s="227" t="str">
        <f t="shared" si="149"/>
        <v>RESWPE</v>
      </c>
      <c r="G88" s="227" t="str">
        <f t="shared" si="149"/>
        <v>RESHUDB</v>
      </c>
      <c r="H88" s="230">
        <v>2018</v>
      </c>
      <c r="I88" s="250">
        <f t="shared" si="146"/>
        <v>0</v>
      </c>
      <c r="J88" s="250">
        <f t="shared" si="147"/>
        <v>0</v>
      </c>
      <c r="K88" s="250">
        <f t="shared" si="148"/>
        <v>0</v>
      </c>
      <c r="L88" s="462">
        <v>0.61</v>
      </c>
      <c r="M88" s="462">
        <v>0.61</v>
      </c>
      <c r="N88" s="462">
        <v>0.61</v>
      </c>
      <c r="O88" s="244">
        <f t="shared" ref="O88:O105" si="150">31.536/1000</f>
        <v>3.1536000000000002E-2</v>
      </c>
      <c r="P88" s="460">
        <v>0.2</v>
      </c>
      <c r="Q88" s="245">
        <v>20</v>
      </c>
      <c r="R88" s="227">
        <v>1.05</v>
      </c>
      <c r="T88" s="268">
        <f t="shared" si="106"/>
        <v>0</v>
      </c>
      <c r="U88" s="268"/>
      <c r="V88" s="602" t="s">
        <v>206</v>
      </c>
      <c r="W88" s="254" t="s">
        <v>896</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8"/>
        <v>0</v>
      </c>
      <c r="AC88" s="251">
        <f t="shared" si="89"/>
        <v>0</v>
      </c>
      <c r="AD88" s="446">
        <f t="shared" si="90"/>
        <v>0</v>
      </c>
      <c r="AE88" s="262"/>
      <c r="AU88" s="260"/>
      <c r="AZ88" s="252"/>
    </row>
    <row r="89" spans="2:52" ht="15" customHeight="1">
      <c r="B89" s="227" t="str">
        <f t="shared" ref="B89:G89" si="151">B49</f>
        <v>RHTUDFIWE1</v>
      </c>
      <c r="C89" s="227" t="str">
        <f t="shared" si="151"/>
        <v>Residential Heating Technology Urban Detached - Fire wood - Existing 1</v>
      </c>
      <c r="D89" s="227" t="str">
        <f t="shared" si="151"/>
        <v>Urban</v>
      </c>
      <c r="E89" s="227" t="str">
        <f t="shared" si="151"/>
        <v>Detached</v>
      </c>
      <c r="F89" s="227" t="str">
        <f t="shared" si="151"/>
        <v>RESFIW</v>
      </c>
      <c r="G89" s="227" t="str">
        <f t="shared" si="151"/>
        <v>RESHUDB</v>
      </c>
      <c r="H89" s="230">
        <v>2018</v>
      </c>
      <c r="I89" s="250">
        <f t="shared" si="146"/>
        <v>9533</v>
      </c>
      <c r="J89" s="250">
        <f t="shared" si="147"/>
        <v>0</v>
      </c>
      <c r="K89" s="250">
        <f t="shared" si="148"/>
        <v>0</v>
      </c>
      <c r="L89" s="462">
        <v>0.65000022993955098</v>
      </c>
      <c r="M89" s="462">
        <v>0.65000022993955098</v>
      </c>
      <c r="N89" s="462">
        <v>0.65000022993955098</v>
      </c>
      <c r="O89" s="244">
        <f t="shared" si="150"/>
        <v>3.1536000000000002E-2</v>
      </c>
      <c r="P89" s="460">
        <v>0.2</v>
      </c>
      <c r="Q89" s="245">
        <v>20</v>
      </c>
      <c r="R89" s="227">
        <v>1.05</v>
      </c>
      <c r="T89" s="268">
        <f t="shared" si="106"/>
        <v>92.502332815469444</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8"/>
        <v>57.263223982039001</v>
      </c>
      <c r="AC89" s="251">
        <f t="shared" si="89"/>
        <v>0</v>
      </c>
      <c r="AD89" s="446">
        <f t="shared" si="90"/>
        <v>0</v>
      </c>
      <c r="AE89" s="262"/>
      <c r="AU89" s="260"/>
      <c r="AZ89" s="252"/>
    </row>
    <row r="90" spans="2:52" ht="15" customHeight="1">
      <c r="B90" s="233" t="str">
        <f t="shared" ref="B90:G90" si="152">B50</f>
        <v>RHTUDCOAE1</v>
      </c>
      <c r="C90" s="233" t="str">
        <f t="shared" si="152"/>
        <v>Residential Heating Technology Urban Detached - Coal - Existing 1</v>
      </c>
      <c r="D90" s="233" t="str">
        <f t="shared" si="152"/>
        <v>Urban</v>
      </c>
      <c r="E90" s="233" t="str">
        <f t="shared" si="152"/>
        <v>Detached</v>
      </c>
      <c r="F90" s="233" t="str">
        <f t="shared" si="152"/>
        <v>RESCOA</v>
      </c>
      <c r="G90" s="233" t="str">
        <f t="shared" si="152"/>
        <v>RESHUDB</v>
      </c>
      <c r="H90" s="230">
        <v>2018</v>
      </c>
      <c r="I90" s="250">
        <f t="shared" si="146"/>
        <v>1009.2</v>
      </c>
      <c r="J90" s="250">
        <f t="shared" si="147"/>
        <v>0</v>
      </c>
      <c r="K90" s="250">
        <f t="shared" si="148"/>
        <v>0</v>
      </c>
      <c r="L90" s="462">
        <v>0.7</v>
      </c>
      <c r="M90" s="462">
        <v>0.7</v>
      </c>
      <c r="N90" s="462">
        <v>0.7</v>
      </c>
      <c r="O90" s="244">
        <f t="shared" si="150"/>
        <v>3.1536000000000002E-2</v>
      </c>
      <c r="P90" s="460">
        <v>0.2</v>
      </c>
      <c r="Q90" s="245">
        <v>20</v>
      </c>
      <c r="R90" s="227">
        <v>1.05</v>
      </c>
      <c r="T90" s="268">
        <f t="shared" si="106"/>
        <v>9.0931803428571456</v>
      </c>
      <c r="U90" s="268"/>
      <c r="V90" s="602" t="str">
        <f>'Data manipulation'!$B$23</f>
        <v>Solid fossil fuels, peat, peat products, oil shale and oil sands</v>
      </c>
      <c r="W90" s="254" t="s">
        <v>893</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8"/>
        <v>6.0620283359999991</v>
      </c>
      <c r="AC90" s="251">
        <f t="shared" si="89"/>
        <v>0</v>
      </c>
      <c r="AD90" s="446">
        <f t="shared" si="90"/>
        <v>0</v>
      </c>
      <c r="AE90" s="262"/>
      <c r="AU90" s="260"/>
      <c r="AZ90" s="252"/>
    </row>
    <row r="91" spans="2:52" ht="15" customHeight="1">
      <c r="B91" s="233" t="str">
        <f t="shared" ref="B91:G91" si="153">B51</f>
        <v>RHTUDSOLE1</v>
      </c>
      <c r="C91" s="233" t="str">
        <f t="shared" si="153"/>
        <v>Residential Heating Technology Urban Detached - Solar - Existing 1</v>
      </c>
      <c r="D91" s="233" t="str">
        <f t="shared" si="153"/>
        <v>Urban</v>
      </c>
      <c r="E91" s="233" t="str">
        <f t="shared" si="153"/>
        <v>Detached</v>
      </c>
      <c r="F91" s="233" t="str">
        <f t="shared" si="153"/>
        <v>RESSOL</v>
      </c>
      <c r="G91" s="233" t="str">
        <f t="shared" si="153"/>
        <v>RESHUDB</v>
      </c>
      <c r="H91" s="230">
        <v>2018</v>
      </c>
      <c r="I91" s="250">
        <f t="shared" si="146"/>
        <v>279.90000000000003</v>
      </c>
      <c r="J91" s="250">
        <f t="shared" si="147"/>
        <v>0</v>
      </c>
      <c r="K91" s="250">
        <f t="shared" si="148"/>
        <v>0</v>
      </c>
      <c r="L91" s="462">
        <v>1</v>
      </c>
      <c r="M91" s="462">
        <v>1</v>
      </c>
      <c r="N91" s="462">
        <v>1</v>
      </c>
      <c r="O91" s="244">
        <f t="shared" si="150"/>
        <v>3.1536000000000002E-2</v>
      </c>
      <c r="P91" s="460">
        <v>0.2</v>
      </c>
      <c r="Q91" s="245">
        <v>20</v>
      </c>
      <c r="R91" s="227">
        <v>1.05</v>
      </c>
      <c r="T91" s="268">
        <f t="shared" si="106"/>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8"/>
        <v>1.68108108</v>
      </c>
      <c r="AC91" s="251">
        <f t="shared" si="89"/>
        <v>0</v>
      </c>
      <c r="AD91" s="446">
        <f t="shared" si="90"/>
        <v>0</v>
      </c>
      <c r="AE91" s="262"/>
      <c r="AU91" s="260"/>
      <c r="AZ91" s="252"/>
    </row>
    <row r="92" spans="2:52" ht="15" customHeight="1">
      <c r="B92" s="233" t="str">
        <f t="shared" ref="B92:G92" si="154">B52</f>
        <v>RHTUDELCHE1</v>
      </c>
      <c r="C92" s="233" t="str">
        <f t="shared" si="154"/>
        <v>Residential Heating Technology Urban Detached - Electricity Heating - Existing 1</v>
      </c>
      <c r="D92" s="233" t="str">
        <f t="shared" si="154"/>
        <v>Urban</v>
      </c>
      <c r="E92" s="233" t="str">
        <f t="shared" si="154"/>
        <v>Detached</v>
      </c>
      <c r="F92" s="233" t="str">
        <f t="shared" si="154"/>
        <v>RESELCH</v>
      </c>
      <c r="G92" s="233" t="str">
        <f t="shared" si="154"/>
        <v>RESHUDB</v>
      </c>
      <c r="H92" s="230">
        <v>2018</v>
      </c>
      <c r="I92" s="250">
        <f t="shared" si="146"/>
        <v>1875.8999999999999</v>
      </c>
      <c r="J92" s="250">
        <f t="shared" si="147"/>
        <v>0</v>
      </c>
      <c r="K92" s="250">
        <f t="shared" si="148"/>
        <v>0</v>
      </c>
      <c r="L92" s="462">
        <v>1</v>
      </c>
      <c r="M92" s="462">
        <v>1</v>
      </c>
      <c r="N92" s="462">
        <v>1</v>
      </c>
      <c r="O92" s="244">
        <f t="shared" si="150"/>
        <v>3.1536000000000002E-2</v>
      </c>
      <c r="P92" s="460">
        <v>0.2</v>
      </c>
      <c r="Q92" s="245">
        <v>30</v>
      </c>
      <c r="R92" s="227">
        <v>1.05</v>
      </c>
      <c r="T92" s="268">
        <f t="shared" si="106"/>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8"/>
        <v>11.267739839999999</v>
      </c>
      <c r="AC92" s="251">
        <f t="shared" si="89"/>
        <v>0</v>
      </c>
      <c r="AD92" s="446">
        <f t="shared" si="90"/>
        <v>0</v>
      </c>
      <c r="AU92" s="260"/>
      <c r="AZ92" s="252"/>
    </row>
    <row r="93" spans="2:52" ht="15" customHeight="1">
      <c r="B93" s="233" t="str">
        <f t="shared" ref="B93:G93" si="155">B53</f>
        <v>RHTUDELCHE2</v>
      </c>
      <c r="C93" s="233" t="str">
        <f t="shared" si="155"/>
        <v>Residential Heating Technology Urban Detached - Electricity Heating - Existing 2</v>
      </c>
      <c r="D93" s="233" t="str">
        <f t="shared" si="155"/>
        <v>Urban</v>
      </c>
      <c r="E93" s="233" t="str">
        <f t="shared" si="155"/>
        <v>Detached</v>
      </c>
      <c r="F93" s="233" t="str">
        <f t="shared" si="155"/>
        <v>RESELCH</v>
      </c>
      <c r="G93" s="233" t="str">
        <f t="shared" si="155"/>
        <v>RESHUDB</v>
      </c>
      <c r="H93" s="230">
        <v>2018</v>
      </c>
      <c r="I93" s="250">
        <f t="shared" si="146"/>
        <v>6548.9000000000005</v>
      </c>
      <c r="J93" s="250">
        <f t="shared" si="147"/>
        <v>0</v>
      </c>
      <c r="K93" s="250">
        <f t="shared" si="148"/>
        <v>0</v>
      </c>
      <c r="L93" s="462">
        <v>2.3149999999999999</v>
      </c>
      <c r="M93" s="462">
        <v>2.3149999999999999</v>
      </c>
      <c r="N93" s="462">
        <v>2.3149999999999999</v>
      </c>
      <c r="O93" s="244">
        <f t="shared" si="150"/>
        <v>3.1536000000000002E-2</v>
      </c>
      <c r="P93" s="460">
        <v>0.2</v>
      </c>
      <c r="Q93" s="245">
        <v>30</v>
      </c>
      <c r="R93" s="227">
        <v>1.05</v>
      </c>
      <c r="T93" s="268">
        <f t="shared" si="106"/>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8"/>
        <v>39.337896779999994</v>
      </c>
      <c r="AC93" s="251">
        <f t="shared" si="89"/>
        <v>0</v>
      </c>
      <c r="AD93" s="446">
        <f t="shared" si="90"/>
        <v>0</v>
      </c>
      <c r="AU93" s="260"/>
      <c r="AZ93" s="252"/>
    </row>
    <row r="94" spans="2:52" ht="15" customHeight="1">
      <c r="B94" s="233" t="str">
        <f t="shared" ref="B94:G94" si="156">B54</f>
        <v>RHTUDHCEE1</v>
      </c>
      <c r="C94" s="233" t="str">
        <f t="shared" si="156"/>
        <v>Residential Heating Technology Urban Detached - District heating Central - Existing 1</v>
      </c>
      <c r="D94" s="233" t="str">
        <f t="shared" si="156"/>
        <v>Urban</v>
      </c>
      <c r="E94" s="233" t="str">
        <f t="shared" si="156"/>
        <v>Detached</v>
      </c>
      <c r="F94" s="233" t="str">
        <f t="shared" si="156"/>
        <v>RESHCE</v>
      </c>
      <c r="G94" s="233" t="str">
        <f t="shared" si="156"/>
        <v>RESHUDX</v>
      </c>
      <c r="H94" s="230">
        <v>2018</v>
      </c>
      <c r="I94" s="250">
        <f t="shared" si="146"/>
        <v>9248.5</v>
      </c>
      <c r="J94" s="572">
        <v>0</v>
      </c>
      <c r="K94" s="572">
        <v>0</v>
      </c>
      <c r="L94" s="462">
        <v>0.95</v>
      </c>
      <c r="M94" s="462">
        <v>0.95</v>
      </c>
      <c r="N94" s="462">
        <v>0.95</v>
      </c>
      <c r="O94" s="244">
        <f t="shared" si="150"/>
        <v>3.1536000000000002E-2</v>
      </c>
      <c r="P94" s="460">
        <v>0.2</v>
      </c>
      <c r="Q94" s="245">
        <v>30</v>
      </c>
      <c r="R94" s="227">
        <v>1.05</v>
      </c>
      <c r="T94" s="268">
        <f t="shared" si="106"/>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8"/>
        <v>55.554373181999999</v>
      </c>
      <c r="AC94" s="251">
        <f t="shared" si="89"/>
        <v>0</v>
      </c>
      <c r="AD94" s="446">
        <f t="shared" si="90"/>
        <v>0</v>
      </c>
      <c r="AU94" s="260"/>
      <c r="AZ94" s="252"/>
    </row>
    <row r="95" spans="2:52" ht="15" customHeight="1" thickBot="1">
      <c r="B95" s="255" t="str">
        <f t="shared" ref="B95:G95" si="157">B55</f>
        <v>RHTUDLPGE1</v>
      </c>
      <c r="C95" s="255" t="str">
        <f t="shared" si="157"/>
        <v>Residential Heating Technology Urban Detached - LPG - Existing 1</v>
      </c>
      <c r="D95" s="535" t="str">
        <f t="shared" si="157"/>
        <v>Urban</v>
      </c>
      <c r="E95" s="535" t="str">
        <f t="shared" si="157"/>
        <v>Detached</v>
      </c>
      <c r="F95" s="255" t="str">
        <f t="shared" si="157"/>
        <v>RESLPG</v>
      </c>
      <c r="G95" s="255" t="str">
        <f t="shared" si="157"/>
        <v>RESHUDB</v>
      </c>
      <c r="H95" s="423">
        <v>2018</v>
      </c>
      <c r="I95" s="297">
        <f t="shared" ref="I95" si="158">ROUNDUP(AB95/($O95*$P95)*$R95,1)</f>
        <v>0</v>
      </c>
      <c r="J95" s="297">
        <f t="shared" ref="J95" si="159">ROUNDUP(AC95/($O95*$P95)*$R95,1)</f>
        <v>0</v>
      </c>
      <c r="K95" s="297">
        <f t="shared" ref="K95" si="160">ROUNDUP(AD95/($O95*$P95)*$R95,1)</f>
        <v>0</v>
      </c>
      <c r="L95" s="463">
        <v>0.95</v>
      </c>
      <c r="M95" s="463">
        <v>0.95</v>
      </c>
      <c r="N95" s="463">
        <v>0.95</v>
      </c>
      <c r="O95" s="257">
        <f t="shared" si="150"/>
        <v>3.1536000000000002E-2</v>
      </c>
      <c r="P95" s="460">
        <v>0.2</v>
      </c>
      <c r="Q95" s="258">
        <v>30</v>
      </c>
      <c r="R95" s="227">
        <v>1.05</v>
      </c>
      <c r="T95" s="268">
        <f t="shared" si="106"/>
        <v>0</v>
      </c>
      <c r="U95" s="268"/>
      <c r="V95" s="602" t="s">
        <v>790</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0</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8"/>
        <v>0</v>
      </c>
      <c r="AC95" s="277">
        <f t="shared" si="89"/>
        <v>0</v>
      </c>
      <c r="AD95" s="448">
        <f t="shared" si="90"/>
        <v>0</v>
      </c>
      <c r="AU95" s="260"/>
      <c r="AZ95" s="252"/>
    </row>
    <row r="96" spans="2:52" ht="15" customHeight="1">
      <c r="B96" s="233" t="str">
        <f t="shared" ref="B96:G96" si="161">B56</f>
        <v>RHTRDNGAE1</v>
      </c>
      <c r="C96" s="233" t="str">
        <f t="shared" si="161"/>
        <v>Residential Heating Technology Rural Detached - Natural Gas - Existing 1</v>
      </c>
      <c r="D96" s="233" t="str">
        <f t="shared" si="161"/>
        <v>Rural</v>
      </c>
      <c r="E96" s="233" t="str">
        <f t="shared" si="161"/>
        <v>Detached</v>
      </c>
      <c r="F96" s="233" t="str">
        <f t="shared" si="161"/>
        <v>RESNGA,RESSNG</v>
      </c>
      <c r="G96" s="233" t="str">
        <f t="shared" si="161"/>
        <v>RESHRDB</v>
      </c>
      <c r="H96" s="259">
        <v>2018</v>
      </c>
      <c r="I96" s="250">
        <f>ROUNDUP(AB96/($O96*$P96)*$R96,1)</f>
        <v>32566.399999999998</v>
      </c>
      <c r="J96" s="250">
        <f>ROUNDUP(AC96/($O96*$P96)*$R96,1)</f>
        <v>0</v>
      </c>
      <c r="K96" s="250">
        <f>ROUNDUP(AD96/($O96*$P96)*$R96,1)</f>
        <v>0</v>
      </c>
      <c r="L96" s="462">
        <v>0.79</v>
      </c>
      <c r="M96" s="462">
        <v>0.79</v>
      </c>
      <c r="N96" s="462">
        <v>0.79</v>
      </c>
      <c r="O96" s="244">
        <f t="shared" si="150"/>
        <v>3.1536000000000002E-2</v>
      </c>
      <c r="P96" s="460">
        <v>0.2</v>
      </c>
      <c r="Q96" s="245">
        <v>25</v>
      </c>
      <c r="R96" s="227">
        <v>1.05</v>
      </c>
      <c r="T96" s="268">
        <f t="shared" si="106"/>
        <v>260.00354187341776</v>
      </c>
      <c r="U96" s="268"/>
      <c r="V96" s="602" t="str">
        <f>'Data manipulation'!$B$36</f>
        <v>Natural gas, biogas and LNG</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247.62207716400002</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8"/>
        <v>195.62144095956003</v>
      </c>
      <c r="AC96" s="278">
        <f t="shared" si="89"/>
        <v>0</v>
      </c>
      <c r="AD96" s="449">
        <f t="shared" si="90"/>
        <v>0</v>
      </c>
      <c r="AU96" s="260"/>
      <c r="AZ96" s="252"/>
    </row>
    <row r="97" spans="2:52" ht="15" customHeight="1">
      <c r="B97" s="233" t="str">
        <f t="shared" ref="B97:G97" si="162">B57</f>
        <v>RHTRDDSLE1</v>
      </c>
      <c r="C97" s="233" t="str">
        <f t="shared" si="162"/>
        <v>Residential Heating Technology Rural Detached - Diesel - Existing 1</v>
      </c>
      <c r="D97" s="233" t="str">
        <f t="shared" si="162"/>
        <v>Rural</v>
      </c>
      <c r="E97" s="233" t="str">
        <f t="shared" si="162"/>
        <v>Detached</v>
      </c>
      <c r="F97" s="233" t="str">
        <f t="shared" si="162"/>
        <v>RESDSL,RESDSB</v>
      </c>
      <c r="G97" s="233" t="str">
        <f t="shared" si="162"/>
        <v>RESHRDB</v>
      </c>
      <c r="H97" s="259">
        <v>2018</v>
      </c>
      <c r="I97" s="250">
        <f t="shared" ref="I97:I103" si="163">ROUNDUP(AB97/($O97*$P97)*$R97,1)</f>
        <v>13843.9</v>
      </c>
      <c r="J97" s="250">
        <f t="shared" ref="J97:J103" si="164">ROUNDUP(AC97/($O97*$P97)*$R97,1)</f>
        <v>0</v>
      </c>
      <c r="K97" s="250">
        <f t="shared" ref="K97:K103" si="165">ROUNDUP(AD97/($O97*$P97)*$R97,1)</f>
        <v>0</v>
      </c>
      <c r="L97" s="462">
        <v>0.79</v>
      </c>
      <c r="M97" s="462">
        <v>0.79</v>
      </c>
      <c r="N97" s="462">
        <v>0.79</v>
      </c>
      <c r="O97" s="244">
        <f t="shared" si="150"/>
        <v>3.1536000000000002E-2</v>
      </c>
      <c r="P97" s="460">
        <v>0.2</v>
      </c>
      <c r="Q97" s="245">
        <v>20</v>
      </c>
      <c r="R97" s="227">
        <v>1.05</v>
      </c>
      <c r="T97" s="268">
        <f t="shared" si="106"/>
        <v>110.52689377215191</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105.26345635300001</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8"/>
        <v>83.15813051887001</v>
      </c>
      <c r="AC97" s="251">
        <f t="shared" si="89"/>
        <v>0</v>
      </c>
      <c r="AD97" s="446">
        <f t="shared" si="90"/>
        <v>0</v>
      </c>
      <c r="AU97" s="260"/>
      <c r="AZ97" s="252"/>
    </row>
    <row r="98" spans="2:52" ht="15" customHeight="1">
      <c r="B98" s="233" t="str">
        <f t="shared" ref="B98:G98" si="166">B58</f>
        <v>RHTRDWPEE1</v>
      </c>
      <c r="C98" s="233" t="str">
        <f t="shared" si="166"/>
        <v>Residential Heating Technology Rural Detached - Wood pellets - Existing 1</v>
      </c>
      <c r="D98" s="233" t="str">
        <f t="shared" si="166"/>
        <v>Rural</v>
      </c>
      <c r="E98" s="233" t="str">
        <f t="shared" si="166"/>
        <v>Detached</v>
      </c>
      <c r="F98" s="233" t="str">
        <f t="shared" si="166"/>
        <v>RESWPE</v>
      </c>
      <c r="G98" s="233" t="str">
        <f t="shared" si="166"/>
        <v>RESHRDB</v>
      </c>
      <c r="H98" s="259">
        <v>2018</v>
      </c>
      <c r="I98" s="250">
        <f t="shared" si="163"/>
        <v>0</v>
      </c>
      <c r="J98" s="250">
        <f t="shared" si="164"/>
        <v>0</v>
      </c>
      <c r="K98" s="250">
        <f t="shared" si="165"/>
        <v>0</v>
      </c>
      <c r="L98" s="462">
        <v>0.67</v>
      </c>
      <c r="M98" s="462">
        <v>0.67</v>
      </c>
      <c r="N98" s="462">
        <v>0.67</v>
      </c>
      <c r="O98" s="244">
        <f>31.536/1000</f>
        <v>3.1536000000000002E-2</v>
      </c>
      <c r="P98" s="460">
        <v>0.2</v>
      </c>
      <c r="Q98" s="245">
        <v>20</v>
      </c>
      <c r="R98" s="227">
        <v>1.05</v>
      </c>
      <c r="T98" s="268">
        <f t="shared" si="106"/>
        <v>0</v>
      </c>
      <c r="U98" s="268"/>
      <c r="V98" s="602" t="s">
        <v>206</v>
      </c>
      <c r="W98" s="254" t="s">
        <v>896</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8"/>
        <v>0</v>
      </c>
      <c r="AC98" s="251">
        <f t="shared" si="89"/>
        <v>0</v>
      </c>
      <c r="AD98" s="446">
        <f t="shared" si="90"/>
        <v>0</v>
      </c>
      <c r="AU98" s="260"/>
      <c r="AZ98" s="252"/>
    </row>
    <row r="99" spans="2:52" ht="15" customHeight="1">
      <c r="B99" s="233" t="str">
        <f t="shared" ref="B99:G99" si="167">B59</f>
        <v>RHTRDFIWE1</v>
      </c>
      <c r="C99" s="233" t="str">
        <f t="shared" si="167"/>
        <v>Residential Heating Technology Rural Detached - Fire wood - Existing 1</v>
      </c>
      <c r="D99" s="233" t="str">
        <f t="shared" si="167"/>
        <v>Rural</v>
      </c>
      <c r="E99" s="233" t="str">
        <f t="shared" si="167"/>
        <v>Detached</v>
      </c>
      <c r="F99" s="233" t="str">
        <f t="shared" si="167"/>
        <v>RESFIW</v>
      </c>
      <c r="G99" s="233" t="str">
        <f t="shared" si="167"/>
        <v>RESHRDB</v>
      </c>
      <c r="H99" s="259">
        <v>2018</v>
      </c>
      <c r="I99" s="250">
        <f t="shared" si="163"/>
        <v>7463.4000000000005</v>
      </c>
      <c r="J99" s="250">
        <f t="shared" si="164"/>
        <v>0</v>
      </c>
      <c r="K99" s="250">
        <f t="shared" si="165"/>
        <v>0</v>
      </c>
      <c r="L99" s="462">
        <v>0.67</v>
      </c>
      <c r="M99" s="462">
        <v>0.67</v>
      </c>
      <c r="N99" s="462">
        <v>0.67</v>
      </c>
      <c r="O99" s="244">
        <f>31.536/1000</f>
        <v>3.1536000000000002E-2</v>
      </c>
      <c r="P99" s="460">
        <v>0.2</v>
      </c>
      <c r="Q99" s="245">
        <v>20</v>
      </c>
      <c r="R99" s="227">
        <v>1.05</v>
      </c>
      <c r="T99" s="268">
        <f t="shared" si="106"/>
        <v>70.258442507462689</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8"/>
        <v>44.831005612250003</v>
      </c>
      <c r="AC99" s="251">
        <f t="shared" si="89"/>
        <v>0</v>
      </c>
      <c r="AD99" s="446">
        <f t="shared" si="90"/>
        <v>0</v>
      </c>
      <c r="AU99" s="260"/>
      <c r="AZ99" s="252"/>
    </row>
    <row r="100" spans="2:52" ht="15" customHeight="1">
      <c r="B100" s="233" t="str">
        <f t="shared" ref="B100:G100" si="168">B60</f>
        <v>RHTRDCOAE1</v>
      </c>
      <c r="C100" s="233" t="str">
        <f t="shared" si="168"/>
        <v>Residential Heating Technology Rural Detached - Coal - Existing 1</v>
      </c>
      <c r="D100" s="233" t="str">
        <f t="shared" si="168"/>
        <v>Rural</v>
      </c>
      <c r="E100" s="233" t="str">
        <f t="shared" si="168"/>
        <v>Detached</v>
      </c>
      <c r="F100" s="233" t="str">
        <f t="shared" si="168"/>
        <v>RESCOA</v>
      </c>
      <c r="G100" s="233" t="str">
        <f t="shared" si="168"/>
        <v>RESHRDB</v>
      </c>
      <c r="H100" s="259">
        <v>2018</v>
      </c>
      <c r="I100" s="250">
        <f t="shared" si="163"/>
        <v>788.4</v>
      </c>
      <c r="J100" s="250">
        <f t="shared" si="164"/>
        <v>0</v>
      </c>
      <c r="K100" s="250">
        <f t="shared" si="165"/>
        <v>0</v>
      </c>
      <c r="L100" s="462">
        <v>0.72</v>
      </c>
      <c r="M100" s="462">
        <v>0.72</v>
      </c>
      <c r="N100" s="462">
        <v>0.72</v>
      </c>
      <c r="O100" s="244">
        <f t="shared" si="150"/>
        <v>3.1536000000000002E-2</v>
      </c>
      <c r="P100" s="460">
        <v>0.2</v>
      </c>
      <c r="Q100" s="245">
        <v>20</v>
      </c>
      <c r="R100" s="227">
        <v>1.05</v>
      </c>
      <c r="T100" s="268">
        <f t="shared" si="106"/>
        <v>6.9063840000000001</v>
      </c>
      <c r="U100" s="268"/>
      <c r="V100" s="602" t="str">
        <f>'Data manipulation'!$B$23</f>
        <v>Solid fossil fuels, peat, peat products, oil shale and oil sands</v>
      </c>
      <c r="W100" s="254" t="s">
        <v>893</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8"/>
        <v>4.7358049939199995</v>
      </c>
      <c r="AC100" s="251">
        <f t="shared" si="89"/>
        <v>0</v>
      </c>
      <c r="AD100" s="446">
        <f t="shared" si="90"/>
        <v>0</v>
      </c>
      <c r="AU100" s="260"/>
      <c r="AZ100" s="252"/>
    </row>
    <row r="101" spans="2:52" ht="15" customHeight="1">
      <c r="B101" s="233" t="str">
        <f t="shared" ref="B101:G101" si="169">B61</f>
        <v>RHTRDSOLE1</v>
      </c>
      <c r="C101" s="233" t="str">
        <f t="shared" si="169"/>
        <v>Residential Heating Technology Rural Detached - Solar - Existing 1</v>
      </c>
      <c r="D101" s="233" t="str">
        <f t="shared" si="169"/>
        <v>Rural</v>
      </c>
      <c r="E101" s="233" t="str">
        <f t="shared" si="169"/>
        <v>Detached</v>
      </c>
      <c r="F101" s="233" t="str">
        <f t="shared" si="169"/>
        <v>RESSOL</v>
      </c>
      <c r="G101" s="233" t="str">
        <f t="shared" si="169"/>
        <v>RESHRDB</v>
      </c>
      <c r="H101" s="259">
        <v>2018</v>
      </c>
      <c r="I101" s="250">
        <f t="shared" si="163"/>
        <v>212.6</v>
      </c>
      <c r="J101" s="250">
        <f t="shared" si="164"/>
        <v>0</v>
      </c>
      <c r="K101" s="250">
        <f t="shared" si="165"/>
        <v>0</v>
      </c>
      <c r="L101" s="462">
        <v>1</v>
      </c>
      <c r="M101" s="462">
        <v>1</v>
      </c>
      <c r="N101" s="462">
        <v>1</v>
      </c>
      <c r="O101" s="244">
        <f t="shared" si="150"/>
        <v>3.1536000000000002E-2</v>
      </c>
      <c r="P101" s="460">
        <v>0.2</v>
      </c>
      <c r="Q101" s="245">
        <v>20</v>
      </c>
      <c r="R101" s="227">
        <v>1.05</v>
      </c>
      <c r="T101" s="268">
        <f t="shared" si="106"/>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8"/>
        <v>1.2768211060000001</v>
      </c>
      <c r="AC101" s="251">
        <f t="shared" si="89"/>
        <v>0</v>
      </c>
      <c r="AD101" s="446">
        <f t="shared" si="90"/>
        <v>0</v>
      </c>
      <c r="AU101" s="260"/>
      <c r="AZ101" s="252"/>
    </row>
    <row r="102" spans="2:52" ht="15" customHeight="1">
      <c r="B102" s="233" t="str">
        <f t="shared" ref="B102:G102" si="170">B62</f>
        <v>RHTRDELCHE1</v>
      </c>
      <c r="C102" s="233" t="str">
        <f t="shared" si="170"/>
        <v>Residential Heating Technology Rural Detached - Electricity Heating - Existing 1</v>
      </c>
      <c r="D102" s="233" t="str">
        <f t="shared" si="170"/>
        <v>Rural</v>
      </c>
      <c r="E102" s="233" t="str">
        <f t="shared" si="170"/>
        <v>Detached</v>
      </c>
      <c r="F102" s="233" t="str">
        <f t="shared" si="170"/>
        <v>RESELCH</v>
      </c>
      <c r="G102" s="233" t="str">
        <f t="shared" si="170"/>
        <v>RESHRDB</v>
      </c>
      <c r="H102" s="259">
        <v>2018</v>
      </c>
      <c r="I102" s="250">
        <f t="shared" si="163"/>
        <v>1424.8</v>
      </c>
      <c r="J102" s="250">
        <f t="shared" si="164"/>
        <v>0</v>
      </c>
      <c r="K102" s="250">
        <f t="shared" si="165"/>
        <v>0</v>
      </c>
      <c r="L102" s="462">
        <v>1</v>
      </c>
      <c r="M102" s="462">
        <v>1</v>
      </c>
      <c r="N102" s="462">
        <v>1</v>
      </c>
      <c r="O102" s="244">
        <f t="shared" si="150"/>
        <v>3.1536000000000002E-2</v>
      </c>
      <c r="P102" s="460">
        <v>0.2</v>
      </c>
      <c r="Q102" s="245">
        <v>30</v>
      </c>
      <c r="R102" s="227">
        <v>1.05</v>
      </c>
      <c r="T102" s="268">
        <f t="shared" si="106"/>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8"/>
        <v>8.5581166880000001</v>
      </c>
      <c r="AC102" s="251">
        <f t="shared" si="89"/>
        <v>0</v>
      </c>
      <c r="AD102" s="446">
        <f t="shared" si="90"/>
        <v>0</v>
      </c>
      <c r="AU102" s="260"/>
      <c r="AZ102" s="252"/>
    </row>
    <row r="103" spans="2:52" ht="15" customHeight="1">
      <c r="B103" s="233" t="str">
        <f t="shared" ref="B103:G103" si="171">B63</f>
        <v>RHTRDELCHE2</v>
      </c>
      <c r="C103" s="233" t="str">
        <f t="shared" si="171"/>
        <v>Residential Heating Technology Rural Detached - Electricity Heating - Existing 2</v>
      </c>
      <c r="D103" s="233" t="str">
        <f t="shared" si="171"/>
        <v>Rural</v>
      </c>
      <c r="E103" s="233" t="str">
        <f t="shared" si="171"/>
        <v>Detached</v>
      </c>
      <c r="F103" s="233" t="str">
        <f t="shared" si="171"/>
        <v>RESELCH</v>
      </c>
      <c r="G103" s="233" t="str">
        <f t="shared" si="171"/>
        <v>RESHRDB</v>
      </c>
      <c r="H103" s="259">
        <v>2018</v>
      </c>
      <c r="I103" s="250">
        <f t="shared" si="163"/>
        <v>4974</v>
      </c>
      <c r="J103" s="250">
        <f t="shared" si="164"/>
        <v>0</v>
      </c>
      <c r="K103" s="250">
        <f t="shared" si="165"/>
        <v>0</v>
      </c>
      <c r="L103" s="462">
        <v>2.3149999999999999</v>
      </c>
      <c r="M103" s="462">
        <v>2.3149999999999999</v>
      </c>
      <c r="N103" s="462">
        <v>2.3149999999999999</v>
      </c>
      <c r="O103" s="244">
        <f t="shared" si="150"/>
        <v>3.1536000000000002E-2</v>
      </c>
      <c r="P103" s="460">
        <v>0.2</v>
      </c>
      <c r="Q103" s="245">
        <v>30</v>
      </c>
      <c r="R103" s="227">
        <v>1.05</v>
      </c>
      <c r="T103" s="268">
        <f t="shared" si="106"/>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8"/>
        <v>29.878069220999997</v>
      </c>
      <c r="AC103" s="251">
        <f t="shared" si="89"/>
        <v>0</v>
      </c>
      <c r="AD103" s="446">
        <f t="shared" si="90"/>
        <v>0</v>
      </c>
      <c r="AU103" s="260"/>
      <c r="AZ103" s="252"/>
    </row>
    <row r="104" spans="2:52" ht="15" customHeight="1">
      <c r="B104" s="233" t="str">
        <f t="shared" ref="B104:G104" si="172">B64</f>
        <v>RHTRDHCEE1</v>
      </c>
      <c r="C104" s="233" t="str">
        <f t="shared" si="172"/>
        <v>Residential Heating Technology Rural Detached - District heating Central - Existing 1</v>
      </c>
      <c r="D104" s="233" t="str">
        <f t="shared" si="172"/>
        <v>Rural</v>
      </c>
      <c r="E104" s="233" t="str">
        <f t="shared" si="172"/>
        <v>Detached</v>
      </c>
      <c r="F104" s="233" t="str">
        <f t="shared" si="172"/>
        <v>RESHDE</v>
      </c>
      <c r="G104" s="233" t="str">
        <f t="shared" si="172"/>
        <v>RESHRDX</v>
      </c>
      <c r="H104" s="261">
        <v>2018</v>
      </c>
      <c r="I104" s="572">
        <v>0</v>
      </c>
      <c r="J104" s="572">
        <v>0</v>
      </c>
      <c r="K104" s="572">
        <v>0</v>
      </c>
      <c r="L104" s="462">
        <v>0.98</v>
      </c>
      <c r="M104" s="462">
        <v>0.98</v>
      </c>
      <c r="N104" s="462">
        <v>0.98</v>
      </c>
      <c r="O104" s="244">
        <f t="shared" si="150"/>
        <v>3.1536000000000002E-2</v>
      </c>
      <c r="P104" s="460">
        <v>0.2</v>
      </c>
      <c r="Q104" s="245">
        <v>30</v>
      </c>
      <c r="R104" s="227">
        <v>1.05</v>
      </c>
      <c r="T104" s="268">
        <f t="shared" si="106"/>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8"/>
        <v>43.527338707160006</v>
      </c>
      <c r="AC104" s="251">
        <f t="shared" si="89"/>
        <v>0</v>
      </c>
      <c r="AD104" s="446">
        <f t="shared" si="90"/>
        <v>0</v>
      </c>
      <c r="AU104" s="260"/>
      <c r="AZ104" s="252"/>
    </row>
    <row r="105" spans="2:52" ht="15" customHeight="1" thickBot="1">
      <c r="B105" s="233" t="str">
        <f t="shared" ref="B105:G105" si="173">B65</f>
        <v>RHTRDLPGE1</v>
      </c>
      <c r="C105" s="233" t="str">
        <f t="shared" si="173"/>
        <v>Residential Heating Technology Rural Detached - LPG - Existing 1</v>
      </c>
      <c r="D105" s="233" t="str">
        <f t="shared" si="173"/>
        <v>Rural</v>
      </c>
      <c r="E105" s="233" t="str">
        <f t="shared" si="173"/>
        <v>Detached</v>
      </c>
      <c r="F105" s="233" t="str">
        <f t="shared" si="173"/>
        <v>RESLPG</v>
      </c>
      <c r="G105" s="233" t="str">
        <f t="shared" si="173"/>
        <v>RESHRDB</v>
      </c>
      <c r="H105" s="261">
        <v>2018</v>
      </c>
      <c r="I105" s="297">
        <f t="shared" ref="I105" si="174">ROUNDUP(AB105/($O105*$P105)*$R105,1)</f>
        <v>0</v>
      </c>
      <c r="J105" s="297">
        <f t="shared" ref="J105" si="175">ROUNDUP(AC105/($O105*$P105)*$R105,1)</f>
        <v>0</v>
      </c>
      <c r="K105" s="297">
        <f t="shared" ref="K105" si="176">ROUNDUP(AD105/($O105*$P105)*$R105,1)</f>
        <v>0</v>
      </c>
      <c r="L105" s="462">
        <v>0.98</v>
      </c>
      <c r="M105" s="462">
        <v>0.98</v>
      </c>
      <c r="N105" s="462">
        <v>0.98</v>
      </c>
      <c r="O105" s="244">
        <f t="shared" si="150"/>
        <v>3.1536000000000002E-2</v>
      </c>
      <c r="P105" s="460">
        <v>0.2</v>
      </c>
      <c r="Q105" s="245">
        <v>30</v>
      </c>
      <c r="R105" s="227">
        <v>1.05</v>
      </c>
      <c r="T105" s="268">
        <f t="shared" si="106"/>
        <v>0</v>
      </c>
      <c r="U105" s="268"/>
      <c r="V105" s="602" t="s">
        <v>790</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0</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8"/>
        <v>0</v>
      </c>
      <c r="AC105" s="433">
        <f t="shared" si="89"/>
        <v>0</v>
      </c>
      <c r="AD105" s="454">
        <f t="shared" si="90"/>
        <v>0</v>
      </c>
      <c r="AU105" s="260"/>
      <c r="AZ105" s="252"/>
    </row>
    <row r="106" spans="2:52" ht="15" customHeight="1">
      <c r="B106" s="227" t="str">
        <f t="shared" ref="B106:E106" si="177">B66</f>
        <v>RHTUMNGAE1</v>
      </c>
      <c r="C106" s="227" t="str">
        <f t="shared" si="177"/>
        <v>Residential Heating Technology Urban Multi - Natural Gas - Existing 1</v>
      </c>
      <c r="D106" s="227" t="str">
        <f t="shared" si="177"/>
        <v>Urban</v>
      </c>
      <c r="E106" s="227" t="str">
        <f t="shared" si="177"/>
        <v>Multi storey</v>
      </c>
      <c r="F106" s="227" t="str">
        <f>F66</f>
        <v>RESNGA,RESSNG</v>
      </c>
      <c r="G106" s="227" t="str">
        <f>G66</f>
        <v>RESHUMB</v>
      </c>
      <c r="H106" s="230">
        <v>2018</v>
      </c>
      <c r="I106" s="250">
        <f>ROUNDUP(AB106/($O106*$P106)*$R106,1)</f>
        <v>22981.699999999997</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6"/>
        <v>201.31969199999997</v>
      </c>
      <c r="U106" s="268"/>
      <c r="V106" s="602" t="str">
        <f>'Data manipulation'!$B$36</f>
        <v>Natural gas, biogas and LNG</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191.73245473200001</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8">Y106*L106</f>
        <v>138.04736740704001</v>
      </c>
      <c r="AC106" s="251">
        <f t="shared" ref="AC106:AC185" si="179">Z106*M106</f>
        <v>0</v>
      </c>
      <c r="AD106" s="446">
        <f t="shared" ref="AD106:AD185" si="180">AA106*N106</f>
        <v>0</v>
      </c>
      <c r="AE106" s="262"/>
      <c r="AU106" s="260"/>
      <c r="AZ106" s="252"/>
    </row>
    <row r="107" spans="2:52" ht="15" customHeight="1">
      <c r="B107" s="227" t="str">
        <f t="shared" ref="B107:G107" si="181">B67</f>
        <v>RHTUMDSLE1</v>
      </c>
      <c r="C107" s="227" t="str">
        <f t="shared" si="181"/>
        <v>Residential Heating Technology Urban Multi - Diesel - Existing 1</v>
      </c>
      <c r="D107" s="227" t="str">
        <f t="shared" si="181"/>
        <v>Urban</v>
      </c>
      <c r="E107" s="227" t="str">
        <f t="shared" si="181"/>
        <v>Multi storey</v>
      </c>
      <c r="F107" s="227" t="str">
        <f t="shared" si="181"/>
        <v>RESDSL,RESDSB</v>
      </c>
      <c r="G107" s="227" t="str">
        <f t="shared" si="181"/>
        <v>RESHUMB</v>
      </c>
      <c r="H107" s="230">
        <v>2018</v>
      </c>
      <c r="I107" s="250">
        <f t="shared" ref="I107:I115" si="182">ROUNDUP(AB107/($O107*$P107)*$R107,1)</f>
        <v>9633.8000000000011</v>
      </c>
      <c r="J107" s="250">
        <f t="shared" ref="J107:J113" si="183">ROUNDUP(AC107/($O107*$P107)*$R107,1)</f>
        <v>0</v>
      </c>
      <c r="K107" s="250">
        <f t="shared" ref="K107:K113" si="184">ROUNDUP(AD107/($O107*$P107)*$R107,1)</f>
        <v>0</v>
      </c>
      <c r="L107" s="462">
        <v>0.71</v>
      </c>
      <c r="M107" s="462">
        <v>0.71</v>
      </c>
      <c r="N107" s="462">
        <v>0.71</v>
      </c>
      <c r="O107" s="244">
        <f>31.536/1000</f>
        <v>3.1536000000000002E-2</v>
      </c>
      <c r="P107" s="460">
        <v>0.2</v>
      </c>
      <c r="Q107" s="245">
        <v>20</v>
      </c>
      <c r="R107" s="227">
        <v>1.05</v>
      </c>
      <c r="T107" s="268">
        <f t="shared" si="106"/>
        <v>85.580708957746495</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81.504933289000007</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8"/>
        <v>57.868502635190005</v>
      </c>
      <c r="AC107" s="251">
        <f t="shared" si="179"/>
        <v>0</v>
      </c>
      <c r="AD107" s="446">
        <f t="shared" si="180"/>
        <v>0</v>
      </c>
      <c r="AE107" s="262"/>
      <c r="AU107" s="260"/>
      <c r="AZ107" s="252"/>
    </row>
    <row r="108" spans="2:52" ht="15" customHeight="1">
      <c r="B108" s="227" t="str">
        <f t="shared" ref="B108:G108" si="185">B68</f>
        <v>RHTUMWPEE1</v>
      </c>
      <c r="C108" s="227" t="str">
        <f t="shared" si="185"/>
        <v>Residential Heating Technology Urban Multi - Wood pellets - Existing 1</v>
      </c>
      <c r="D108" s="227" t="str">
        <f t="shared" si="185"/>
        <v>Urban</v>
      </c>
      <c r="E108" s="227" t="str">
        <f t="shared" si="185"/>
        <v>Multi storey</v>
      </c>
      <c r="F108" s="227" t="str">
        <f t="shared" si="185"/>
        <v>RESWPE</v>
      </c>
      <c r="G108" s="227" t="str">
        <f t="shared" si="185"/>
        <v>RESHUMB</v>
      </c>
      <c r="H108" s="230">
        <v>2018</v>
      </c>
      <c r="I108" s="250">
        <f t="shared" si="182"/>
        <v>0</v>
      </c>
      <c r="J108" s="250">
        <f t="shared" si="183"/>
        <v>0</v>
      </c>
      <c r="K108" s="250">
        <f t="shared" si="184"/>
        <v>0</v>
      </c>
      <c r="L108" s="462">
        <v>0.61</v>
      </c>
      <c r="M108" s="462">
        <v>0.61</v>
      </c>
      <c r="N108" s="462">
        <v>0.61</v>
      </c>
      <c r="O108" s="244">
        <f t="shared" ref="O108:O125" si="186">31.536/1000</f>
        <v>3.1536000000000002E-2</v>
      </c>
      <c r="P108" s="460">
        <v>0.2</v>
      </c>
      <c r="Q108" s="245">
        <v>20</v>
      </c>
      <c r="R108" s="227">
        <v>1.05</v>
      </c>
      <c r="T108" s="268">
        <f t="shared" si="106"/>
        <v>0</v>
      </c>
      <c r="U108" s="268"/>
      <c r="V108" s="602" t="s">
        <v>206</v>
      </c>
      <c r="W108" s="254" t="s">
        <v>896</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8"/>
        <v>0</v>
      </c>
      <c r="AC108" s="251">
        <f t="shared" si="179"/>
        <v>0</v>
      </c>
      <c r="AD108" s="446">
        <f t="shared" si="180"/>
        <v>0</v>
      </c>
      <c r="AE108" s="262"/>
      <c r="AU108" s="260"/>
      <c r="AZ108" s="252"/>
    </row>
    <row r="109" spans="2:52" ht="15" customHeight="1">
      <c r="B109" s="227" t="str">
        <f t="shared" ref="B109:G109" si="187">B69</f>
        <v>RHTUMFIWE1</v>
      </c>
      <c r="C109" s="227" t="str">
        <f t="shared" si="187"/>
        <v>Residential Heating Technology Urban Multi - Fire wood - Existing 1</v>
      </c>
      <c r="D109" s="227" t="str">
        <f t="shared" si="187"/>
        <v>Urban</v>
      </c>
      <c r="E109" s="227" t="str">
        <f t="shared" si="187"/>
        <v>Multi storey</v>
      </c>
      <c r="F109" s="227" t="str">
        <f t="shared" si="187"/>
        <v>RESFIW</v>
      </c>
      <c r="G109" s="227" t="str">
        <f t="shared" si="187"/>
        <v>RESHUMB</v>
      </c>
      <c r="H109" s="230">
        <v>2018</v>
      </c>
      <c r="I109" s="250">
        <f t="shared" si="182"/>
        <v>5606.3</v>
      </c>
      <c r="J109" s="250">
        <f t="shared" si="183"/>
        <v>0</v>
      </c>
      <c r="K109" s="250">
        <f t="shared" si="184"/>
        <v>0</v>
      </c>
      <c r="L109" s="462">
        <v>0.65000022993955098</v>
      </c>
      <c r="M109" s="462">
        <v>0.65000022993955098</v>
      </c>
      <c r="N109" s="462">
        <v>0.65000022993955098</v>
      </c>
      <c r="O109" s="244">
        <f t="shared" si="186"/>
        <v>3.1536000000000002E-2</v>
      </c>
      <c r="P109" s="460">
        <v>0.2</v>
      </c>
      <c r="Q109" s="245">
        <v>20</v>
      </c>
      <c r="R109" s="227">
        <v>1.05</v>
      </c>
      <c r="T109" s="268">
        <f t="shared" si="106"/>
        <v>54.400065925035804</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8"/>
        <v>33.676229341818171</v>
      </c>
      <c r="AC109" s="251">
        <f t="shared" si="179"/>
        <v>0</v>
      </c>
      <c r="AD109" s="446">
        <f t="shared" si="180"/>
        <v>0</v>
      </c>
      <c r="AE109" s="262"/>
      <c r="AU109" s="260"/>
      <c r="AZ109" s="252"/>
    </row>
    <row r="110" spans="2:52" ht="15" customHeight="1">
      <c r="B110" s="233" t="str">
        <f t="shared" ref="B110:G110" si="188">B70</f>
        <v>RHTUMCOAE1</v>
      </c>
      <c r="C110" s="233" t="str">
        <f t="shared" si="188"/>
        <v>Residential Heating Technology Urban Multi - Coal - Existing 1</v>
      </c>
      <c r="D110" s="233" t="str">
        <f t="shared" si="188"/>
        <v>Urban</v>
      </c>
      <c r="E110" s="233" t="str">
        <f t="shared" si="188"/>
        <v>Multi storey</v>
      </c>
      <c r="F110" s="233" t="str">
        <f t="shared" si="188"/>
        <v>RESCOA</v>
      </c>
      <c r="G110" s="233" t="str">
        <f t="shared" si="188"/>
        <v>RESHUMB</v>
      </c>
      <c r="H110" s="230">
        <v>2018</v>
      </c>
      <c r="I110" s="250">
        <f t="shared" si="182"/>
        <v>593.5</v>
      </c>
      <c r="J110" s="250">
        <f t="shared" si="183"/>
        <v>0</v>
      </c>
      <c r="K110" s="250">
        <f t="shared" si="184"/>
        <v>0</v>
      </c>
      <c r="L110" s="462">
        <v>0.7</v>
      </c>
      <c r="M110" s="462">
        <v>0.7</v>
      </c>
      <c r="N110" s="462">
        <v>0.7</v>
      </c>
      <c r="O110" s="244">
        <f t="shared" si="186"/>
        <v>3.1536000000000002E-2</v>
      </c>
      <c r="P110" s="460">
        <v>0.2</v>
      </c>
      <c r="Q110" s="245">
        <v>20</v>
      </c>
      <c r="R110" s="227">
        <v>1.05</v>
      </c>
      <c r="T110" s="268">
        <f t="shared" si="106"/>
        <v>5.3476045714285725</v>
      </c>
      <c r="U110" s="268"/>
      <c r="V110" s="602" t="str">
        <f>'Data manipulation'!$B$23</f>
        <v>Solid fossil fuels, peat, peat products, oil shale and oil sands</v>
      </c>
      <c r="W110" s="254" t="s">
        <v>893</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8"/>
        <v>3.5650499975999996</v>
      </c>
      <c r="AC110" s="251">
        <f t="shared" si="179"/>
        <v>0</v>
      </c>
      <c r="AD110" s="446">
        <f t="shared" si="180"/>
        <v>0</v>
      </c>
      <c r="AE110" s="262"/>
      <c r="AU110" s="260"/>
      <c r="AZ110" s="252"/>
    </row>
    <row r="111" spans="2:52" ht="15" customHeight="1">
      <c r="B111" s="233" t="str">
        <f t="shared" ref="B111:G111" si="189">B71</f>
        <v>RHTUMSOLE1</v>
      </c>
      <c r="C111" s="233" t="str">
        <f t="shared" si="189"/>
        <v>Residential Heating Technology Urban Multi - Solar - Existing 1</v>
      </c>
      <c r="D111" s="233" t="str">
        <f t="shared" si="189"/>
        <v>Urban</v>
      </c>
      <c r="E111" s="233" t="str">
        <f t="shared" si="189"/>
        <v>Multi storey</v>
      </c>
      <c r="F111" s="233" t="str">
        <f t="shared" si="189"/>
        <v>RESSOL</v>
      </c>
      <c r="G111" s="233" t="str">
        <f t="shared" si="189"/>
        <v>RESHUMB</v>
      </c>
      <c r="H111" s="230">
        <v>2018</v>
      </c>
      <c r="I111" s="250">
        <f t="shared" si="182"/>
        <v>164.6</v>
      </c>
      <c r="J111" s="250">
        <f t="shared" si="183"/>
        <v>0</v>
      </c>
      <c r="K111" s="250">
        <f t="shared" si="184"/>
        <v>0</v>
      </c>
      <c r="L111" s="462">
        <v>1</v>
      </c>
      <c r="M111" s="462">
        <v>1</v>
      </c>
      <c r="N111" s="462">
        <v>1</v>
      </c>
      <c r="O111" s="244">
        <f t="shared" si="186"/>
        <v>3.1536000000000002E-2</v>
      </c>
      <c r="P111" s="460">
        <v>0.2</v>
      </c>
      <c r="Q111" s="245">
        <v>20</v>
      </c>
      <c r="R111" s="227">
        <v>1.05</v>
      </c>
      <c r="T111" s="268">
        <f t="shared" si="106"/>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8"/>
        <v>0.98863577800000002</v>
      </c>
      <c r="AC111" s="251">
        <f t="shared" si="179"/>
        <v>0</v>
      </c>
      <c r="AD111" s="446">
        <f t="shared" si="180"/>
        <v>0</v>
      </c>
      <c r="AE111" s="262"/>
      <c r="AU111" s="260"/>
      <c r="AZ111" s="252"/>
    </row>
    <row r="112" spans="2:52" ht="15" customHeight="1">
      <c r="B112" s="233" t="str">
        <f t="shared" ref="B112:G112" si="190">B72</f>
        <v>RHTUMELCHE1</v>
      </c>
      <c r="C112" s="233" t="str">
        <f t="shared" si="190"/>
        <v>Residential Heating Technology Urban Multi - Electricity Heating - Existing 1</v>
      </c>
      <c r="D112" s="233" t="str">
        <f t="shared" si="190"/>
        <v>Urban</v>
      </c>
      <c r="E112" s="233" t="str">
        <f t="shared" si="190"/>
        <v>Multi storey</v>
      </c>
      <c r="F112" s="233" t="str">
        <f t="shared" si="190"/>
        <v>RESELCH</v>
      </c>
      <c r="G112" s="233" t="str">
        <f t="shared" si="190"/>
        <v>RESHUMB</v>
      </c>
      <c r="H112" s="230">
        <v>2018</v>
      </c>
      <c r="I112" s="250">
        <f t="shared" si="182"/>
        <v>1103.1999999999998</v>
      </c>
      <c r="J112" s="250">
        <f t="shared" si="183"/>
        <v>0</v>
      </c>
      <c r="K112" s="250">
        <f t="shared" si="184"/>
        <v>0</v>
      </c>
      <c r="L112" s="462">
        <v>1</v>
      </c>
      <c r="M112" s="462">
        <v>1</v>
      </c>
      <c r="N112" s="462">
        <v>1</v>
      </c>
      <c r="O112" s="244">
        <f t="shared" si="186"/>
        <v>3.1536000000000002E-2</v>
      </c>
      <c r="P112" s="460">
        <v>0.2</v>
      </c>
      <c r="Q112" s="245">
        <v>30</v>
      </c>
      <c r="R112" s="227">
        <v>1.05</v>
      </c>
      <c r="T112" s="268">
        <f t="shared" si="106"/>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8"/>
        <v>6.6265041440000001</v>
      </c>
      <c r="AC112" s="251">
        <f t="shared" si="179"/>
        <v>0</v>
      </c>
      <c r="AD112" s="446">
        <f t="shared" si="180"/>
        <v>0</v>
      </c>
      <c r="AU112" s="260"/>
      <c r="AZ112" s="252"/>
    </row>
    <row r="113" spans="2:52" ht="15" customHeight="1">
      <c r="B113" s="233" t="str">
        <f t="shared" ref="B113:G113" si="191">B73</f>
        <v>RHTUMELCHE2</v>
      </c>
      <c r="C113" s="233" t="str">
        <f t="shared" si="191"/>
        <v>Residential Heating Technology Urban Multi - Electricity Heating - Existing 2</v>
      </c>
      <c r="D113" s="233" t="str">
        <f t="shared" si="191"/>
        <v>Urban</v>
      </c>
      <c r="E113" s="233" t="str">
        <f t="shared" si="191"/>
        <v>Multi storey</v>
      </c>
      <c r="F113" s="233" t="str">
        <f t="shared" si="191"/>
        <v>RESELCH</v>
      </c>
      <c r="G113" s="233" t="str">
        <f t="shared" si="191"/>
        <v>RESHUMB</v>
      </c>
      <c r="H113" s="230">
        <v>2018</v>
      </c>
      <c r="I113" s="250">
        <f t="shared" si="182"/>
        <v>3851.4</v>
      </c>
      <c r="J113" s="250">
        <f t="shared" si="183"/>
        <v>0</v>
      </c>
      <c r="K113" s="250">
        <f t="shared" si="184"/>
        <v>0</v>
      </c>
      <c r="L113" s="462">
        <v>2.3149999999999999</v>
      </c>
      <c r="M113" s="462">
        <v>2.3149999999999999</v>
      </c>
      <c r="N113" s="462">
        <v>2.3149999999999999</v>
      </c>
      <c r="O113" s="244">
        <f t="shared" si="186"/>
        <v>3.1536000000000002E-2</v>
      </c>
      <c r="P113" s="460">
        <v>0.2</v>
      </c>
      <c r="Q113" s="245">
        <v>30</v>
      </c>
      <c r="R113" s="227">
        <v>1.05</v>
      </c>
      <c r="T113" s="268">
        <f t="shared" si="106"/>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8"/>
        <v>23.134429772999997</v>
      </c>
      <c r="AC113" s="251">
        <f t="shared" si="179"/>
        <v>0</v>
      </c>
      <c r="AD113" s="446">
        <f t="shared" si="180"/>
        <v>0</v>
      </c>
      <c r="AU113" s="260"/>
      <c r="AZ113" s="252"/>
    </row>
    <row r="114" spans="2:52" ht="15" customHeight="1">
      <c r="B114" s="233" t="str">
        <f t="shared" ref="B114:G114" si="192">B74</f>
        <v>RHTUMHCEE1</v>
      </c>
      <c r="C114" s="233" t="str">
        <f t="shared" si="192"/>
        <v>Residential Heating Technology Urban Multi - District heating Central - Existing 1</v>
      </c>
      <c r="D114" s="233" t="str">
        <f t="shared" si="192"/>
        <v>Urban</v>
      </c>
      <c r="E114" s="233" t="str">
        <f t="shared" si="192"/>
        <v>Multi storey</v>
      </c>
      <c r="F114" s="233" t="str">
        <f t="shared" si="192"/>
        <v>RESHCE</v>
      </c>
      <c r="G114" s="233" t="str">
        <f t="shared" si="192"/>
        <v>RESHUMX</v>
      </c>
      <c r="H114" s="230">
        <v>2018</v>
      </c>
      <c r="I114" s="250">
        <f t="shared" si="182"/>
        <v>5439</v>
      </c>
      <c r="J114" s="572">
        <v>0</v>
      </c>
      <c r="K114" s="572">
        <v>0</v>
      </c>
      <c r="L114" s="462">
        <v>0.95</v>
      </c>
      <c r="M114" s="462">
        <v>0.95</v>
      </c>
      <c r="N114" s="462">
        <v>0.95</v>
      </c>
      <c r="O114" s="244">
        <f t="shared" si="186"/>
        <v>3.1536000000000002E-2</v>
      </c>
      <c r="P114" s="460">
        <v>0.2</v>
      </c>
      <c r="Q114" s="245">
        <v>30</v>
      </c>
      <c r="R114" s="227">
        <v>1.05</v>
      </c>
      <c r="T114" s="268">
        <f t="shared" si="106"/>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8"/>
        <v>32.671262323699999</v>
      </c>
      <c r="AC114" s="251">
        <f t="shared" si="179"/>
        <v>0</v>
      </c>
      <c r="AD114" s="446">
        <f t="shared" si="180"/>
        <v>0</v>
      </c>
      <c r="AU114" s="260"/>
      <c r="AZ114" s="252"/>
    </row>
    <row r="115" spans="2:52" ht="15" customHeight="1" thickBot="1">
      <c r="B115" s="255" t="str">
        <f t="shared" ref="B115:G115" si="193">B75</f>
        <v>RHTUMLPGE1</v>
      </c>
      <c r="C115" s="255" t="str">
        <f t="shared" si="193"/>
        <v>Residential Heating Technology Urban Multi - LPG - Existing 1</v>
      </c>
      <c r="D115" s="535" t="str">
        <f t="shared" si="193"/>
        <v>Urban</v>
      </c>
      <c r="E115" s="535" t="str">
        <f t="shared" si="193"/>
        <v>Multi storey</v>
      </c>
      <c r="F115" s="255" t="str">
        <f t="shared" si="193"/>
        <v>RESLPG</v>
      </c>
      <c r="G115" s="255" t="str">
        <f t="shared" si="193"/>
        <v>RESHUMB</v>
      </c>
      <c r="H115" s="423">
        <v>2018</v>
      </c>
      <c r="I115" s="250">
        <f t="shared" si="182"/>
        <v>1202.8999999999999</v>
      </c>
      <c r="J115" s="297">
        <f t="shared" ref="J115" si="194">ROUNDUP(AC115/($O115*$P115)*$R115,1)</f>
        <v>0</v>
      </c>
      <c r="K115" s="297">
        <f t="shared" ref="K115" si="195">ROUNDUP(AD115/($O115*$P115)*$R115,1)</f>
        <v>0</v>
      </c>
      <c r="L115" s="463">
        <v>0.95</v>
      </c>
      <c r="M115" s="463">
        <v>0.95</v>
      </c>
      <c r="N115" s="463">
        <v>0.95</v>
      </c>
      <c r="O115" s="257">
        <f t="shared" si="186"/>
        <v>3.1536000000000002E-2</v>
      </c>
      <c r="P115" s="460">
        <v>0.2</v>
      </c>
      <c r="Q115" s="258">
        <v>30</v>
      </c>
      <c r="R115" s="227">
        <v>1.05</v>
      </c>
      <c r="T115" s="268">
        <f t="shared" si="106"/>
        <v>7.9862430315789483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8"/>
        <v>7.2254155414999994</v>
      </c>
      <c r="AC115" s="277">
        <f t="shared" si="179"/>
        <v>0</v>
      </c>
      <c r="AD115" s="448">
        <f t="shared" si="180"/>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1429.3</v>
      </c>
      <c r="J116" s="250">
        <f>ROUNDUP(AC116/($O116*$P116)*$R116,1)</f>
        <v>0</v>
      </c>
      <c r="K116" s="250">
        <f>ROUNDUP(AD116/($O116*$P116)*$R116,1)</f>
        <v>0</v>
      </c>
      <c r="L116" s="462">
        <v>0.79</v>
      </c>
      <c r="M116" s="462">
        <v>0.79</v>
      </c>
      <c r="N116" s="462">
        <v>0.79</v>
      </c>
      <c r="O116" s="244">
        <f t="shared" si="186"/>
        <v>3.1536000000000002E-2</v>
      </c>
      <c r="P116" s="460">
        <v>0.2</v>
      </c>
      <c r="Q116" s="245">
        <v>25</v>
      </c>
      <c r="R116" s="227">
        <v>1.05</v>
      </c>
      <c r="T116" s="268">
        <f t="shared" si="106"/>
        <v>11.411241721518989</v>
      </c>
      <c r="U116" s="268"/>
      <c r="V116" s="602" t="str">
        <f>'Data manipulation'!$B$36</f>
        <v>Natural gas, biogas and LNG</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10.867426584</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8"/>
        <v>8.5852670013600001</v>
      </c>
      <c r="AC116" s="278">
        <f t="shared" si="179"/>
        <v>0</v>
      </c>
      <c r="AD116" s="449">
        <f t="shared" si="180"/>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607.6</v>
      </c>
      <c r="J117" s="250">
        <f t="shared" ref="J117:J123" si="199">ROUNDUP(AC117/($O117*$P117)*$R117,1)</f>
        <v>0</v>
      </c>
      <c r="K117" s="250">
        <f t="shared" ref="K117:K123" si="200">ROUNDUP(AD117/($O117*$P117)*$R117,1)</f>
        <v>0</v>
      </c>
      <c r="L117" s="462">
        <v>0.79</v>
      </c>
      <c r="M117" s="462">
        <v>0.79</v>
      </c>
      <c r="N117" s="462">
        <v>0.79</v>
      </c>
      <c r="O117" s="244">
        <f t="shared" si="186"/>
        <v>3.1536000000000002E-2</v>
      </c>
      <c r="P117" s="460">
        <v>0.2</v>
      </c>
      <c r="Q117" s="245">
        <v>20</v>
      </c>
      <c r="R117" s="227">
        <v>1.05</v>
      </c>
      <c r="T117" s="268">
        <f t="shared" si="106"/>
        <v>4.8509553417721518</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4.619712818</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8"/>
        <v>3.64957312622</v>
      </c>
      <c r="AC117" s="251">
        <f t="shared" si="179"/>
        <v>0</v>
      </c>
      <c r="AD117" s="446">
        <f t="shared" si="180"/>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2">
        <v>0.67</v>
      </c>
      <c r="M118" s="462">
        <v>0.67</v>
      </c>
      <c r="N118" s="462">
        <v>0.67</v>
      </c>
      <c r="O118" s="244">
        <f>31.536/1000</f>
        <v>3.1536000000000002E-2</v>
      </c>
      <c r="P118" s="460">
        <v>0.2</v>
      </c>
      <c r="Q118" s="245">
        <v>20</v>
      </c>
      <c r="R118" s="227">
        <v>1.05</v>
      </c>
      <c r="T118" s="268">
        <f t="shared" si="106"/>
        <v>0</v>
      </c>
      <c r="U118" s="268"/>
      <c r="V118" s="602" t="s">
        <v>206</v>
      </c>
      <c r="W118" s="254" t="s">
        <v>896</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8"/>
        <v>0</v>
      </c>
      <c r="AC118" s="251">
        <f t="shared" si="179"/>
        <v>0</v>
      </c>
      <c r="AD118" s="446">
        <f t="shared" si="180"/>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327.60000000000002</v>
      </c>
      <c r="J119" s="250">
        <f t="shared" si="199"/>
        <v>0</v>
      </c>
      <c r="K119" s="250">
        <f t="shared" si="200"/>
        <v>0</v>
      </c>
      <c r="L119" s="462">
        <v>0.67</v>
      </c>
      <c r="M119" s="462">
        <v>0.67</v>
      </c>
      <c r="N119" s="462">
        <v>0.67</v>
      </c>
      <c r="O119" s="244">
        <f>31.536/1000</f>
        <v>3.1536000000000002E-2</v>
      </c>
      <c r="P119" s="460">
        <v>0.2</v>
      </c>
      <c r="Q119" s="245">
        <v>20</v>
      </c>
      <c r="R119" s="227">
        <v>1.05</v>
      </c>
      <c r="T119" s="268">
        <f t="shared" si="106"/>
        <v>3.0839383880597016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8"/>
        <v>1.9675049485</v>
      </c>
      <c r="AC119" s="251">
        <f t="shared" si="179"/>
        <v>0</v>
      </c>
      <c r="AD119" s="446">
        <f t="shared" si="180"/>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34.700000000000003</v>
      </c>
      <c r="J120" s="250">
        <f t="shared" si="199"/>
        <v>0</v>
      </c>
      <c r="K120" s="250">
        <f t="shared" si="200"/>
        <v>0</v>
      </c>
      <c r="L120" s="462">
        <v>0.72</v>
      </c>
      <c r="M120" s="462">
        <v>0.72</v>
      </c>
      <c r="N120" s="462">
        <v>0.72</v>
      </c>
      <c r="O120" s="244">
        <f t="shared" si="186"/>
        <v>3.1536000000000002E-2</v>
      </c>
      <c r="P120" s="460">
        <v>0.2</v>
      </c>
      <c r="Q120" s="245">
        <v>20</v>
      </c>
      <c r="R120" s="227">
        <v>1.05</v>
      </c>
      <c r="T120" s="268">
        <f t="shared" si="106"/>
        <v>0.30397200000000008</v>
      </c>
      <c r="U120" s="268"/>
      <c r="V120" s="602" t="str">
        <f>'Data manipulation'!$B$23</f>
        <v>Solid fossil fuels, peat, peat products, oil shale and oil sands</v>
      </c>
      <c r="W120" s="254" t="s">
        <v>893</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8"/>
        <v>0.20784097151999997</v>
      </c>
      <c r="AC120" s="251">
        <f t="shared" si="179"/>
        <v>0</v>
      </c>
      <c r="AD120" s="446">
        <f t="shared" si="180"/>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9.4</v>
      </c>
      <c r="J121" s="250">
        <f t="shared" si="199"/>
        <v>0</v>
      </c>
      <c r="K121" s="250">
        <f t="shared" si="200"/>
        <v>0</v>
      </c>
      <c r="L121" s="462">
        <v>1</v>
      </c>
      <c r="M121" s="462">
        <v>1</v>
      </c>
      <c r="N121" s="462">
        <v>1</v>
      </c>
      <c r="O121" s="244">
        <f t="shared" si="186"/>
        <v>3.1536000000000002E-2</v>
      </c>
      <c r="P121" s="460">
        <v>0.2</v>
      </c>
      <c r="Q121" s="245">
        <v>20</v>
      </c>
      <c r="R121" s="227">
        <v>1.05</v>
      </c>
      <c r="T121" s="268">
        <f t="shared" si="106"/>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8"/>
        <v>5.6036036000000004E-2</v>
      </c>
      <c r="AC121" s="251">
        <f t="shared" si="179"/>
        <v>0</v>
      </c>
      <c r="AD121" s="446">
        <f t="shared" si="180"/>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62.6</v>
      </c>
      <c r="J122" s="250">
        <f t="shared" si="199"/>
        <v>0</v>
      </c>
      <c r="K122" s="250">
        <f t="shared" si="200"/>
        <v>0</v>
      </c>
      <c r="L122" s="462">
        <v>1</v>
      </c>
      <c r="M122" s="462">
        <v>1</v>
      </c>
      <c r="N122" s="462">
        <v>1</v>
      </c>
      <c r="O122" s="244">
        <f t="shared" si="186"/>
        <v>3.1536000000000002E-2</v>
      </c>
      <c r="P122" s="460">
        <v>0.2</v>
      </c>
      <c r="Q122" s="245">
        <v>30</v>
      </c>
      <c r="R122" s="227">
        <v>1.05</v>
      </c>
      <c r="T122" s="268">
        <f t="shared" si="106"/>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8"/>
        <v>0.375591328</v>
      </c>
      <c r="AC122" s="251">
        <f t="shared" si="179"/>
        <v>0</v>
      </c>
      <c r="AD122" s="446">
        <f t="shared" si="180"/>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218.29999999999998</v>
      </c>
      <c r="J123" s="250">
        <f t="shared" si="199"/>
        <v>0</v>
      </c>
      <c r="K123" s="250">
        <f t="shared" si="200"/>
        <v>0</v>
      </c>
      <c r="L123" s="462">
        <v>2.3149999999999999</v>
      </c>
      <c r="M123" s="462">
        <v>2.3149999999999999</v>
      </c>
      <c r="N123" s="462">
        <v>2.3149999999999999</v>
      </c>
      <c r="O123" s="244">
        <f t="shared" si="186"/>
        <v>3.1536000000000002E-2</v>
      </c>
      <c r="P123" s="460">
        <v>0.2</v>
      </c>
      <c r="Q123" s="245">
        <v>30</v>
      </c>
      <c r="R123" s="227">
        <v>1.05</v>
      </c>
      <c r="T123" s="268">
        <f t="shared" si="106"/>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8"/>
        <v>1.3112632259999999</v>
      </c>
      <c r="AC123" s="251">
        <f t="shared" si="179"/>
        <v>0</v>
      </c>
      <c r="AD123" s="446">
        <f t="shared" si="180"/>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2">
        <v>0</v>
      </c>
      <c r="J124" s="572">
        <v>0</v>
      </c>
      <c r="K124" s="572">
        <v>0</v>
      </c>
      <c r="L124" s="462">
        <v>0.98</v>
      </c>
      <c r="M124" s="462">
        <v>0.98</v>
      </c>
      <c r="N124" s="462">
        <v>0.98</v>
      </c>
      <c r="O124" s="244">
        <f t="shared" si="186"/>
        <v>3.1536000000000002E-2</v>
      </c>
      <c r="P124" s="460">
        <v>0.2</v>
      </c>
      <c r="Q124" s="245">
        <v>30</v>
      </c>
      <c r="R124" s="227">
        <v>1.05</v>
      </c>
      <c r="T124" s="268">
        <f t="shared" si="106"/>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8"/>
        <v>1.9102907269600005</v>
      </c>
      <c r="AC124" s="251">
        <f t="shared" si="179"/>
        <v>0</v>
      </c>
      <c r="AD124" s="446">
        <f t="shared" si="180"/>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0</v>
      </c>
      <c r="J125" s="297">
        <f t="shared" ref="J125" si="210">ROUNDUP(AC125/($O125*$P125)*$R125,1)</f>
        <v>0</v>
      </c>
      <c r="K125" s="297">
        <f t="shared" ref="K125" si="211">ROUNDUP(AD125/($O125*$P125)*$R125,1)</f>
        <v>0</v>
      </c>
      <c r="L125" s="462">
        <v>0.98</v>
      </c>
      <c r="M125" s="462">
        <v>0.98</v>
      </c>
      <c r="N125" s="462">
        <v>0.98</v>
      </c>
      <c r="O125" s="244">
        <f t="shared" si="186"/>
        <v>3.1536000000000002E-2</v>
      </c>
      <c r="P125" s="460">
        <v>0.2</v>
      </c>
      <c r="Q125" s="245">
        <v>30</v>
      </c>
      <c r="R125" s="227">
        <v>1.05</v>
      </c>
      <c r="T125" s="268">
        <f t="shared" si="106"/>
        <v>0</v>
      </c>
      <c r="U125" s="268"/>
      <c r="V125" s="602" t="s">
        <v>790</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8"/>
        <v>0</v>
      </c>
      <c r="AC125" s="433">
        <f t="shared" si="179"/>
        <v>0</v>
      </c>
      <c r="AD125" s="454">
        <f t="shared" si="180"/>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38862.699999999997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3">SUM(I126:K126)*O126*P126/L126</f>
        <v>340.43725200000006</v>
      </c>
      <c r="U126" s="268"/>
      <c r="V126" s="602" t="str">
        <f>'Data manipulation'!$B$36</f>
        <v>Natural gas, biogas and LNG</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324.22556333999995</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8"/>
        <v>233.44240560479994</v>
      </c>
      <c r="AC126" s="251">
        <f t="shared" si="179"/>
        <v>0</v>
      </c>
      <c r="AD126" s="446">
        <f t="shared" si="180"/>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4" si="215">ROUNDUP(AB127/($O127*$P127)*$R127,1)</f>
        <v>19341</v>
      </c>
      <c r="J127" s="250">
        <f t="shared" ref="J127:J133" si="216">ROUNDUP(AC127/($O127*$P127)*$R127,1)</f>
        <v>0</v>
      </c>
      <c r="K127" s="250">
        <f t="shared" ref="K127:K133" si="217">ROUNDUP(AD127/($O127*$P127)*$R127,1)</f>
        <v>0</v>
      </c>
      <c r="L127" s="462">
        <v>0.71</v>
      </c>
      <c r="M127" s="462">
        <v>0.71</v>
      </c>
      <c r="N127" s="462">
        <v>0.71</v>
      </c>
      <c r="O127" s="244">
        <f>31.536/1000</f>
        <v>3.1536000000000002E-2</v>
      </c>
      <c r="P127" s="460">
        <v>0.2</v>
      </c>
      <c r="Q127" s="245">
        <v>20</v>
      </c>
      <c r="R127" s="227">
        <v>1.05</v>
      </c>
      <c r="T127" s="268">
        <f t="shared" si="213"/>
        <v>171.81345802816904</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163.63154724</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8"/>
        <v>116.1783985404</v>
      </c>
      <c r="AC127" s="251">
        <f t="shared" si="179"/>
        <v>0</v>
      </c>
      <c r="AD127" s="446">
        <f t="shared" si="180"/>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2">
        <v>0.61</v>
      </c>
      <c r="M128" s="462">
        <v>0.61</v>
      </c>
      <c r="N128" s="462">
        <v>0.61</v>
      </c>
      <c r="O128" s="244">
        <f t="shared" ref="O128:O145" si="219">31.536/1000</f>
        <v>3.1536000000000002E-2</v>
      </c>
      <c r="P128" s="460">
        <v>0.2</v>
      </c>
      <c r="Q128" s="245">
        <v>20</v>
      </c>
      <c r="R128" s="227">
        <v>1.05</v>
      </c>
      <c r="T128" s="268">
        <f t="shared" si="213"/>
        <v>0</v>
      </c>
      <c r="U128" s="268"/>
      <c r="V128" s="602" t="s">
        <v>206</v>
      </c>
      <c r="W128" s="254" t="s">
        <v>896</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8"/>
        <v>0</v>
      </c>
      <c r="AC128" s="251">
        <f t="shared" si="179"/>
        <v>0</v>
      </c>
      <c r="AD128" s="446">
        <f t="shared" si="180"/>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9869.7000000000007</v>
      </c>
      <c r="J129" s="250">
        <f t="shared" si="216"/>
        <v>0</v>
      </c>
      <c r="K129" s="250">
        <f t="shared" si="217"/>
        <v>0</v>
      </c>
      <c r="L129" s="462">
        <v>0.65000022993955098</v>
      </c>
      <c r="M129" s="462">
        <v>0.65000022993955098</v>
      </c>
      <c r="N129" s="462">
        <v>0.65000022993955098</v>
      </c>
      <c r="O129" s="244">
        <f t="shared" si="219"/>
        <v>3.1536000000000002E-2</v>
      </c>
      <c r="P129" s="460">
        <v>0.2</v>
      </c>
      <c r="Q129" s="245">
        <v>20</v>
      </c>
      <c r="R129" s="227">
        <v>1.05</v>
      </c>
      <c r="T129" s="268">
        <f t="shared" si="213"/>
        <v>95.769461259712443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8"/>
        <v>59.285778503523787</v>
      </c>
      <c r="AC129" s="251">
        <f t="shared" si="179"/>
        <v>0</v>
      </c>
      <c r="AD129" s="446">
        <f t="shared" si="180"/>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707.5</v>
      </c>
      <c r="J130" s="250">
        <f t="shared" si="216"/>
        <v>0</v>
      </c>
      <c r="K130" s="250">
        <f t="shared" si="217"/>
        <v>0</v>
      </c>
      <c r="L130" s="462">
        <v>0.7</v>
      </c>
      <c r="M130" s="462">
        <v>0.7</v>
      </c>
      <c r="N130" s="462">
        <v>0.7</v>
      </c>
      <c r="O130" s="244">
        <f t="shared" si="219"/>
        <v>3.1536000000000002E-2</v>
      </c>
      <c r="P130" s="460">
        <v>0.2</v>
      </c>
      <c r="Q130" s="245">
        <v>20</v>
      </c>
      <c r="R130" s="227">
        <v>1.05</v>
      </c>
      <c r="T130" s="268">
        <f t="shared" si="213"/>
        <v>6.3747771428571447</v>
      </c>
      <c r="U130" s="268"/>
      <c r="V130" s="602" t="str">
        <f>'Data manipulation'!$B$23</f>
        <v>Solid fossil fuels, peat, peat products, oil shale and oil sands</v>
      </c>
      <c r="W130" s="254" t="s">
        <v>893</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8"/>
        <v>4.2494183759999995</v>
      </c>
      <c r="AC130" s="251">
        <f t="shared" si="179"/>
        <v>0</v>
      </c>
      <c r="AD130" s="446">
        <f t="shared" si="180"/>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267.60000000000002</v>
      </c>
      <c r="J131" s="250">
        <f t="shared" si="216"/>
        <v>0</v>
      </c>
      <c r="K131" s="250">
        <f t="shared" si="217"/>
        <v>0</v>
      </c>
      <c r="L131" s="462">
        <v>1</v>
      </c>
      <c r="M131" s="462">
        <v>1</v>
      </c>
      <c r="N131" s="462">
        <v>1</v>
      </c>
      <c r="O131" s="244">
        <f t="shared" si="219"/>
        <v>3.1536000000000002E-2</v>
      </c>
      <c r="P131" s="460">
        <v>0.2</v>
      </c>
      <c r="Q131" s="245">
        <v>20</v>
      </c>
      <c r="R131" s="227">
        <v>1.05</v>
      </c>
      <c r="T131" s="268">
        <f t="shared" si="213"/>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8"/>
        <v>1.60718922</v>
      </c>
      <c r="AC131" s="251">
        <f t="shared" si="179"/>
        <v>0</v>
      </c>
      <c r="AD131" s="446">
        <f t="shared" si="180"/>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1902.8999999999999</v>
      </c>
      <c r="J132" s="250">
        <f t="shared" si="216"/>
        <v>0</v>
      </c>
      <c r="K132" s="250">
        <f t="shared" si="217"/>
        <v>0</v>
      </c>
      <c r="L132" s="462">
        <v>1</v>
      </c>
      <c r="M132" s="462">
        <v>1</v>
      </c>
      <c r="N132" s="462">
        <v>1</v>
      </c>
      <c r="O132" s="244">
        <f t="shared" si="219"/>
        <v>3.1536000000000002E-2</v>
      </c>
      <c r="P132" s="460">
        <v>0.2</v>
      </c>
      <c r="Q132" s="245">
        <v>30</v>
      </c>
      <c r="R132" s="227">
        <v>1.05</v>
      </c>
      <c r="T132" s="268">
        <f t="shared" si="213"/>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8"/>
        <v>11.430063959999998</v>
      </c>
      <c r="AC132" s="251">
        <f t="shared" si="179"/>
        <v>0</v>
      </c>
      <c r="AD132" s="446">
        <f t="shared" si="180"/>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7087.3</v>
      </c>
      <c r="J133" s="250">
        <f t="shared" si="216"/>
        <v>0</v>
      </c>
      <c r="K133" s="250">
        <f t="shared" si="217"/>
        <v>0</v>
      </c>
      <c r="L133" s="462">
        <v>2.3149999999999999</v>
      </c>
      <c r="M133" s="462">
        <v>2.3149999999999999</v>
      </c>
      <c r="N133" s="462">
        <v>2.3149999999999999</v>
      </c>
      <c r="O133" s="244">
        <f t="shared" si="219"/>
        <v>3.1536000000000002E-2</v>
      </c>
      <c r="P133" s="460">
        <v>0.2</v>
      </c>
      <c r="Q133" s="245">
        <v>30</v>
      </c>
      <c r="R133" s="227">
        <v>1.05</v>
      </c>
      <c r="T133" s="268">
        <f t="shared" si="213"/>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8"/>
        <v>42.571815194999999</v>
      </c>
      <c r="AC133" s="251">
        <f t="shared" si="179"/>
        <v>0</v>
      </c>
      <c r="AD133" s="446">
        <f t="shared" si="180"/>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250">
        <f t="shared" si="215"/>
        <v>9252.5</v>
      </c>
      <c r="J134" s="572">
        <v>0</v>
      </c>
      <c r="K134" s="572">
        <v>0</v>
      </c>
      <c r="L134" s="462">
        <v>0.95</v>
      </c>
      <c r="M134" s="462">
        <v>0.95</v>
      </c>
      <c r="N134" s="462">
        <v>0.95</v>
      </c>
      <c r="O134" s="244">
        <f t="shared" si="219"/>
        <v>3.1536000000000002E-2</v>
      </c>
      <c r="P134" s="460">
        <v>0.2</v>
      </c>
      <c r="Q134" s="245">
        <v>30</v>
      </c>
      <c r="R134" s="227">
        <v>1.05</v>
      </c>
      <c r="T134" s="268">
        <f t="shared" si="213"/>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8"/>
        <v>55.578079367999997</v>
      </c>
      <c r="AC134" s="251">
        <f t="shared" si="179"/>
        <v>0</v>
      </c>
      <c r="AD134" s="446">
        <f t="shared" si="180"/>
        <v>0</v>
      </c>
      <c r="AU134" s="260"/>
      <c r="AZ134" s="252"/>
    </row>
    <row r="135" spans="2:52" ht="15" customHeight="1" thickBot="1">
      <c r="B135" s="255" t="str">
        <f t="shared" ref="B135:G135" si="226">B95</f>
        <v>RHTUDLPGE1</v>
      </c>
      <c r="C135" s="255" t="str">
        <f t="shared" si="226"/>
        <v>Residential Heating Technology Urban Detached - LPG - Existing 1</v>
      </c>
      <c r="D135" s="535" t="str">
        <f t="shared" si="226"/>
        <v>Urban</v>
      </c>
      <c r="E135" s="535" t="str">
        <f t="shared" si="226"/>
        <v>Detached</v>
      </c>
      <c r="F135" s="255" t="str">
        <f t="shared" si="226"/>
        <v>RESLPG</v>
      </c>
      <c r="G135" s="255" t="str">
        <f t="shared" si="226"/>
        <v>RESHUDB</v>
      </c>
      <c r="H135" s="423">
        <v>2019</v>
      </c>
      <c r="I135" s="297">
        <f t="shared" ref="I135" si="227">ROUNDUP(AB135/($O135*$P135)*$R135,1)</f>
        <v>1860.3999999999999</v>
      </c>
      <c r="J135" s="297">
        <f t="shared" ref="J135" si="228">ROUNDUP(AC135/($O135*$P135)*$R135,1)</f>
        <v>0</v>
      </c>
      <c r="K135" s="297">
        <f t="shared" ref="K135" si="229">ROUNDUP(AD135/($O135*$P135)*$R135,1)</f>
        <v>0</v>
      </c>
      <c r="L135" s="463">
        <v>0.95</v>
      </c>
      <c r="M135" s="463">
        <v>0.95</v>
      </c>
      <c r="N135" s="463">
        <v>0.95</v>
      </c>
      <c r="O135" s="257">
        <f t="shared" si="219"/>
        <v>3.1536000000000002E-2</v>
      </c>
      <c r="P135" s="460">
        <v>0.2</v>
      </c>
      <c r="Q135" s="258">
        <v>30</v>
      </c>
      <c r="R135" s="227">
        <v>1.05</v>
      </c>
      <c r="T135" s="268">
        <f t="shared" si="213"/>
        <v>12.351489347368423</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8"/>
        <v>11.174937038999998</v>
      </c>
      <c r="AC135" s="277">
        <f t="shared" si="179"/>
        <v>0</v>
      </c>
      <c r="AD135" s="448">
        <f t="shared" si="180"/>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32386.899999999998</v>
      </c>
      <c r="J136" s="250">
        <f>ROUNDUP(AC136/($O136*$P136)*$R136,1)</f>
        <v>0</v>
      </c>
      <c r="K136" s="250">
        <f>ROUNDUP(AD136/($O136*$P136)*$R136,1)</f>
        <v>0</v>
      </c>
      <c r="L136" s="462">
        <v>0.79</v>
      </c>
      <c r="M136" s="462">
        <v>0.79</v>
      </c>
      <c r="N136" s="462">
        <v>0.79</v>
      </c>
      <c r="O136" s="244">
        <f t="shared" si="219"/>
        <v>3.1536000000000002E-2</v>
      </c>
      <c r="P136" s="460">
        <v>0.2</v>
      </c>
      <c r="Q136" s="245">
        <v>25</v>
      </c>
      <c r="R136" s="227">
        <v>1.05</v>
      </c>
      <c r="T136" s="268">
        <f t="shared" si="213"/>
        <v>258.57045022784808</v>
      </c>
      <c r="U136" s="268"/>
      <c r="V136" s="602" t="str">
        <f>'Data manipulation'!$B$36</f>
        <v>Natural gas, biogas and LNG</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246.25703501299998</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8"/>
        <v>194.54305766026999</v>
      </c>
      <c r="AC136" s="278">
        <f t="shared" si="179"/>
        <v>0</v>
      </c>
      <c r="AD136" s="449">
        <f t="shared" si="180"/>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16345.2</v>
      </c>
      <c r="J137" s="250">
        <f t="shared" ref="J137:J143" si="233">ROUNDUP(AC137/($O137*$P137)*$R137,1)</f>
        <v>0</v>
      </c>
      <c r="K137" s="250">
        <f t="shared" ref="K137:K143" si="234">ROUNDUP(AD137/($O137*$P137)*$R137,1)</f>
        <v>0</v>
      </c>
      <c r="L137" s="462">
        <v>0.79</v>
      </c>
      <c r="M137" s="462">
        <v>0.79</v>
      </c>
      <c r="N137" s="462">
        <v>0.79</v>
      </c>
      <c r="O137" s="244">
        <f t="shared" si="219"/>
        <v>3.1536000000000002E-2</v>
      </c>
      <c r="P137" s="460">
        <v>0.2</v>
      </c>
      <c r="Q137" s="245">
        <v>20</v>
      </c>
      <c r="R137" s="227">
        <v>1.05</v>
      </c>
      <c r="T137" s="268">
        <f t="shared" si="213"/>
        <v>130.49676637974684</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124.28205611800001</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8"/>
        <v>98.182824333220012</v>
      </c>
      <c r="AC137" s="251">
        <f t="shared" si="179"/>
        <v>0</v>
      </c>
      <c r="AD137" s="446">
        <f t="shared" si="180"/>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2">
        <v>0.67</v>
      </c>
      <c r="M138" s="462">
        <v>0.67</v>
      </c>
      <c r="N138" s="462">
        <v>0.67</v>
      </c>
      <c r="O138" s="244">
        <f>31.536/1000</f>
        <v>3.1536000000000002E-2</v>
      </c>
      <c r="P138" s="460">
        <v>0.2</v>
      </c>
      <c r="Q138" s="245">
        <v>20</v>
      </c>
      <c r="R138" s="227">
        <v>1.05</v>
      </c>
      <c r="T138" s="268">
        <f t="shared" si="213"/>
        <v>0</v>
      </c>
      <c r="U138" s="268"/>
      <c r="V138" s="602" t="s">
        <v>206</v>
      </c>
      <c r="W138" s="254" t="s">
        <v>896</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8"/>
        <v>0</v>
      </c>
      <c r="AC138" s="251">
        <f t="shared" si="179"/>
        <v>0</v>
      </c>
      <c r="AD138" s="446">
        <f t="shared" si="180"/>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7727</v>
      </c>
      <c r="J139" s="250">
        <f t="shared" si="233"/>
        <v>0</v>
      </c>
      <c r="K139" s="250">
        <f t="shared" si="234"/>
        <v>0</v>
      </c>
      <c r="L139" s="462">
        <v>0.67</v>
      </c>
      <c r="M139" s="462">
        <v>0.67</v>
      </c>
      <c r="N139" s="462">
        <v>0.67</v>
      </c>
      <c r="O139" s="244">
        <f>31.536/1000</f>
        <v>3.1536000000000002E-2</v>
      </c>
      <c r="P139" s="460">
        <v>0.2</v>
      </c>
      <c r="Q139" s="245">
        <v>20</v>
      </c>
      <c r="R139" s="227">
        <v>1.05</v>
      </c>
      <c r="T139" s="268">
        <f t="shared" si="213"/>
        <v>72.739902089552245</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8"/>
        <v>46.414450392310002</v>
      </c>
      <c r="AC139" s="251">
        <f t="shared" si="179"/>
        <v>0</v>
      </c>
      <c r="AD139" s="446">
        <f t="shared" si="180"/>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552.70000000000005</v>
      </c>
      <c r="J140" s="250">
        <f t="shared" si="233"/>
        <v>0</v>
      </c>
      <c r="K140" s="250">
        <f t="shared" si="234"/>
        <v>0</v>
      </c>
      <c r="L140" s="462">
        <v>0.72</v>
      </c>
      <c r="M140" s="462">
        <v>0.72</v>
      </c>
      <c r="N140" s="462">
        <v>0.72</v>
      </c>
      <c r="O140" s="244">
        <f t="shared" si="219"/>
        <v>3.1536000000000002E-2</v>
      </c>
      <c r="P140" s="460">
        <v>0.2</v>
      </c>
      <c r="Q140" s="245">
        <v>20</v>
      </c>
      <c r="R140" s="227">
        <v>1.05</v>
      </c>
      <c r="T140" s="268">
        <f t="shared" si="213"/>
        <v>4.8416520000000007</v>
      </c>
      <c r="U140" s="268"/>
      <c r="V140" s="602" t="str">
        <f>'Data manipulation'!$B$23</f>
        <v>Solid fossil fuels, peat, peat products, oil shale and oil sands</v>
      </c>
      <c r="W140" s="254" t="s">
        <v>893</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8"/>
        <v>3.3197497027199998</v>
      </c>
      <c r="AC140" s="251">
        <f t="shared" si="179"/>
        <v>0</v>
      </c>
      <c r="AD140" s="446">
        <f t="shared" si="180"/>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203.29999999999998</v>
      </c>
      <c r="J141" s="250">
        <f t="shared" si="233"/>
        <v>0</v>
      </c>
      <c r="K141" s="250">
        <f t="shared" si="234"/>
        <v>0</v>
      </c>
      <c r="L141" s="462">
        <v>1</v>
      </c>
      <c r="M141" s="462">
        <v>1</v>
      </c>
      <c r="N141" s="462">
        <v>1</v>
      </c>
      <c r="O141" s="244">
        <f t="shared" si="219"/>
        <v>3.1536000000000002E-2</v>
      </c>
      <c r="P141" s="460">
        <v>0.2</v>
      </c>
      <c r="Q141" s="245">
        <v>20</v>
      </c>
      <c r="R141" s="227">
        <v>1.05</v>
      </c>
      <c r="T141" s="268">
        <f t="shared" si="213"/>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8"/>
        <v>1.2206984789999999</v>
      </c>
      <c r="AC141" s="251">
        <f t="shared" si="179"/>
        <v>0</v>
      </c>
      <c r="AD141" s="446">
        <f t="shared" si="180"/>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1445.3</v>
      </c>
      <c r="J142" s="250">
        <f t="shared" si="233"/>
        <v>0</v>
      </c>
      <c r="K142" s="250">
        <f t="shared" si="234"/>
        <v>0</v>
      </c>
      <c r="L142" s="462">
        <v>1</v>
      </c>
      <c r="M142" s="462">
        <v>1</v>
      </c>
      <c r="N142" s="462">
        <v>1</v>
      </c>
      <c r="O142" s="244">
        <f t="shared" si="219"/>
        <v>3.1536000000000002E-2</v>
      </c>
      <c r="P142" s="460">
        <v>0.2</v>
      </c>
      <c r="Q142" s="245">
        <v>30</v>
      </c>
      <c r="R142" s="227">
        <v>1.05</v>
      </c>
      <c r="T142" s="268">
        <f t="shared" si="213"/>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8"/>
        <v>8.6814057219999992</v>
      </c>
      <c r="AC142" s="251">
        <f t="shared" si="179"/>
        <v>0</v>
      </c>
      <c r="AD142" s="446">
        <f t="shared" si="180"/>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5382.9000000000005</v>
      </c>
      <c r="J143" s="250">
        <f t="shared" si="233"/>
        <v>0</v>
      </c>
      <c r="K143" s="250">
        <f t="shared" si="234"/>
        <v>0</v>
      </c>
      <c r="L143" s="462">
        <v>2.3149999999999999</v>
      </c>
      <c r="M143" s="462">
        <v>2.3149999999999999</v>
      </c>
      <c r="N143" s="462">
        <v>2.3149999999999999</v>
      </c>
      <c r="O143" s="244">
        <f t="shared" si="219"/>
        <v>3.1536000000000002E-2</v>
      </c>
      <c r="P143" s="460">
        <v>0.2</v>
      </c>
      <c r="Q143" s="245">
        <v>30</v>
      </c>
      <c r="R143" s="227">
        <v>1.05</v>
      </c>
      <c r="T143" s="268">
        <f t="shared" si="213"/>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8"/>
        <v>32.334307255249996</v>
      </c>
      <c r="AC143" s="251">
        <f t="shared" si="179"/>
        <v>0</v>
      </c>
      <c r="AD143" s="446">
        <f t="shared" si="180"/>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2">
        <v>0</v>
      </c>
      <c r="J144" s="572">
        <v>0</v>
      </c>
      <c r="K144" s="572">
        <v>0</v>
      </c>
      <c r="L144" s="462">
        <v>0.98</v>
      </c>
      <c r="M144" s="462">
        <v>0.98</v>
      </c>
      <c r="N144" s="462">
        <v>0.98</v>
      </c>
      <c r="O144" s="244">
        <f t="shared" si="219"/>
        <v>3.1536000000000002E-2</v>
      </c>
      <c r="P144" s="460">
        <v>0.2</v>
      </c>
      <c r="Q144" s="245">
        <v>30</v>
      </c>
      <c r="R144" s="227">
        <v>1.05</v>
      </c>
      <c r="T144" s="268">
        <f t="shared" si="213"/>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8"/>
        <v>43.545912711839996</v>
      </c>
      <c r="AC144" s="251">
        <f t="shared" si="179"/>
        <v>0</v>
      </c>
      <c r="AD144" s="446">
        <f t="shared" si="180"/>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0</v>
      </c>
      <c r="J145" s="297">
        <f t="shared" ref="J145" si="244">ROUNDUP(AC145/($O145*$P145)*$R145,1)</f>
        <v>0</v>
      </c>
      <c r="K145" s="297">
        <f t="shared" ref="K145" si="245">ROUNDUP(AD145/($O145*$P145)*$R145,1)</f>
        <v>0</v>
      </c>
      <c r="L145" s="462">
        <v>0.98</v>
      </c>
      <c r="M145" s="462">
        <v>0.98</v>
      </c>
      <c r="N145" s="462">
        <v>0.98</v>
      </c>
      <c r="O145" s="244">
        <f t="shared" si="219"/>
        <v>3.1536000000000002E-2</v>
      </c>
      <c r="P145" s="460">
        <v>0.2</v>
      </c>
      <c r="Q145" s="245">
        <v>30</v>
      </c>
      <c r="R145" s="227">
        <v>1.05</v>
      </c>
      <c r="T145" s="268">
        <f t="shared" si="213"/>
        <v>0</v>
      </c>
      <c r="U145" s="268"/>
      <c r="V145" s="602" t="s">
        <v>790</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0</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8"/>
        <v>0</v>
      </c>
      <c r="AC145" s="433">
        <f t="shared" si="179"/>
        <v>0</v>
      </c>
      <c r="AD145" s="454">
        <f t="shared" si="180"/>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22855</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3"/>
        <v>200.20980000000003</v>
      </c>
      <c r="U146" s="268"/>
      <c r="V146" s="602" t="str">
        <f>'Data manipulation'!$B$36</f>
        <v>Natural gas, biogas and LNG</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190.67550986899997</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137.28636710567997</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4" si="251">ROUNDUP(AB147/($O147*$P147)*$R147,1)</f>
        <v>11374.4</v>
      </c>
      <c r="J147" s="250">
        <f t="shared" ref="J147:J153" si="252">ROUNDUP(AC147/($O147*$P147)*$R147,1)</f>
        <v>0</v>
      </c>
      <c r="K147" s="250">
        <f t="shared" ref="K147:K153" si="253">ROUNDUP(AD147/($O147*$P147)*$R147,1)</f>
        <v>0</v>
      </c>
      <c r="L147" s="462">
        <v>0.71</v>
      </c>
      <c r="M147" s="462">
        <v>0.71</v>
      </c>
      <c r="N147" s="462">
        <v>0.71</v>
      </c>
      <c r="O147" s="244">
        <f>31.536/1000</f>
        <v>3.1536000000000002E-2</v>
      </c>
      <c r="P147" s="460">
        <v>0.2</v>
      </c>
      <c r="Q147" s="245">
        <v>20</v>
      </c>
      <c r="R147" s="227">
        <v>1.05</v>
      </c>
      <c r="T147" s="268">
        <f t="shared" si="213"/>
        <v>101.04312067605635</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96.230933734000004</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68.323962951140004</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2">
        <v>0.61</v>
      </c>
      <c r="M148" s="462">
        <v>0.61</v>
      </c>
      <c r="N148" s="462">
        <v>0.61</v>
      </c>
      <c r="O148" s="244">
        <f t="shared" ref="O148:O165" si="255">31.536/1000</f>
        <v>3.1536000000000002E-2</v>
      </c>
      <c r="P148" s="460">
        <v>0.2</v>
      </c>
      <c r="Q148" s="245">
        <v>20</v>
      </c>
      <c r="R148" s="227">
        <v>1.05</v>
      </c>
      <c r="T148" s="268">
        <f t="shared" si="213"/>
        <v>0</v>
      </c>
      <c r="U148" s="268"/>
      <c r="V148" s="602" t="s">
        <v>206</v>
      </c>
      <c r="W148" s="254" t="s">
        <v>896</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5804.4000000000005</v>
      </c>
      <c r="J149" s="250">
        <f t="shared" si="252"/>
        <v>0</v>
      </c>
      <c r="K149" s="250">
        <f t="shared" si="253"/>
        <v>0</v>
      </c>
      <c r="L149" s="462">
        <v>0.65000022993955098</v>
      </c>
      <c r="M149" s="462">
        <v>0.65000022993955098</v>
      </c>
      <c r="N149" s="462">
        <v>0.65000022993955098</v>
      </c>
      <c r="O149" s="244">
        <f t="shared" si="255"/>
        <v>3.1536000000000002E-2</v>
      </c>
      <c r="P149" s="460">
        <v>0.2</v>
      </c>
      <c r="Q149" s="245">
        <v>20</v>
      </c>
      <c r="R149" s="227">
        <v>1.05</v>
      </c>
      <c r="T149" s="268">
        <f t="shared" si="213"/>
        <v>56.322305737345097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34.865684024691369</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416.1</v>
      </c>
      <c r="J150" s="250">
        <f t="shared" si="252"/>
        <v>0</v>
      </c>
      <c r="K150" s="250">
        <f t="shared" si="253"/>
        <v>0</v>
      </c>
      <c r="L150" s="462">
        <v>0.7</v>
      </c>
      <c r="M150" s="462">
        <v>0.7</v>
      </c>
      <c r="N150" s="462">
        <v>0.7</v>
      </c>
      <c r="O150" s="244">
        <f t="shared" si="255"/>
        <v>3.1536000000000002E-2</v>
      </c>
      <c r="P150" s="460">
        <v>0.2</v>
      </c>
      <c r="Q150" s="245">
        <v>20</v>
      </c>
      <c r="R150" s="227">
        <v>1.05</v>
      </c>
      <c r="T150" s="268">
        <f t="shared" si="213"/>
        <v>3.7491798857142862</v>
      </c>
      <c r="U150" s="268"/>
      <c r="V150" s="602" t="str">
        <f>'Data manipulation'!$B$23</f>
        <v>Solid fossil fuels, peat, peat products, oil shale and oil sands</v>
      </c>
      <c r="W150" s="254" t="s">
        <v>893</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2.4990627115999997</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157.4</v>
      </c>
      <c r="J151" s="250">
        <f t="shared" si="252"/>
        <v>0</v>
      </c>
      <c r="K151" s="250">
        <f t="shared" si="253"/>
        <v>0</v>
      </c>
      <c r="L151" s="462">
        <v>1</v>
      </c>
      <c r="M151" s="462">
        <v>1</v>
      </c>
      <c r="N151" s="462">
        <v>1</v>
      </c>
      <c r="O151" s="244">
        <f t="shared" si="255"/>
        <v>3.1536000000000002E-2</v>
      </c>
      <c r="P151" s="460">
        <v>0.2</v>
      </c>
      <c r="Q151" s="245">
        <v>20</v>
      </c>
      <c r="R151" s="227">
        <v>1.05</v>
      </c>
      <c r="T151" s="268">
        <f t="shared" si="213"/>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0.94518032699999999</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1119.0999999999999</v>
      </c>
      <c r="J152" s="250">
        <f t="shared" si="252"/>
        <v>0</v>
      </c>
      <c r="K152" s="250">
        <f t="shared" si="253"/>
        <v>0</v>
      </c>
      <c r="L152" s="462">
        <v>1</v>
      </c>
      <c r="M152" s="462">
        <v>1</v>
      </c>
      <c r="N152" s="462">
        <v>1</v>
      </c>
      <c r="O152" s="244">
        <f t="shared" si="255"/>
        <v>3.1536000000000002E-2</v>
      </c>
      <c r="P152" s="460">
        <v>0.2</v>
      </c>
      <c r="Q152" s="245">
        <v>30</v>
      </c>
      <c r="R152" s="227">
        <v>1.05</v>
      </c>
      <c r="T152" s="268">
        <f t="shared" si="213"/>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6.7219661859999995</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4168</v>
      </c>
      <c r="J153" s="250">
        <f t="shared" si="252"/>
        <v>0</v>
      </c>
      <c r="K153" s="250">
        <f t="shared" si="253"/>
        <v>0</v>
      </c>
      <c r="L153" s="462">
        <v>2.3149999999999999</v>
      </c>
      <c r="M153" s="462">
        <v>2.3149999999999999</v>
      </c>
      <c r="N153" s="462">
        <v>2.3149999999999999</v>
      </c>
      <c r="O153" s="244">
        <f t="shared" si="255"/>
        <v>3.1536000000000002E-2</v>
      </c>
      <c r="P153" s="460">
        <v>0.2</v>
      </c>
      <c r="Q153" s="245">
        <v>30</v>
      </c>
      <c r="R153" s="227">
        <v>1.05</v>
      </c>
      <c r="T153" s="268">
        <f t="shared" si="213"/>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25.036281793250001</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250">
        <f t="shared" si="251"/>
        <v>5441.4000000000005</v>
      </c>
      <c r="J154" s="572">
        <v>0</v>
      </c>
      <c r="K154" s="572">
        <v>0</v>
      </c>
      <c r="L154" s="462">
        <v>0.95</v>
      </c>
      <c r="M154" s="462">
        <v>0.95</v>
      </c>
      <c r="N154" s="462">
        <v>0.95</v>
      </c>
      <c r="O154" s="244">
        <f t="shared" si="255"/>
        <v>3.1536000000000002E-2</v>
      </c>
      <c r="P154" s="460">
        <v>0.2</v>
      </c>
      <c r="Q154" s="245">
        <v>30</v>
      </c>
      <c r="R154" s="227">
        <v>1.05</v>
      </c>
      <c r="T154" s="268">
        <f t="shared" si="213"/>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32.685203818799998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5" t="str">
        <f t="shared" si="262"/>
        <v>Urban</v>
      </c>
      <c r="E155" s="535" t="str">
        <f t="shared" si="262"/>
        <v>Multi storey</v>
      </c>
      <c r="F155" s="255" t="str">
        <f t="shared" si="262"/>
        <v>RESLPG</v>
      </c>
      <c r="G155" s="255" t="str">
        <f t="shared" si="262"/>
        <v>RESHUMB</v>
      </c>
      <c r="H155" s="423">
        <v>2019</v>
      </c>
      <c r="I155" s="297">
        <f t="shared" ref="I155" si="263">ROUNDUP(AB155/($O155*$P155)*$R155,1)</f>
        <v>0</v>
      </c>
      <c r="J155" s="297">
        <f t="shared" ref="J155" si="264">ROUNDUP(AC155/($O155*$P155)*$R155,1)</f>
        <v>0</v>
      </c>
      <c r="K155" s="297">
        <f t="shared" ref="K155" si="265">ROUNDUP(AD155/($O155*$P155)*$R155,1)</f>
        <v>0</v>
      </c>
      <c r="L155" s="463">
        <v>0.95</v>
      </c>
      <c r="M155" s="463">
        <v>0.95</v>
      </c>
      <c r="N155" s="463">
        <v>0.95</v>
      </c>
      <c r="O155" s="257">
        <f t="shared" si="255"/>
        <v>3.1536000000000002E-2</v>
      </c>
      <c r="P155" s="460">
        <v>0.2</v>
      </c>
      <c r="Q155" s="258">
        <v>30</v>
      </c>
      <c r="R155" s="227">
        <v>1.05</v>
      </c>
      <c r="T155" s="268">
        <f t="shared" si="213"/>
        <v>0</v>
      </c>
      <c r="U155" s="268"/>
      <c r="V155" s="602" t="s">
        <v>790</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0</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0</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1421.3999999999999</v>
      </c>
      <c r="J156" s="250">
        <f>ROUNDUP(AC156/($O156*$P156)*$R156,1)</f>
        <v>0</v>
      </c>
      <c r="K156" s="250">
        <f>ROUNDUP(AD156/($O156*$P156)*$R156,1)</f>
        <v>0</v>
      </c>
      <c r="L156" s="462">
        <v>0.79</v>
      </c>
      <c r="M156" s="462">
        <v>0.79</v>
      </c>
      <c r="N156" s="462">
        <v>0.79</v>
      </c>
      <c r="O156" s="244">
        <f t="shared" si="255"/>
        <v>3.1536000000000002E-2</v>
      </c>
      <c r="P156" s="460">
        <v>0.2</v>
      </c>
      <c r="Q156" s="245">
        <v>25</v>
      </c>
      <c r="R156" s="227">
        <v>1.05</v>
      </c>
      <c r="T156" s="268">
        <f t="shared" si="213"/>
        <v>11.348169721518987</v>
      </c>
      <c r="U156" s="268"/>
      <c r="V156" s="602" t="str">
        <f>'Data manipulation'!$B$36</f>
        <v>Natural gas, biogas and LNG</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10.807518777999999</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8.5379398346199995</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717.4</v>
      </c>
      <c r="J157" s="250">
        <f t="shared" ref="J157:J163" si="269">ROUNDUP(AC157/($O157*$P157)*$R157,1)</f>
        <v>0</v>
      </c>
      <c r="K157" s="250">
        <f t="shared" ref="K157:K163" si="270">ROUNDUP(AD157/($O157*$P157)*$R157,1)</f>
        <v>0</v>
      </c>
      <c r="L157" s="462">
        <v>0.79</v>
      </c>
      <c r="M157" s="462">
        <v>0.79</v>
      </c>
      <c r="N157" s="462">
        <v>0.79</v>
      </c>
      <c r="O157" s="244">
        <f t="shared" si="255"/>
        <v>3.1536000000000002E-2</v>
      </c>
      <c r="P157" s="460">
        <v>0.2</v>
      </c>
      <c r="Q157" s="245">
        <v>20</v>
      </c>
      <c r="R157" s="227">
        <v>1.05</v>
      </c>
      <c r="T157" s="268">
        <f t="shared" si="213"/>
        <v>5.727576303797469</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5.4543849080000006</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4.3089640773200006</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2">
        <v>0.67</v>
      </c>
      <c r="M158" s="462">
        <v>0.67</v>
      </c>
      <c r="N158" s="462">
        <v>0.67</v>
      </c>
      <c r="O158" s="244">
        <f>31.536/1000</f>
        <v>3.1536000000000002E-2</v>
      </c>
      <c r="P158" s="460">
        <v>0.2</v>
      </c>
      <c r="Q158" s="245">
        <v>20</v>
      </c>
      <c r="R158" s="227">
        <v>1.05</v>
      </c>
      <c r="T158" s="268">
        <f t="shared" si="213"/>
        <v>0</v>
      </c>
      <c r="U158" s="268"/>
      <c r="V158" s="602" t="s">
        <v>206</v>
      </c>
      <c r="W158" s="254" t="s">
        <v>896</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339.20000000000005</v>
      </c>
      <c r="J159" s="250">
        <f t="shared" si="269"/>
        <v>0</v>
      </c>
      <c r="K159" s="250">
        <f t="shared" si="270"/>
        <v>0</v>
      </c>
      <c r="L159" s="462">
        <v>0.67</v>
      </c>
      <c r="M159" s="462">
        <v>0.67</v>
      </c>
      <c r="N159" s="462">
        <v>0.67</v>
      </c>
      <c r="O159" s="244">
        <f>31.536/1000</f>
        <v>3.1536000000000002E-2</v>
      </c>
      <c r="P159" s="460">
        <v>0.2</v>
      </c>
      <c r="Q159" s="245">
        <v>20</v>
      </c>
      <c r="R159" s="227">
        <v>1.05</v>
      </c>
      <c r="T159" s="268">
        <f t="shared" si="213"/>
        <v>3.1931376716417912</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2.0369978228599996</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24.3</v>
      </c>
      <c r="J160" s="250">
        <f t="shared" si="269"/>
        <v>0</v>
      </c>
      <c r="K160" s="250">
        <f t="shared" si="270"/>
        <v>0</v>
      </c>
      <c r="L160" s="462">
        <v>0.72</v>
      </c>
      <c r="M160" s="462">
        <v>0.72</v>
      </c>
      <c r="N160" s="462">
        <v>0.72</v>
      </c>
      <c r="O160" s="244">
        <f t="shared" si="255"/>
        <v>3.1536000000000002E-2</v>
      </c>
      <c r="P160" s="460">
        <v>0.2</v>
      </c>
      <c r="Q160" s="245">
        <v>20</v>
      </c>
      <c r="R160" s="227">
        <v>1.05</v>
      </c>
      <c r="T160" s="268">
        <f t="shared" si="213"/>
        <v>0.21286800000000003</v>
      </c>
      <c r="U160" s="268"/>
      <c r="V160" s="602" t="str">
        <f>'Data manipulation'!$B$23</f>
        <v>Solid fossil fuels, peat, peat products, oil shale and oil sands</v>
      </c>
      <c r="W160" s="254" t="s">
        <v>893</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0.14569434432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9</v>
      </c>
      <c r="J161" s="250">
        <f t="shared" si="269"/>
        <v>0</v>
      </c>
      <c r="K161" s="250">
        <f t="shared" si="270"/>
        <v>0</v>
      </c>
      <c r="L161" s="462">
        <v>1</v>
      </c>
      <c r="M161" s="462">
        <v>1</v>
      </c>
      <c r="N161" s="462">
        <v>1</v>
      </c>
      <c r="O161" s="244">
        <f t="shared" si="255"/>
        <v>3.1536000000000002E-2</v>
      </c>
      <c r="P161" s="460">
        <v>0.2</v>
      </c>
      <c r="Q161" s="245">
        <v>20</v>
      </c>
      <c r="R161" s="227">
        <v>1.05</v>
      </c>
      <c r="T161" s="268">
        <f t="shared" si="213"/>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5.3572974000000002E-2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63.5</v>
      </c>
      <c r="J162" s="250">
        <f t="shared" si="269"/>
        <v>0</v>
      </c>
      <c r="K162" s="250">
        <f t="shared" si="270"/>
        <v>0</v>
      </c>
      <c r="L162" s="462">
        <v>1</v>
      </c>
      <c r="M162" s="462">
        <v>1</v>
      </c>
      <c r="N162" s="462">
        <v>1</v>
      </c>
      <c r="O162" s="244">
        <f t="shared" si="255"/>
        <v>3.1536000000000002E-2</v>
      </c>
      <c r="P162" s="460">
        <v>0.2</v>
      </c>
      <c r="Q162" s="245">
        <v>30</v>
      </c>
      <c r="R162" s="227">
        <v>1.05</v>
      </c>
      <c r="T162" s="268">
        <f t="shared" si="213"/>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0.38100213199999999</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236.29999999999998</v>
      </c>
      <c r="J163" s="250">
        <f t="shared" si="269"/>
        <v>0</v>
      </c>
      <c r="K163" s="250">
        <f t="shared" si="270"/>
        <v>0</v>
      </c>
      <c r="L163" s="462">
        <v>2.3149999999999999</v>
      </c>
      <c r="M163" s="462">
        <v>2.3149999999999999</v>
      </c>
      <c r="N163" s="462">
        <v>2.3149999999999999</v>
      </c>
      <c r="O163" s="244">
        <f t="shared" si="255"/>
        <v>3.1536000000000002E-2</v>
      </c>
      <c r="P163" s="460">
        <v>0.2</v>
      </c>
      <c r="Q163" s="245">
        <v>30</v>
      </c>
      <c r="R163" s="227">
        <v>1.05</v>
      </c>
      <c r="T163" s="268">
        <f t="shared" si="213"/>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1.4190605064999999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2">
        <v>0</v>
      </c>
      <c r="J164" s="572">
        <v>0</v>
      </c>
      <c r="K164" s="572">
        <v>0</v>
      </c>
      <c r="L164" s="462">
        <v>0.98</v>
      </c>
      <c r="M164" s="462">
        <v>0.98</v>
      </c>
      <c r="N164" s="462">
        <v>0.98</v>
      </c>
      <c r="O164" s="244">
        <f t="shared" si="255"/>
        <v>3.1536000000000002E-2</v>
      </c>
      <c r="P164" s="460">
        <v>0.2</v>
      </c>
      <c r="Q164" s="245">
        <v>30</v>
      </c>
      <c r="R164" s="227">
        <v>1.05</v>
      </c>
      <c r="T164" s="268">
        <f t="shared" si="213"/>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1.91110588704</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0</v>
      </c>
      <c r="J165" s="297">
        <f t="shared" ref="J165" si="279">ROUNDUP(AC165/($O165*$P165)*$R165,1)</f>
        <v>0</v>
      </c>
      <c r="K165" s="297">
        <f t="shared" ref="K165" si="280">ROUNDUP(AD165/($O165*$P165)*$R165,1)</f>
        <v>0</v>
      </c>
      <c r="L165" s="462">
        <v>0.98</v>
      </c>
      <c r="M165" s="462">
        <v>0.98</v>
      </c>
      <c r="N165" s="462">
        <v>0.98</v>
      </c>
      <c r="O165" s="244">
        <f t="shared" si="255"/>
        <v>3.1536000000000002E-2</v>
      </c>
      <c r="P165" s="460">
        <v>0.2</v>
      </c>
      <c r="Q165" s="245">
        <v>30</v>
      </c>
      <c r="R165" s="227">
        <v>1.05</v>
      </c>
      <c r="T165" s="268">
        <f t="shared" si="213"/>
        <v>0</v>
      </c>
      <c r="U165" s="268"/>
      <c r="V165" s="602" t="s">
        <v>790</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3">
        <f t="shared" ref="H166:H205" si="282">H86+Q166</f>
        <v>2040</v>
      </c>
      <c r="I166" s="250">
        <v>0</v>
      </c>
      <c r="J166" s="250">
        <v>0</v>
      </c>
      <c r="K166" s="250">
        <v>0</v>
      </c>
      <c r="L166" s="462">
        <v>0.72</v>
      </c>
      <c r="M166" s="462">
        <v>0.72</v>
      </c>
      <c r="N166" s="462">
        <v>0.72</v>
      </c>
      <c r="O166" s="244">
        <f>31.536/1000</f>
        <v>3.1536000000000002E-2</v>
      </c>
      <c r="P166" s="460">
        <v>0.2</v>
      </c>
      <c r="Q166" s="245">
        <v>22</v>
      </c>
      <c r="R166" s="227">
        <v>1.05</v>
      </c>
      <c r="T166" s="268">
        <f t="shared" si="106"/>
        <v>0</v>
      </c>
      <c r="U166" s="268"/>
      <c r="V166" s="602" t="str">
        <f>'Data manipulation'!$B$36</f>
        <v>Natural gas, biogas and LNG</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324.22556333999995</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8"/>
        <v>233.44240560479994</v>
      </c>
      <c r="AC166" s="251">
        <f t="shared" si="179"/>
        <v>0</v>
      </c>
      <c r="AD166" s="446">
        <f t="shared" si="180"/>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3">
        <f t="shared" si="282"/>
        <v>2038</v>
      </c>
      <c r="I167" s="250">
        <v>0</v>
      </c>
      <c r="J167" s="250">
        <v>0</v>
      </c>
      <c r="K167" s="250">
        <v>0</v>
      </c>
      <c r="L167" s="462">
        <v>0.71</v>
      </c>
      <c r="M167" s="462">
        <v>0.71</v>
      </c>
      <c r="N167" s="462">
        <v>0.71</v>
      </c>
      <c r="O167" s="244">
        <f>31.536/1000</f>
        <v>3.1536000000000002E-2</v>
      </c>
      <c r="P167" s="460">
        <v>0.2</v>
      </c>
      <c r="Q167" s="245">
        <v>20</v>
      </c>
      <c r="R167" s="227">
        <v>1.05</v>
      </c>
      <c r="T167" s="268">
        <f t="shared" si="106"/>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163.63154724</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8"/>
        <v>116.1783985404</v>
      </c>
      <c r="AC167" s="251">
        <f t="shared" si="179"/>
        <v>0</v>
      </c>
      <c r="AD167" s="446">
        <f t="shared" si="180"/>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3">
        <f t="shared" si="282"/>
        <v>2038</v>
      </c>
      <c r="I168" s="250">
        <v>0</v>
      </c>
      <c r="J168" s="250">
        <v>0</v>
      </c>
      <c r="K168" s="250">
        <v>0</v>
      </c>
      <c r="L168" s="462">
        <v>0.61</v>
      </c>
      <c r="M168" s="462">
        <v>0.61</v>
      </c>
      <c r="N168" s="462">
        <v>0.61</v>
      </c>
      <c r="O168" s="244">
        <f t="shared" ref="O168:O185" si="285">31.536/1000</f>
        <v>3.1536000000000002E-2</v>
      </c>
      <c r="P168" s="460">
        <v>0.2</v>
      </c>
      <c r="Q168" s="245">
        <v>20</v>
      </c>
      <c r="R168" s="227">
        <v>1.05</v>
      </c>
      <c r="T168" s="268">
        <f t="shared" si="106"/>
        <v>0</v>
      </c>
      <c r="U168" s="268"/>
      <c r="V168" s="602" t="s">
        <v>206</v>
      </c>
      <c r="W168" s="254" t="s">
        <v>896</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8"/>
        <v>0</v>
      </c>
      <c r="AC168" s="251">
        <f t="shared" si="179"/>
        <v>0</v>
      </c>
      <c r="AD168" s="446">
        <f t="shared" si="180"/>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3">
        <f t="shared" si="282"/>
        <v>2038</v>
      </c>
      <c r="I169" s="250">
        <v>0</v>
      </c>
      <c r="J169" s="250">
        <v>0</v>
      </c>
      <c r="K169" s="250">
        <v>0</v>
      </c>
      <c r="L169" s="462">
        <v>0.65000022993955098</v>
      </c>
      <c r="M169" s="462">
        <v>0.65000022993955098</v>
      </c>
      <c r="N169" s="462">
        <v>0.65000022993955098</v>
      </c>
      <c r="O169" s="244">
        <f t="shared" si="285"/>
        <v>3.1536000000000002E-2</v>
      </c>
      <c r="P169" s="460">
        <v>0.2</v>
      </c>
      <c r="Q169" s="245">
        <v>20</v>
      </c>
      <c r="R169" s="227">
        <v>1.05</v>
      </c>
      <c r="T169" s="268">
        <f t="shared" si="106"/>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8"/>
        <v>59.285778503523787</v>
      </c>
      <c r="AC169" s="251">
        <f t="shared" si="179"/>
        <v>0</v>
      </c>
      <c r="AD169" s="446">
        <f t="shared" si="180"/>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3">
        <f t="shared" si="282"/>
        <v>2038</v>
      </c>
      <c r="I170" s="250">
        <v>0</v>
      </c>
      <c r="J170" s="250">
        <v>0</v>
      </c>
      <c r="K170" s="250">
        <v>0</v>
      </c>
      <c r="L170" s="462">
        <v>0.7</v>
      </c>
      <c r="M170" s="462">
        <v>0.7</v>
      </c>
      <c r="N170" s="462">
        <v>0.7</v>
      </c>
      <c r="O170" s="244">
        <f t="shared" si="285"/>
        <v>3.1536000000000002E-2</v>
      </c>
      <c r="P170" s="460">
        <v>0.2</v>
      </c>
      <c r="Q170" s="245">
        <v>20</v>
      </c>
      <c r="R170" s="227">
        <v>1.05</v>
      </c>
      <c r="T170" s="268">
        <f t="shared" si="106"/>
        <v>0</v>
      </c>
      <c r="U170" s="268"/>
      <c r="V170" s="602" t="str">
        <f>'Data manipulation'!$B$23</f>
        <v>Solid fossil fuels, peat, peat products, oil shale and oil sands</v>
      </c>
      <c r="W170" s="254" t="s">
        <v>893</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8"/>
        <v>4.2494183759999995</v>
      </c>
      <c r="AC170" s="251">
        <f t="shared" si="179"/>
        <v>0</v>
      </c>
      <c r="AD170" s="446">
        <f t="shared" si="180"/>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3">
        <f t="shared" si="282"/>
        <v>2038</v>
      </c>
      <c r="I171" s="250">
        <v>0</v>
      </c>
      <c r="J171" s="250">
        <v>0</v>
      </c>
      <c r="K171" s="250">
        <v>0</v>
      </c>
      <c r="L171" s="462">
        <v>1</v>
      </c>
      <c r="M171" s="462">
        <v>1</v>
      </c>
      <c r="N171" s="462">
        <v>1</v>
      </c>
      <c r="O171" s="244">
        <f t="shared" si="285"/>
        <v>3.1536000000000002E-2</v>
      </c>
      <c r="P171" s="460">
        <v>0.2</v>
      </c>
      <c r="Q171" s="245">
        <v>20</v>
      </c>
      <c r="R171" s="227">
        <v>1.05</v>
      </c>
      <c r="T171" s="268">
        <f t="shared" si="106"/>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8"/>
        <v>1.60718922</v>
      </c>
      <c r="AC171" s="251">
        <f t="shared" si="179"/>
        <v>0</v>
      </c>
      <c r="AD171" s="446">
        <f t="shared" si="180"/>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3">
        <f t="shared" si="282"/>
        <v>2048</v>
      </c>
      <c r="I172" s="250">
        <v>0</v>
      </c>
      <c r="J172" s="250">
        <v>0</v>
      </c>
      <c r="K172" s="250">
        <v>0</v>
      </c>
      <c r="L172" s="462">
        <v>1</v>
      </c>
      <c r="M172" s="462">
        <v>1</v>
      </c>
      <c r="N172" s="462">
        <v>1</v>
      </c>
      <c r="O172" s="244">
        <f t="shared" si="285"/>
        <v>3.1536000000000002E-2</v>
      </c>
      <c r="P172" s="460">
        <v>0.2</v>
      </c>
      <c r="Q172" s="245">
        <v>30</v>
      </c>
      <c r="R172" s="227">
        <v>1.05</v>
      </c>
      <c r="T172" s="268">
        <f t="shared" si="106"/>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8"/>
        <v>11.430063959999998</v>
      </c>
      <c r="AC172" s="251">
        <f t="shared" si="179"/>
        <v>0</v>
      </c>
      <c r="AD172" s="446">
        <f t="shared" si="180"/>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3">
        <f t="shared" si="282"/>
        <v>2048</v>
      </c>
      <c r="I173" s="250">
        <v>0</v>
      </c>
      <c r="J173" s="250">
        <v>0</v>
      </c>
      <c r="K173" s="250">
        <v>0</v>
      </c>
      <c r="L173" s="462">
        <v>2.3149999999999999</v>
      </c>
      <c r="M173" s="462">
        <v>2.3149999999999999</v>
      </c>
      <c r="N173" s="462">
        <v>2.3149999999999999</v>
      </c>
      <c r="O173" s="244">
        <f t="shared" si="285"/>
        <v>3.1536000000000002E-2</v>
      </c>
      <c r="P173" s="460">
        <v>0.2</v>
      </c>
      <c r="Q173" s="245">
        <v>30</v>
      </c>
      <c r="R173" s="227">
        <v>1.05</v>
      </c>
      <c r="T173" s="268">
        <f t="shared" si="106"/>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8"/>
        <v>42.571815194999999</v>
      </c>
      <c r="AC173" s="251">
        <f t="shared" si="179"/>
        <v>0</v>
      </c>
      <c r="AD173" s="446">
        <f t="shared" si="180"/>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3">
        <f t="shared" si="282"/>
        <v>2048</v>
      </c>
      <c r="I174" s="572">
        <v>0</v>
      </c>
      <c r="J174" s="572">
        <v>0</v>
      </c>
      <c r="K174" s="572">
        <v>0</v>
      </c>
      <c r="L174" s="462">
        <v>0.95</v>
      </c>
      <c r="M174" s="462">
        <v>0.95</v>
      </c>
      <c r="N174" s="462">
        <v>0.95</v>
      </c>
      <c r="O174" s="244">
        <f t="shared" si="285"/>
        <v>3.1536000000000002E-2</v>
      </c>
      <c r="P174" s="460">
        <v>0.2</v>
      </c>
      <c r="Q174" s="245">
        <v>30</v>
      </c>
      <c r="R174" s="227">
        <v>1.05</v>
      </c>
      <c r="T174" s="268">
        <f t="shared" si="106"/>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8"/>
        <v>55.578079367999997</v>
      </c>
      <c r="AC174" s="251">
        <f t="shared" si="179"/>
        <v>0</v>
      </c>
      <c r="AD174" s="446">
        <f t="shared" si="180"/>
        <v>0</v>
      </c>
      <c r="AU174" s="260"/>
      <c r="AZ174" s="252"/>
    </row>
    <row r="175" spans="2:52" ht="15" customHeight="1" thickBot="1">
      <c r="B175" s="255" t="str">
        <f t="shared" ref="B175:G175" si="292">B95</f>
        <v>RHTUDLPGE1</v>
      </c>
      <c r="C175" s="255" t="str">
        <f t="shared" si="292"/>
        <v>Residential Heating Technology Urban Detached - LPG - Existing 1</v>
      </c>
      <c r="D175" s="535" t="str">
        <f t="shared" si="292"/>
        <v>Urban</v>
      </c>
      <c r="E175" s="535" t="str">
        <f t="shared" si="292"/>
        <v>Detached</v>
      </c>
      <c r="F175" s="255" t="str">
        <f t="shared" si="292"/>
        <v>RESLPG</v>
      </c>
      <c r="G175" s="255" t="str">
        <f t="shared" si="292"/>
        <v>RESHUDB</v>
      </c>
      <c r="H175" s="575">
        <f t="shared" si="282"/>
        <v>2048</v>
      </c>
      <c r="I175" s="297">
        <v>0</v>
      </c>
      <c r="J175" s="297">
        <v>0</v>
      </c>
      <c r="K175" s="297">
        <v>0</v>
      </c>
      <c r="L175" s="463">
        <v>0.95</v>
      </c>
      <c r="M175" s="463">
        <v>0.95</v>
      </c>
      <c r="N175" s="463">
        <v>0.95</v>
      </c>
      <c r="O175" s="257">
        <f t="shared" si="285"/>
        <v>3.1536000000000002E-2</v>
      </c>
      <c r="P175" s="460">
        <v>0.2</v>
      </c>
      <c r="Q175" s="258">
        <v>30</v>
      </c>
      <c r="R175" s="227">
        <v>1.05</v>
      </c>
      <c r="T175" s="268">
        <f t="shared" ref="T175:T205" si="293">SUM(I175:K175)*O175*P175/L175</f>
        <v>0</v>
      </c>
      <c r="U175" s="268"/>
      <c r="V175" s="602" t="s">
        <v>790</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0</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8"/>
        <v>0</v>
      </c>
      <c r="AC175" s="277">
        <f t="shared" si="179"/>
        <v>0</v>
      </c>
      <c r="AD175" s="448">
        <f t="shared" si="180"/>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4">
        <f t="shared" si="282"/>
        <v>2043</v>
      </c>
      <c r="I176" s="250">
        <v>0</v>
      </c>
      <c r="J176" s="250">
        <v>0</v>
      </c>
      <c r="K176" s="250">
        <v>0</v>
      </c>
      <c r="L176" s="462">
        <v>0.79</v>
      </c>
      <c r="M176" s="462">
        <v>0.79</v>
      </c>
      <c r="N176" s="462">
        <v>0.79</v>
      </c>
      <c r="O176" s="244">
        <f t="shared" si="285"/>
        <v>3.1536000000000002E-2</v>
      </c>
      <c r="P176" s="460">
        <v>0.2</v>
      </c>
      <c r="Q176" s="245">
        <v>25</v>
      </c>
      <c r="R176" s="227">
        <v>1.05</v>
      </c>
      <c r="T176" s="268">
        <f t="shared" si="293"/>
        <v>0</v>
      </c>
      <c r="U176" s="268"/>
      <c r="V176" s="602" t="str">
        <f>'Data manipulation'!$B$36</f>
        <v>Natural gas, biogas and LNG</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246.25703501299998</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8"/>
        <v>194.54305766026999</v>
      </c>
      <c r="AC176" s="278">
        <f t="shared" si="179"/>
        <v>0</v>
      </c>
      <c r="AD176" s="449">
        <f t="shared" si="180"/>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4">
        <f t="shared" si="282"/>
        <v>2038</v>
      </c>
      <c r="I177" s="250">
        <v>0</v>
      </c>
      <c r="J177" s="250">
        <v>0</v>
      </c>
      <c r="K177" s="250">
        <v>0</v>
      </c>
      <c r="L177" s="462">
        <v>0.79</v>
      </c>
      <c r="M177" s="462">
        <v>0.79</v>
      </c>
      <c r="N177" s="462">
        <v>0.79</v>
      </c>
      <c r="O177" s="244">
        <f t="shared" si="285"/>
        <v>3.1536000000000002E-2</v>
      </c>
      <c r="P177" s="460">
        <v>0.2</v>
      </c>
      <c r="Q177" s="245">
        <v>20</v>
      </c>
      <c r="R177" s="227">
        <v>1.05</v>
      </c>
      <c r="T177" s="268">
        <f t="shared" si="293"/>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124.28205611800001</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8"/>
        <v>98.182824333220012</v>
      </c>
      <c r="AC177" s="251">
        <f t="shared" si="179"/>
        <v>0</v>
      </c>
      <c r="AD177" s="446">
        <f t="shared" si="180"/>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4">
        <f t="shared" si="282"/>
        <v>2038</v>
      </c>
      <c r="I178" s="250">
        <v>0</v>
      </c>
      <c r="J178" s="250">
        <v>0</v>
      </c>
      <c r="K178" s="250">
        <v>0</v>
      </c>
      <c r="L178" s="462">
        <v>0.67</v>
      </c>
      <c r="M178" s="462">
        <v>0.67</v>
      </c>
      <c r="N178" s="462">
        <v>0.67</v>
      </c>
      <c r="O178" s="244">
        <f>31.536/1000</f>
        <v>3.1536000000000002E-2</v>
      </c>
      <c r="P178" s="460">
        <v>0.2</v>
      </c>
      <c r="Q178" s="245">
        <v>20</v>
      </c>
      <c r="R178" s="227">
        <v>1.05</v>
      </c>
      <c r="T178" s="268">
        <f t="shared" si="293"/>
        <v>0</v>
      </c>
      <c r="U178" s="268"/>
      <c r="V178" s="602" t="s">
        <v>206</v>
      </c>
      <c r="W178" s="254" t="s">
        <v>896</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8"/>
        <v>0</v>
      </c>
      <c r="AC178" s="251">
        <f t="shared" si="179"/>
        <v>0</v>
      </c>
      <c r="AD178" s="446">
        <f t="shared" si="180"/>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4">
        <f t="shared" si="282"/>
        <v>2038</v>
      </c>
      <c r="I179" s="250">
        <v>0</v>
      </c>
      <c r="J179" s="250">
        <v>0</v>
      </c>
      <c r="K179" s="250">
        <v>0</v>
      </c>
      <c r="L179" s="462">
        <v>0.67</v>
      </c>
      <c r="M179" s="462">
        <v>0.67</v>
      </c>
      <c r="N179" s="462">
        <v>0.67</v>
      </c>
      <c r="O179" s="244">
        <f>31.536/1000</f>
        <v>3.1536000000000002E-2</v>
      </c>
      <c r="P179" s="460">
        <v>0.2</v>
      </c>
      <c r="Q179" s="245">
        <v>20</v>
      </c>
      <c r="R179" s="227">
        <v>1.05</v>
      </c>
      <c r="T179" s="268">
        <f t="shared" si="293"/>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8"/>
        <v>46.414450392310002</v>
      </c>
      <c r="AC179" s="251">
        <f t="shared" si="179"/>
        <v>0</v>
      </c>
      <c r="AD179" s="446">
        <f t="shared" si="180"/>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4">
        <f t="shared" si="282"/>
        <v>2038</v>
      </c>
      <c r="I180" s="250">
        <v>0</v>
      </c>
      <c r="J180" s="250">
        <v>0</v>
      </c>
      <c r="K180" s="250">
        <v>0</v>
      </c>
      <c r="L180" s="462">
        <v>0.72</v>
      </c>
      <c r="M180" s="462">
        <v>0.72</v>
      </c>
      <c r="N180" s="462">
        <v>0.72</v>
      </c>
      <c r="O180" s="244">
        <f t="shared" si="285"/>
        <v>3.1536000000000002E-2</v>
      </c>
      <c r="P180" s="460">
        <v>0.2</v>
      </c>
      <c r="Q180" s="245">
        <v>20</v>
      </c>
      <c r="R180" s="227">
        <v>1.05</v>
      </c>
      <c r="T180" s="268">
        <f t="shared" si="293"/>
        <v>0</v>
      </c>
      <c r="U180" s="268"/>
      <c r="V180" s="602" t="str">
        <f>'Data manipulation'!$B$23</f>
        <v>Solid fossil fuels, peat, peat products, oil shale and oil sands</v>
      </c>
      <c r="W180" s="254" t="s">
        <v>893</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8"/>
        <v>3.3197497027199998</v>
      </c>
      <c r="AC180" s="251">
        <f t="shared" si="179"/>
        <v>0</v>
      </c>
      <c r="AD180" s="446">
        <f t="shared" si="180"/>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4">
        <f t="shared" si="282"/>
        <v>2038</v>
      </c>
      <c r="I181" s="250">
        <v>0</v>
      </c>
      <c r="J181" s="250">
        <v>0</v>
      </c>
      <c r="K181" s="250">
        <v>0</v>
      </c>
      <c r="L181" s="462">
        <v>1</v>
      </c>
      <c r="M181" s="462">
        <v>1</v>
      </c>
      <c r="N181" s="462">
        <v>1</v>
      </c>
      <c r="O181" s="244">
        <f t="shared" si="285"/>
        <v>3.1536000000000002E-2</v>
      </c>
      <c r="P181" s="460">
        <v>0.2</v>
      </c>
      <c r="Q181" s="245">
        <v>20</v>
      </c>
      <c r="R181" s="227">
        <v>1.05</v>
      </c>
      <c r="T181" s="268">
        <f t="shared" si="293"/>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8"/>
        <v>1.2206984789999999</v>
      </c>
      <c r="AC181" s="251">
        <f t="shared" si="179"/>
        <v>0</v>
      </c>
      <c r="AD181" s="446">
        <f t="shared" si="180"/>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4">
        <f t="shared" si="282"/>
        <v>2048</v>
      </c>
      <c r="I182" s="250">
        <v>0</v>
      </c>
      <c r="J182" s="250">
        <v>0</v>
      </c>
      <c r="K182" s="250">
        <v>0</v>
      </c>
      <c r="L182" s="462">
        <v>1</v>
      </c>
      <c r="M182" s="462">
        <v>1</v>
      </c>
      <c r="N182" s="462">
        <v>1</v>
      </c>
      <c r="O182" s="244">
        <f t="shared" si="285"/>
        <v>3.1536000000000002E-2</v>
      </c>
      <c r="P182" s="460">
        <v>0.2</v>
      </c>
      <c r="Q182" s="245">
        <v>30</v>
      </c>
      <c r="R182" s="227">
        <v>1.05</v>
      </c>
      <c r="T182" s="268">
        <f t="shared" si="293"/>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8"/>
        <v>8.6814057219999992</v>
      </c>
      <c r="AC182" s="251">
        <f t="shared" si="179"/>
        <v>0</v>
      </c>
      <c r="AD182" s="446">
        <f t="shared" si="180"/>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4">
        <f t="shared" si="282"/>
        <v>2048</v>
      </c>
      <c r="I183" s="250">
        <v>0</v>
      </c>
      <c r="J183" s="250">
        <v>0</v>
      </c>
      <c r="K183" s="250">
        <v>0</v>
      </c>
      <c r="L183" s="462">
        <v>2.3149999999999999</v>
      </c>
      <c r="M183" s="462">
        <v>2.3149999999999999</v>
      </c>
      <c r="N183" s="462">
        <v>2.3149999999999999</v>
      </c>
      <c r="O183" s="244">
        <f t="shared" si="285"/>
        <v>3.1536000000000002E-2</v>
      </c>
      <c r="P183" s="460">
        <v>0.2</v>
      </c>
      <c r="Q183" s="245">
        <v>30</v>
      </c>
      <c r="R183" s="227">
        <v>1.05</v>
      </c>
      <c r="T183" s="268">
        <f t="shared" si="293"/>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8"/>
        <v>32.334307255249996</v>
      </c>
      <c r="AC183" s="251">
        <f t="shared" si="179"/>
        <v>0</v>
      </c>
      <c r="AD183" s="446">
        <f t="shared" si="180"/>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6">
        <f t="shared" si="282"/>
        <v>2048</v>
      </c>
      <c r="I184" s="572">
        <v>0</v>
      </c>
      <c r="J184" s="572">
        <v>0</v>
      </c>
      <c r="K184" s="572">
        <v>0</v>
      </c>
      <c r="L184" s="462">
        <v>0.98</v>
      </c>
      <c r="M184" s="462">
        <v>0.98</v>
      </c>
      <c r="N184" s="462">
        <v>0.98</v>
      </c>
      <c r="O184" s="244">
        <f t="shared" si="285"/>
        <v>3.1536000000000002E-2</v>
      </c>
      <c r="P184" s="460">
        <v>0.2</v>
      </c>
      <c r="Q184" s="245">
        <v>30</v>
      </c>
      <c r="R184" s="227">
        <v>1.05</v>
      </c>
      <c r="T184" s="268">
        <f t="shared" si="293"/>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8"/>
        <v>43.545912711839996</v>
      </c>
      <c r="AC184" s="251">
        <f t="shared" si="179"/>
        <v>0</v>
      </c>
      <c r="AD184" s="446">
        <f t="shared" si="180"/>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6">
        <f t="shared" si="282"/>
        <v>2048</v>
      </c>
      <c r="I185" s="250">
        <v>0</v>
      </c>
      <c r="J185" s="250">
        <v>0</v>
      </c>
      <c r="K185" s="250">
        <v>0</v>
      </c>
      <c r="L185" s="462">
        <v>0.98</v>
      </c>
      <c r="M185" s="462">
        <v>0.98</v>
      </c>
      <c r="N185" s="462">
        <v>0.98</v>
      </c>
      <c r="O185" s="244">
        <f t="shared" si="285"/>
        <v>3.1536000000000002E-2</v>
      </c>
      <c r="P185" s="460">
        <v>0.2</v>
      </c>
      <c r="Q185" s="245">
        <v>30</v>
      </c>
      <c r="R185" s="227">
        <v>1.05</v>
      </c>
      <c r="T185" s="268">
        <f t="shared" si="293"/>
        <v>0</v>
      </c>
      <c r="U185" s="268"/>
      <c r="V185" s="602" t="s">
        <v>790</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0</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8"/>
        <v>0</v>
      </c>
      <c r="AC185" s="433">
        <f t="shared" si="179"/>
        <v>0</v>
      </c>
      <c r="AD185" s="454">
        <f t="shared" si="180"/>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3">
        <f t="shared" si="282"/>
        <v>2040</v>
      </c>
      <c r="I186" s="250">
        <v>0</v>
      </c>
      <c r="J186" s="250">
        <v>0</v>
      </c>
      <c r="K186" s="250">
        <v>0</v>
      </c>
      <c r="L186" s="462">
        <v>0.72</v>
      </c>
      <c r="M186" s="462">
        <v>0.72</v>
      </c>
      <c r="N186" s="462">
        <v>0.72</v>
      </c>
      <c r="O186" s="244">
        <f>31.536/1000</f>
        <v>3.1536000000000002E-2</v>
      </c>
      <c r="P186" s="460">
        <v>0.2</v>
      </c>
      <c r="Q186" s="245">
        <v>22</v>
      </c>
      <c r="R186" s="227">
        <v>1.05</v>
      </c>
      <c r="T186" s="268">
        <f t="shared" si="293"/>
        <v>0</v>
      </c>
      <c r="U186" s="268"/>
      <c r="V186" s="602" t="str">
        <f>'Data manipulation'!$B$36</f>
        <v>Natural gas, biogas and LNG</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190.67550986899997</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137.28636710567997</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3">
        <f t="shared" si="282"/>
        <v>2038</v>
      </c>
      <c r="I187" s="250">
        <v>0</v>
      </c>
      <c r="J187" s="250">
        <v>0</v>
      </c>
      <c r="K187" s="250">
        <v>0</v>
      </c>
      <c r="L187" s="462">
        <v>0.71</v>
      </c>
      <c r="M187" s="462">
        <v>0.71</v>
      </c>
      <c r="N187" s="462">
        <v>0.71</v>
      </c>
      <c r="O187" s="244">
        <f>31.536/1000</f>
        <v>3.1536000000000002E-2</v>
      </c>
      <c r="P187" s="460">
        <v>0.2</v>
      </c>
      <c r="Q187" s="245">
        <v>20</v>
      </c>
      <c r="R187" s="227">
        <v>1.05</v>
      </c>
      <c r="T187" s="268">
        <f t="shared" si="293"/>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96.230933734000004</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68.323962951140004</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3">
        <f t="shared" si="282"/>
        <v>2038</v>
      </c>
      <c r="I188" s="250">
        <v>0</v>
      </c>
      <c r="J188" s="250">
        <v>0</v>
      </c>
      <c r="K188" s="250">
        <v>0</v>
      </c>
      <c r="L188" s="462">
        <v>0.61</v>
      </c>
      <c r="M188" s="462">
        <v>0.61</v>
      </c>
      <c r="N188" s="462">
        <v>0.61</v>
      </c>
      <c r="O188" s="244">
        <f t="shared" ref="O188:O205" si="310">31.536/1000</f>
        <v>3.1536000000000002E-2</v>
      </c>
      <c r="P188" s="460">
        <v>0.2</v>
      </c>
      <c r="Q188" s="245">
        <v>20</v>
      </c>
      <c r="R188" s="227">
        <v>1.05</v>
      </c>
      <c r="T188" s="268">
        <f t="shared" si="293"/>
        <v>0</v>
      </c>
      <c r="U188" s="268"/>
      <c r="V188" s="602" t="s">
        <v>206</v>
      </c>
      <c r="W188" s="254" t="s">
        <v>896</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3">
        <f t="shared" si="282"/>
        <v>2038</v>
      </c>
      <c r="I189" s="250">
        <v>0</v>
      </c>
      <c r="J189" s="250">
        <v>0</v>
      </c>
      <c r="K189" s="250">
        <v>0</v>
      </c>
      <c r="L189" s="462">
        <v>0.65000022993955098</v>
      </c>
      <c r="M189" s="462">
        <v>0.65000022993955098</v>
      </c>
      <c r="N189" s="462">
        <v>0.65000022993955098</v>
      </c>
      <c r="O189" s="244">
        <f t="shared" si="310"/>
        <v>3.1536000000000002E-2</v>
      </c>
      <c r="P189" s="460">
        <v>0.2</v>
      </c>
      <c r="Q189" s="245">
        <v>20</v>
      </c>
      <c r="R189" s="227">
        <v>1.05</v>
      </c>
      <c r="T189" s="268">
        <f t="shared" si="293"/>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34.865684024691369</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3">
        <f t="shared" si="282"/>
        <v>2038</v>
      </c>
      <c r="I190" s="250">
        <v>0</v>
      </c>
      <c r="J190" s="250">
        <v>0</v>
      </c>
      <c r="K190" s="250">
        <v>0</v>
      </c>
      <c r="L190" s="462">
        <v>0.7</v>
      </c>
      <c r="M190" s="462">
        <v>0.7</v>
      </c>
      <c r="N190" s="462">
        <v>0.7</v>
      </c>
      <c r="O190" s="244">
        <f t="shared" si="310"/>
        <v>3.1536000000000002E-2</v>
      </c>
      <c r="P190" s="460">
        <v>0.2</v>
      </c>
      <c r="Q190" s="245">
        <v>20</v>
      </c>
      <c r="R190" s="227">
        <v>1.05</v>
      </c>
      <c r="T190" s="268">
        <f t="shared" si="293"/>
        <v>0</v>
      </c>
      <c r="U190" s="268"/>
      <c r="V190" s="602" t="str">
        <f>'Data manipulation'!$B$23</f>
        <v>Solid fossil fuels, peat, peat products, oil shale and oil sands</v>
      </c>
      <c r="W190" s="254" t="s">
        <v>893</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2.4990627115999997</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3">
        <f t="shared" si="282"/>
        <v>2038</v>
      </c>
      <c r="I191" s="250">
        <v>0</v>
      </c>
      <c r="J191" s="250">
        <v>0</v>
      </c>
      <c r="K191" s="250">
        <v>0</v>
      </c>
      <c r="L191" s="462">
        <v>1</v>
      </c>
      <c r="M191" s="462">
        <v>1</v>
      </c>
      <c r="N191" s="462">
        <v>1</v>
      </c>
      <c r="O191" s="244">
        <f t="shared" si="310"/>
        <v>3.1536000000000002E-2</v>
      </c>
      <c r="P191" s="460">
        <v>0.2</v>
      </c>
      <c r="Q191" s="245">
        <v>20</v>
      </c>
      <c r="R191" s="227">
        <v>1.05</v>
      </c>
      <c r="T191" s="268">
        <f t="shared" si="293"/>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0.94518032699999999</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3">
        <f t="shared" si="282"/>
        <v>2048</v>
      </c>
      <c r="I192" s="250">
        <v>0</v>
      </c>
      <c r="J192" s="250">
        <v>0</v>
      </c>
      <c r="K192" s="250">
        <v>0</v>
      </c>
      <c r="L192" s="462">
        <v>1</v>
      </c>
      <c r="M192" s="462">
        <v>1</v>
      </c>
      <c r="N192" s="462">
        <v>1</v>
      </c>
      <c r="O192" s="244">
        <f t="shared" si="310"/>
        <v>3.1536000000000002E-2</v>
      </c>
      <c r="P192" s="460">
        <v>0.2</v>
      </c>
      <c r="Q192" s="245">
        <v>30</v>
      </c>
      <c r="R192" s="227">
        <v>1.05</v>
      </c>
      <c r="T192" s="268">
        <f t="shared" si="293"/>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6.7219661859999995</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3">
        <f t="shared" si="282"/>
        <v>2048</v>
      </c>
      <c r="I193" s="250">
        <v>0</v>
      </c>
      <c r="J193" s="250">
        <v>0</v>
      </c>
      <c r="K193" s="250">
        <v>0</v>
      </c>
      <c r="L193" s="462">
        <v>2.3149999999999999</v>
      </c>
      <c r="M193" s="462">
        <v>2.3149999999999999</v>
      </c>
      <c r="N193" s="462">
        <v>2.3149999999999999</v>
      </c>
      <c r="O193" s="244">
        <f t="shared" si="310"/>
        <v>3.1536000000000002E-2</v>
      </c>
      <c r="P193" s="460">
        <v>0.2</v>
      </c>
      <c r="Q193" s="245">
        <v>30</v>
      </c>
      <c r="R193" s="227">
        <v>1.05</v>
      </c>
      <c r="T193" s="268">
        <f t="shared" si="293"/>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25.036281793250001</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3">
        <f t="shared" si="282"/>
        <v>2048</v>
      </c>
      <c r="I194" s="572">
        <v>0</v>
      </c>
      <c r="J194" s="572">
        <v>0</v>
      </c>
      <c r="K194" s="572">
        <v>0</v>
      </c>
      <c r="L194" s="462">
        <v>0.95</v>
      </c>
      <c r="M194" s="462">
        <v>0.95</v>
      </c>
      <c r="N194" s="462">
        <v>0.95</v>
      </c>
      <c r="O194" s="244">
        <f t="shared" si="310"/>
        <v>3.1536000000000002E-2</v>
      </c>
      <c r="P194" s="460">
        <v>0.2</v>
      </c>
      <c r="Q194" s="245">
        <v>30</v>
      </c>
      <c r="R194" s="227">
        <v>1.05</v>
      </c>
      <c r="T194" s="268">
        <f t="shared" si="293"/>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32.685203818799998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5" t="str">
        <f t="shared" si="317"/>
        <v>Urban</v>
      </c>
      <c r="E195" s="535" t="str">
        <f t="shared" si="317"/>
        <v>Multi storey</v>
      </c>
      <c r="F195" s="255" t="str">
        <f t="shared" si="317"/>
        <v>RESLPG</v>
      </c>
      <c r="G195" s="255" t="str">
        <f t="shared" si="317"/>
        <v>RESHUMB</v>
      </c>
      <c r="H195" s="575">
        <f t="shared" si="282"/>
        <v>2048</v>
      </c>
      <c r="I195" s="297">
        <v>0</v>
      </c>
      <c r="J195" s="297">
        <v>0</v>
      </c>
      <c r="K195" s="297">
        <v>0</v>
      </c>
      <c r="L195" s="463">
        <v>0.95</v>
      </c>
      <c r="M195" s="463">
        <v>0.95</v>
      </c>
      <c r="N195" s="463">
        <v>0.95</v>
      </c>
      <c r="O195" s="257">
        <f t="shared" si="310"/>
        <v>3.1536000000000002E-2</v>
      </c>
      <c r="P195" s="460">
        <v>0.2</v>
      </c>
      <c r="Q195" s="258">
        <v>30</v>
      </c>
      <c r="R195" s="227">
        <v>1.05</v>
      </c>
      <c r="T195" s="268">
        <f t="shared" si="293"/>
        <v>0</v>
      </c>
      <c r="U195" s="268"/>
      <c r="V195" s="602" t="s">
        <v>790</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0</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0</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4">
        <f t="shared" si="282"/>
        <v>2043</v>
      </c>
      <c r="I196" s="250">
        <v>0</v>
      </c>
      <c r="J196" s="250">
        <v>0</v>
      </c>
      <c r="K196" s="250">
        <v>0</v>
      </c>
      <c r="L196" s="462">
        <v>0.79</v>
      </c>
      <c r="M196" s="462">
        <v>0.79</v>
      </c>
      <c r="N196" s="462">
        <v>0.79</v>
      </c>
      <c r="O196" s="244">
        <f t="shared" si="310"/>
        <v>3.1536000000000002E-2</v>
      </c>
      <c r="P196" s="460">
        <v>0.2</v>
      </c>
      <c r="Q196" s="245">
        <v>25</v>
      </c>
      <c r="R196" s="227">
        <v>1.05</v>
      </c>
      <c r="T196" s="268">
        <f t="shared" si="293"/>
        <v>0</v>
      </c>
      <c r="U196" s="268"/>
      <c r="V196" s="602" t="str">
        <f>'Data manipulation'!$B$36</f>
        <v>Natural gas, biogas and LNG</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10.807518777999999</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8.5379398346199995</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4">
        <f t="shared" si="282"/>
        <v>2038</v>
      </c>
      <c r="I197" s="250">
        <v>0</v>
      </c>
      <c r="J197" s="250">
        <v>0</v>
      </c>
      <c r="K197" s="250">
        <v>0</v>
      </c>
      <c r="L197" s="462">
        <v>0.79</v>
      </c>
      <c r="M197" s="462">
        <v>0.79</v>
      </c>
      <c r="N197" s="462">
        <v>0.79</v>
      </c>
      <c r="O197" s="244">
        <f t="shared" si="310"/>
        <v>3.1536000000000002E-2</v>
      </c>
      <c r="P197" s="460">
        <v>0.2</v>
      </c>
      <c r="Q197" s="245">
        <v>20</v>
      </c>
      <c r="R197" s="227">
        <v>1.05</v>
      </c>
      <c r="T197" s="268">
        <f t="shared" si="293"/>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5.4543849080000006</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4.3089640773200006</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4">
        <f t="shared" si="282"/>
        <v>2038</v>
      </c>
      <c r="I198" s="250">
        <v>0</v>
      </c>
      <c r="J198" s="250">
        <v>0</v>
      </c>
      <c r="K198" s="250">
        <v>0</v>
      </c>
      <c r="L198" s="462">
        <v>0.67</v>
      </c>
      <c r="M198" s="462">
        <v>0.67</v>
      </c>
      <c r="N198" s="462">
        <v>0.67</v>
      </c>
      <c r="O198" s="244">
        <f>31.536/1000</f>
        <v>3.1536000000000002E-2</v>
      </c>
      <c r="P198" s="460">
        <v>0.2</v>
      </c>
      <c r="Q198" s="245">
        <v>20</v>
      </c>
      <c r="R198" s="227">
        <v>1.05</v>
      </c>
      <c r="T198" s="268">
        <f t="shared" si="293"/>
        <v>0</v>
      </c>
      <c r="U198" s="268"/>
      <c r="V198" s="602" t="s">
        <v>206</v>
      </c>
      <c r="W198" s="254" t="s">
        <v>896</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4">
        <f t="shared" si="282"/>
        <v>2038</v>
      </c>
      <c r="I199" s="250">
        <v>0</v>
      </c>
      <c r="J199" s="250">
        <v>0</v>
      </c>
      <c r="K199" s="250">
        <v>0</v>
      </c>
      <c r="L199" s="462">
        <v>0.67</v>
      </c>
      <c r="M199" s="462">
        <v>0.67</v>
      </c>
      <c r="N199" s="462">
        <v>0.67</v>
      </c>
      <c r="O199" s="244">
        <f>31.536/1000</f>
        <v>3.1536000000000002E-2</v>
      </c>
      <c r="P199" s="460">
        <v>0.2</v>
      </c>
      <c r="Q199" s="245">
        <v>20</v>
      </c>
      <c r="R199" s="227">
        <v>1.05</v>
      </c>
      <c r="T199" s="268">
        <f t="shared" si="293"/>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2.0369978228599996</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4">
        <f t="shared" si="282"/>
        <v>2038</v>
      </c>
      <c r="I200" s="250">
        <v>0</v>
      </c>
      <c r="J200" s="250">
        <v>0</v>
      </c>
      <c r="K200" s="250">
        <v>0</v>
      </c>
      <c r="L200" s="462">
        <v>0.72</v>
      </c>
      <c r="M200" s="462">
        <v>0.72</v>
      </c>
      <c r="N200" s="462">
        <v>0.72</v>
      </c>
      <c r="O200" s="244">
        <f t="shared" si="310"/>
        <v>3.1536000000000002E-2</v>
      </c>
      <c r="P200" s="460">
        <v>0.2</v>
      </c>
      <c r="Q200" s="245">
        <v>20</v>
      </c>
      <c r="R200" s="227">
        <v>1.05</v>
      </c>
      <c r="T200" s="268">
        <f t="shared" si="293"/>
        <v>0</v>
      </c>
      <c r="U200" s="268"/>
      <c r="V200" s="602" t="str">
        <f>'Data manipulation'!$B$23</f>
        <v>Solid fossil fuels, peat, peat products, oil shale and oil sands</v>
      </c>
      <c r="W200" s="254" t="s">
        <v>893</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0.14569434432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4">
        <f t="shared" si="282"/>
        <v>2038</v>
      </c>
      <c r="I201" s="250">
        <v>0</v>
      </c>
      <c r="J201" s="250">
        <v>0</v>
      </c>
      <c r="K201" s="250">
        <v>0</v>
      </c>
      <c r="L201" s="462">
        <v>1</v>
      </c>
      <c r="M201" s="462">
        <v>1</v>
      </c>
      <c r="N201" s="462">
        <v>1</v>
      </c>
      <c r="O201" s="244">
        <f t="shared" si="310"/>
        <v>3.1536000000000002E-2</v>
      </c>
      <c r="P201" s="460">
        <v>0.2</v>
      </c>
      <c r="Q201" s="245">
        <v>20</v>
      </c>
      <c r="R201" s="227">
        <v>1.05</v>
      </c>
      <c r="T201" s="268">
        <f t="shared" si="293"/>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5.3572974000000002E-2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4">
        <f t="shared" si="282"/>
        <v>2048</v>
      </c>
      <c r="I202" s="250">
        <v>0</v>
      </c>
      <c r="J202" s="250">
        <v>0</v>
      </c>
      <c r="K202" s="250">
        <v>0</v>
      </c>
      <c r="L202" s="462">
        <v>1</v>
      </c>
      <c r="M202" s="462">
        <v>1</v>
      </c>
      <c r="N202" s="462">
        <v>1</v>
      </c>
      <c r="O202" s="244">
        <f t="shared" si="310"/>
        <v>3.1536000000000002E-2</v>
      </c>
      <c r="P202" s="460">
        <v>0.2</v>
      </c>
      <c r="Q202" s="245">
        <v>30</v>
      </c>
      <c r="R202" s="227">
        <v>1.05</v>
      </c>
      <c r="T202" s="268">
        <f t="shared" si="293"/>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0.38100213199999999</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4">
        <f t="shared" si="282"/>
        <v>2048</v>
      </c>
      <c r="I203" s="250">
        <v>0</v>
      </c>
      <c r="J203" s="250">
        <v>0</v>
      </c>
      <c r="K203" s="250">
        <v>0</v>
      </c>
      <c r="L203" s="462">
        <v>2.3149999999999999</v>
      </c>
      <c r="M203" s="462">
        <v>2.3149999999999999</v>
      </c>
      <c r="N203" s="462">
        <v>2.3149999999999999</v>
      </c>
      <c r="O203" s="244">
        <f t="shared" si="310"/>
        <v>3.1536000000000002E-2</v>
      </c>
      <c r="P203" s="460">
        <v>0.2</v>
      </c>
      <c r="Q203" s="245">
        <v>30</v>
      </c>
      <c r="R203" s="227">
        <v>1.05</v>
      </c>
      <c r="T203" s="268">
        <f t="shared" si="293"/>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1.4190605064999999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6">
        <f t="shared" si="282"/>
        <v>2048</v>
      </c>
      <c r="I204" s="572">
        <v>0</v>
      </c>
      <c r="J204" s="572">
        <v>0</v>
      </c>
      <c r="K204" s="572">
        <v>0</v>
      </c>
      <c r="L204" s="462">
        <v>0.98</v>
      </c>
      <c r="M204" s="462">
        <v>0.98</v>
      </c>
      <c r="N204" s="462">
        <v>0.98</v>
      </c>
      <c r="O204" s="244">
        <f t="shared" si="310"/>
        <v>3.1536000000000002E-2</v>
      </c>
      <c r="P204" s="460">
        <v>0.2</v>
      </c>
      <c r="Q204" s="245">
        <v>30</v>
      </c>
      <c r="R204" s="227">
        <v>1.05</v>
      </c>
      <c r="T204" s="268">
        <f t="shared" si="293"/>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1.91110588704</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6">
        <f t="shared" si="282"/>
        <v>2048</v>
      </c>
      <c r="I205" s="250">
        <v>0</v>
      </c>
      <c r="J205" s="250">
        <v>0</v>
      </c>
      <c r="K205" s="250">
        <v>0</v>
      </c>
      <c r="L205" s="462">
        <v>0.98</v>
      </c>
      <c r="M205" s="462">
        <v>0.98</v>
      </c>
      <c r="N205" s="462">
        <v>0.98</v>
      </c>
      <c r="O205" s="244">
        <f t="shared" si="310"/>
        <v>3.1536000000000002E-2</v>
      </c>
      <c r="P205" s="460">
        <v>0.2</v>
      </c>
      <c r="Q205" s="245">
        <v>30</v>
      </c>
      <c r="R205" s="227">
        <v>1.05</v>
      </c>
      <c r="T205" s="268">
        <f t="shared" si="293"/>
        <v>0</v>
      </c>
      <c r="U205" s="268"/>
      <c r="V205" s="602" t="s">
        <v>790</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BT1609"/>
  <sheetViews>
    <sheetView zoomScale="60" zoomScaleNormal="60" workbookViewId="0">
      <selection activeCell="AZ26" sqref="AZ26"/>
    </sheetView>
  </sheetViews>
  <sheetFormatPr defaultColWidth="9.1796875" defaultRowHeight="12.5"/>
  <cols>
    <col min="1" max="1" width="2" style="147" bestFit="1" customWidth="1"/>
    <col min="2" max="2" width="12.453125" style="147" customWidth="1"/>
    <col min="3" max="3" width="63.81640625" style="147" customWidth="1"/>
    <col min="4" max="4" width="51.453125" style="156" customWidth="1"/>
    <col min="5" max="5" width="22" style="156" customWidth="1"/>
    <col min="6" max="6" width="13.81640625" style="156" customWidth="1"/>
    <col min="7" max="7" width="14.36328125" style="156" customWidth="1"/>
    <col min="8" max="10" width="15.81640625" style="156" customWidth="1"/>
    <col min="11" max="13" width="10.81640625" style="156" customWidth="1"/>
    <col min="14" max="14" width="15.1796875" style="156" customWidth="1"/>
    <col min="15" max="19" width="8.6328125" style="156" customWidth="1"/>
    <col min="20" max="20" width="10.81640625" style="156" customWidth="1"/>
    <col min="21" max="22" width="8.6328125" style="156" customWidth="1"/>
    <col min="23" max="28" width="10.81640625" style="156" customWidth="1"/>
    <col min="29" max="37" width="14.17968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56" width="9.1796875" style="147"/>
    <col min="57" max="57" width="13" style="147" customWidth="1"/>
    <col min="58" max="58" width="14" style="147" customWidth="1"/>
    <col min="59" max="16384" width="9.1796875" style="147"/>
  </cols>
  <sheetData>
    <row r="1" spans="1:70" ht="13">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ht="13">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907</v>
      </c>
      <c r="I7" s="204" t="s">
        <v>935</v>
      </c>
      <c r="J7" s="204" t="s">
        <v>936</v>
      </c>
      <c r="K7" s="204" t="s">
        <v>909</v>
      </c>
      <c r="L7" s="204" t="s">
        <v>939</v>
      </c>
      <c r="M7" s="204" t="s">
        <v>940</v>
      </c>
      <c r="N7" s="204" t="s">
        <v>910</v>
      </c>
      <c r="O7" s="204" t="s">
        <v>941</v>
      </c>
      <c r="P7" s="204" t="s">
        <v>942</v>
      </c>
      <c r="Q7" s="571" t="str">
        <f>H7&amp;"~2100"</f>
        <v>STOCK~DE1~2100</v>
      </c>
      <c r="R7" s="571" t="str">
        <f>I7&amp;"~2100"</f>
        <v>STOCK~DE2~2100</v>
      </c>
      <c r="S7" s="571" t="str">
        <f>J7&amp;"~2100"</f>
        <v>STOCK~DE3~2100</v>
      </c>
      <c r="T7" s="571" t="s">
        <v>911</v>
      </c>
      <c r="U7" s="571" t="s">
        <v>943</v>
      </c>
      <c r="V7" s="571" t="s">
        <v>944</v>
      </c>
      <c r="W7" s="571" t="s">
        <v>912</v>
      </c>
      <c r="X7" s="571" t="s">
        <v>945</v>
      </c>
      <c r="Y7" s="571" t="s">
        <v>946</v>
      </c>
      <c r="Z7" s="571" t="s">
        <v>913</v>
      </c>
      <c r="AA7" s="571" t="s">
        <v>947</v>
      </c>
      <c r="AB7" s="571" t="s">
        <v>948</v>
      </c>
      <c r="AC7" s="571" t="s">
        <v>914</v>
      </c>
      <c r="AD7" s="571" t="s">
        <v>949</v>
      </c>
      <c r="AE7" s="571" t="s">
        <v>950</v>
      </c>
      <c r="AF7" s="571" t="s">
        <v>915</v>
      </c>
      <c r="AG7" s="571" t="s">
        <v>951</v>
      </c>
      <c r="AH7" s="571" t="s">
        <v>952</v>
      </c>
      <c r="AI7" s="205" t="s">
        <v>908</v>
      </c>
      <c r="AJ7" s="205" t="s">
        <v>956</v>
      </c>
      <c r="AK7" s="205" t="s">
        <v>956</v>
      </c>
      <c r="AL7" s="205" t="s">
        <v>916</v>
      </c>
      <c r="AM7" s="205" t="s">
        <v>956</v>
      </c>
      <c r="AN7" s="205" t="s">
        <v>956</v>
      </c>
      <c r="AO7" s="205" t="s">
        <v>917</v>
      </c>
      <c r="AP7" s="205" t="s">
        <v>956</v>
      </c>
      <c r="AQ7" s="205" t="s">
        <v>956</v>
      </c>
      <c r="AR7" s="205" t="s">
        <v>918</v>
      </c>
      <c r="AS7" s="205" t="s">
        <v>956</v>
      </c>
      <c r="AT7" s="205" t="s">
        <v>956</v>
      </c>
      <c r="AU7" s="159" t="s">
        <v>114</v>
      </c>
      <c r="AV7" s="159" t="s">
        <v>184</v>
      </c>
      <c r="AW7" s="159" t="s">
        <v>107</v>
      </c>
      <c r="AX7" s="298"/>
      <c r="AY7" s="198"/>
      <c r="AZ7" s="199"/>
      <c r="BA7" s="216" t="s">
        <v>906</v>
      </c>
      <c r="BB7" s="217" t="s">
        <v>933</v>
      </c>
      <c r="BC7" s="217" t="s">
        <v>934</v>
      </c>
      <c r="BD7" s="217" t="s">
        <v>906</v>
      </c>
      <c r="BE7" s="217" t="s">
        <v>957</v>
      </c>
      <c r="BF7" s="217" t="s">
        <v>958</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1.1749999999999998</v>
      </c>
      <c r="AJ9" s="523" t="e">
        <f t="shared" si="9"/>
        <v>#DIV/0!</v>
      </c>
      <c r="AK9" s="523" t="e">
        <f t="shared" si="9"/>
        <v>#DIV/0!</v>
      </c>
      <c r="AL9" s="523">
        <f>AL10/2</f>
        <v>1.4512399999999999</v>
      </c>
      <c r="AM9" s="523" t="e">
        <f t="shared" si="9"/>
        <v>#DIV/0!</v>
      </c>
      <c r="AN9" s="523" t="e">
        <f t="shared" si="9"/>
        <v>#DIV/0!</v>
      </c>
      <c r="AO9" s="523">
        <f t="shared" si="9"/>
        <v>1.48</v>
      </c>
      <c r="AP9" s="523" t="e">
        <f t="shared" si="9"/>
        <v>#DIV/0!</v>
      </c>
      <c r="AQ9" s="523" t="e">
        <f t="shared" si="9"/>
        <v>#DIV/0!</v>
      </c>
      <c r="AR9" s="523">
        <f t="shared" si="9"/>
        <v>1.3949999999999998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2.3499999999999996</v>
      </c>
      <c r="AJ10" s="524" t="e">
        <f>ROUNDUP(SUM(I9:I15)/SUM(Boilers_DR!AC6:AC15),2)</f>
        <v>#DIV/0!</v>
      </c>
      <c r="AK10" s="524" t="e">
        <f>ROUNDUP(SUM(J9:J15)/SUM(Boilers_DR!AD6:AD15),2)</f>
        <v>#DIV/0!</v>
      </c>
      <c r="AL10" s="524">
        <f>ROUNDUP(SUM(K9:K15)/SUM(Boilers_DR!AB46:AB55),2)*AL3</f>
        <v>2.9024799999999997</v>
      </c>
      <c r="AM10" s="524" t="e">
        <f>ROUNDUP(SUM(L9:L15)/SUM(Boilers_DR!AC46:AC55),2)*AM3</f>
        <v>#DIV/0!</v>
      </c>
      <c r="AN10" s="524" t="e">
        <f>ROUNDUP(SUM(M9:M15)/SUM(Boilers_DR!AD46:AD55),2)*AN3</f>
        <v>#DIV/0!</v>
      </c>
      <c r="AO10" s="524">
        <f>ROUNDUP(SUM(N9:N15)/SUM(Boilers_DR!AB86:AB95),2)</f>
        <v>2.96</v>
      </c>
      <c r="AP10" s="524" t="e">
        <f>ROUNDUP(SUM(O9:O15)/SUM(Boilers_DR!AC86:AC95),2)</f>
        <v>#DIV/0!</v>
      </c>
      <c r="AQ10" s="524" t="e">
        <f>ROUNDUP(SUM(P9:P15)/SUM(Boilers_DR!AD86:AD95),2)</f>
        <v>#DIV/0!</v>
      </c>
      <c r="AR10" s="524">
        <f>ROUNDUP(SUM(N9:N15)/SUM(Boilers_DR!AB126:AB135),2)</f>
        <v>2.7899999999999996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605.17872340425549</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3.1799999999999997</v>
      </c>
      <c r="AJ11" s="524" t="e">
        <f t="shared" si="16"/>
        <v>#DIV/0!</v>
      </c>
      <c r="AK11" s="524" t="e">
        <f t="shared" si="16"/>
        <v>#DIV/0!</v>
      </c>
      <c r="AL11" s="524">
        <f t="shared" si="16"/>
        <v>3.4562399999999998</v>
      </c>
      <c r="AM11" s="524" t="e">
        <f t="shared" si="16"/>
        <v>#DIV/0!</v>
      </c>
      <c r="AN11" s="524" t="e">
        <f t="shared" si="16"/>
        <v>#DIV/0!</v>
      </c>
      <c r="AO11" s="524">
        <f t="shared" si="16"/>
        <v>3.4849999999999999</v>
      </c>
      <c r="AP11" s="524" t="e">
        <f t="shared" si="16"/>
        <v>#DIV/0!</v>
      </c>
      <c r="AQ11" s="524" t="e">
        <f t="shared" si="16"/>
        <v>#DIV/0!</v>
      </c>
      <c r="AR11" s="524">
        <f t="shared" ref="AR11:AT11" si="17">AR10/2+AR12/2</f>
        <v>3.3999999999999995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1.095</v>
      </c>
      <c r="AJ16" s="523" t="e">
        <f t="shared" si="21"/>
        <v>#DIV/0!</v>
      </c>
      <c r="AK16" s="523" t="e">
        <f t="shared" si="21"/>
        <v>#DIV/0!</v>
      </c>
      <c r="AL16" s="523">
        <f t="shared" si="21"/>
        <v>1.3518399999999999</v>
      </c>
      <c r="AM16" s="523" t="e">
        <f t="shared" si="21"/>
        <v>#DIV/0!</v>
      </c>
      <c r="AN16" s="523" t="e">
        <f t="shared" si="21"/>
        <v>#DIV/0!</v>
      </c>
      <c r="AO16" s="523">
        <f t="shared" si="21"/>
        <v>1.38</v>
      </c>
      <c r="AP16" s="523" t="e">
        <f t="shared" si="21"/>
        <v>#DIV/0!</v>
      </c>
      <c r="AQ16" s="523" t="e">
        <f t="shared" si="21"/>
        <v>#DIV/0!</v>
      </c>
      <c r="AR16" s="523">
        <f t="shared" si="21"/>
        <v>1.325</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2.19</v>
      </c>
      <c r="AJ17" s="524" t="e">
        <f>ROUNDUP(SUM(I16:I22)/SUM(Boilers_DR!AC16:AC25),2)</f>
        <v>#DIV/0!</v>
      </c>
      <c r="AK17" s="524" t="e">
        <f>ROUNDUP(SUM(J16:J22)/SUM(Boilers_DR!AD16:AD25),2)</f>
        <v>#DIV/0!</v>
      </c>
      <c r="AL17" s="524">
        <f>ROUNDUP(SUM(K16:K22)/SUM(Boilers_DR!AB56:AB65),2)*AL3</f>
        <v>2.7036799999999999</v>
      </c>
      <c r="AM17" s="524" t="e">
        <f>ROUNDUP(SUM(L16:L22)/SUM(Boilers_DR!AC56:AC65),2)*AM3</f>
        <v>#DIV/0!</v>
      </c>
      <c r="AN17" s="524" t="e">
        <f>ROUNDUP(SUM(M16:M22)/SUM(Boilers_DR!AD56:AD65),2)*AN3</f>
        <v>#DIV/0!</v>
      </c>
      <c r="AO17" s="524">
        <f>ROUNDUP(SUM(N16:N22)/SUM(Boilers_DR!AB96:AB105),2)</f>
        <v>2.76</v>
      </c>
      <c r="AP17" s="524" t="e">
        <f>ROUNDUP(SUM(O16:O22)/SUM(Boilers_DR!AC96:AC105),2)</f>
        <v>#DIV/0!</v>
      </c>
      <c r="AQ17" s="524" t="e">
        <f>ROUNDUP(SUM(P16:P22)/SUM(Boilers_DR!AD96:AD105),2)</f>
        <v>#DIV/0!</v>
      </c>
      <c r="AR17" s="524">
        <f>ROUNDUP(SUM(N16:N22)/SUM(Boilers_DR!AB136:AB145),2)</f>
        <v>2.65</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494.42009132420094</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3.0999999999999996</v>
      </c>
      <c r="AJ18" s="524" t="e">
        <f t="shared" si="27"/>
        <v>#DIV/0!</v>
      </c>
      <c r="AK18" s="524" t="e">
        <f t="shared" si="27"/>
        <v>#DIV/0!</v>
      </c>
      <c r="AL18" s="524">
        <f t="shared" si="27"/>
        <v>3.35684</v>
      </c>
      <c r="AM18" s="524" t="e">
        <f t="shared" si="27"/>
        <v>#DIV/0!</v>
      </c>
      <c r="AN18" s="524" t="e">
        <f t="shared" si="27"/>
        <v>#DIV/0!</v>
      </c>
      <c r="AO18" s="524">
        <f t="shared" si="27"/>
        <v>3.3849999999999998</v>
      </c>
      <c r="AP18" s="524" t="e">
        <f t="shared" si="27"/>
        <v>#DIV/0!</v>
      </c>
      <c r="AQ18" s="524" t="e">
        <f t="shared" si="27"/>
        <v>#DIV/0!</v>
      </c>
      <c r="AR18" s="524">
        <f t="shared" ref="AR18:AT18" si="28">AR17/2+AR19/2</f>
        <v>3.33</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9"/>
      <c r="BM19" s="659"/>
      <c r="BN19" s="659"/>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1.4</v>
      </c>
      <c r="AJ23" s="523" t="e">
        <f t="shared" si="31"/>
        <v>#DIV/0!</v>
      </c>
      <c r="AK23" s="523" t="e">
        <f t="shared" si="31"/>
        <v>#DIV/0!</v>
      </c>
      <c r="AL23" s="523">
        <f t="shared" si="31"/>
        <v>1.72956</v>
      </c>
      <c r="AM23" s="523" t="e">
        <f t="shared" si="31"/>
        <v>#DIV/0!</v>
      </c>
      <c r="AN23" s="523" t="e">
        <f t="shared" si="31"/>
        <v>#DIV/0!</v>
      </c>
      <c r="AO23" s="523">
        <f t="shared" si="31"/>
        <v>1.72</v>
      </c>
      <c r="AP23" s="523" t="e">
        <f t="shared" si="31"/>
        <v>#DIV/0!</v>
      </c>
      <c r="AQ23" s="523" t="e">
        <f t="shared" si="31"/>
        <v>#DIV/0!</v>
      </c>
      <c r="AR23" s="523">
        <f t="shared" si="31"/>
        <v>1.6949999999999998</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2.8</v>
      </c>
      <c r="AJ24" s="524" t="e">
        <f>ROUNDUP(SUM(I23:I29)/SUM(Boilers_DR!AC26:AC35),2)</f>
        <v>#DIV/0!</v>
      </c>
      <c r="AK24" s="524" t="e">
        <f>ROUNDUP(SUM(J23:J29)/SUM(Boilers_DR!AD26:AD35),2)</f>
        <v>#DIV/0!</v>
      </c>
      <c r="AL24" s="524">
        <f>ROUNDUP(SUM(K23:K29)/SUM(Boilers_DR!AB66:AB75),2)*AL3</f>
        <v>3.45912</v>
      </c>
      <c r="AM24" s="524" t="e">
        <f>ROUNDUP(SUM(L23:L29)/SUM(Boilers_DR!AC66:AC75),2)*AM3</f>
        <v>#DIV/0!</v>
      </c>
      <c r="AN24" s="524" t="e">
        <f>ROUNDUP(SUM(M23:M29)/SUM(Boilers_DR!AD66:AD75),2)*AN3</f>
        <v>#DIV/0!</v>
      </c>
      <c r="AO24" s="524">
        <f>ROUNDUP(SUM(N23:N29)/SUM(Boilers_DR!AB106:AB115),2)</f>
        <v>3.44</v>
      </c>
      <c r="AP24" s="524" t="e">
        <f>ROUNDUP(SUM(O23:O29)/SUM(Boilers_DR!AC106:AC115),2)</f>
        <v>#DIV/0!</v>
      </c>
      <c r="AQ24" s="524" t="e">
        <f>ROUNDUP(SUM(P23:P29)/SUM(Boilers_DR!AD106:AD115),2)</f>
        <v>#DIV/0!</v>
      </c>
      <c r="AR24" s="524">
        <f>ROUNDUP(SUM(N23:N29)/SUM(Boilers_DR!AB146:AB155),2)</f>
        <v>3.3899999999999997</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356.17142857142858</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2.9699999999999998</v>
      </c>
      <c r="AJ25" s="524" t="e">
        <f t="shared" si="34"/>
        <v>#DIV/0!</v>
      </c>
      <c r="AK25" s="524" t="e">
        <f t="shared" si="34"/>
        <v>#DIV/0!</v>
      </c>
      <c r="AL25" s="524">
        <f t="shared" si="34"/>
        <v>3.29956</v>
      </c>
      <c r="AM25" s="524" t="e">
        <f t="shared" si="34"/>
        <v>#DIV/0!</v>
      </c>
      <c r="AN25" s="524" t="e">
        <f t="shared" si="34"/>
        <v>#DIV/0!</v>
      </c>
      <c r="AO25" s="524">
        <f t="shared" si="34"/>
        <v>3.29</v>
      </c>
      <c r="AP25" s="524" t="e">
        <f t="shared" si="34"/>
        <v>#DIV/0!</v>
      </c>
      <c r="AQ25" s="524" t="e">
        <f t="shared" si="34"/>
        <v>#DIV/0!</v>
      </c>
      <c r="AR25" s="524">
        <f t="shared" ref="AR25:AT25" si="35">AR24/2+AR26/2</f>
        <v>3.2649999999999997</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1.2849999999999999</v>
      </c>
      <c r="AJ30" s="523" t="e">
        <f t="shared" si="39"/>
        <v>#DIV/0!</v>
      </c>
      <c r="AK30" s="523" t="e">
        <f t="shared" si="39"/>
        <v>#DIV/0!</v>
      </c>
      <c r="AL30" s="524">
        <f t="shared" si="39"/>
        <v>1.5903999999999998</v>
      </c>
      <c r="AM30" s="523" t="e">
        <f t="shared" si="39"/>
        <v>#DIV/0!</v>
      </c>
      <c r="AN30" s="523" t="e">
        <f t="shared" si="39"/>
        <v>#DIV/0!</v>
      </c>
      <c r="AO30" s="524">
        <f t="shared" si="39"/>
        <v>1.6199999999999999</v>
      </c>
      <c r="AP30" s="523" t="e">
        <f t="shared" si="39"/>
        <v>#DIV/0!</v>
      </c>
      <c r="AQ30" s="523" t="e">
        <f t="shared" si="39"/>
        <v>#DIV/0!</v>
      </c>
      <c r="AR30" s="524">
        <f t="shared" si="39"/>
        <v>1.5549999999999999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2.57</v>
      </c>
      <c r="AJ31" s="524" t="e">
        <f>ROUNDUP(SUM(I30:I36)/SUM(Boilers_DR!AC36:AC45),2)</f>
        <v>#DIV/0!</v>
      </c>
      <c r="AK31" s="524" t="e">
        <f>ROUNDUP(SUM(J30:J36)/SUM(Boilers_DR!AD36:AD45),2)</f>
        <v>#DIV/0!</v>
      </c>
      <c r="AL31" s="524">
        <f>ROUNDUP(SUM(K30:K36)/SUM(Boilers_DR!AB76:AB85),2)*AL3</f>
        <v>3.1807999999999996</v>
      </c>
      <c r="AM31" s="524" t="e">
        <f>ROUNDUP(SUM(L30:L36)/SUM(Boilers_DR!AC76:AC85),2)*AM3</f>
        <v>#DIV/0!</v>
      </c>
      <c r="AN31" s="524" t="e">
        <f>ROUNDUP(SUM(M30:M36)/SUM(Boilers_DR!AD76:AD85),2)*AN3</f>
        <v>#DIV/0!</v>
      </c>
      <c r="AO31" s="524">
        <f>ROUNDUP(SUM(N30:N36)/SUM(Boilers_DR!AB116:AB125),2)</f>
        <v>3.2399999999999998</v>
      </c>
      <c r="AP31" s="524" t="e">
        <f>ROUNDUP(SUM(O30:O36)/SUM(Boilers_DR!AC116:AC125),2)</f>
        <v>#DIV/0!</v>
      </c>
      <c r="AQ31" s="524" t="e">
        <f>ROUNDUP(SUM(P30:P36)/SUM(Boilers_DR!AD116:AD125),2)</f>
        <v>#DIV/0!</v>
      </c>
      <c r="AR31" s="524">
        <f>ROUNDUP(SUM(N30:N36)/SUM(Boilers_DR!AB156:AB165),2)</f>
        <v>3.11</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21.708171206225682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2.855</v>
      </c>
      <c r="AJ32" s="524" t="e">
        <f t="shared" si="43"/>
        <v>#DIV/0!</v>
      </c>
      <c r="AK32" s="524" t="e">
        <f t="shared" si="43"/>
        <v>#DIV/0!</v>
      </c>
      <c r="AL32" s="524">
        <f t="shared" si="43"/>
        <v>3.1604000000000001</v>
      </c>
      <c r="AM32" s="524" t="e">
        <f t="shared" si="43"/>
        <v>#DIV/0!</v>
      </c>
      <c r="AN32" s="524" t="e">
        <f t="shared" si="43"/>
        <v>#DIV/0!</v>
      </c>
      <c r="AO32" s="524">
        <f t="shared" si="43"/>
        <v>3.19</v>
      </c>
      <c r="AP32" s="524" t="e">
        <f t="shared" si="43"/>
        <v>#DIV/0!</v>
      </c>
      <c r="AQ32" s="524" t="e">
        <f t="shared" si="43"/>
        <v>#DIV/0!</v>
      </c>
      <c r="AR32" s="524">
        <f t="shared" ref="AR32:AT32" si="44">AR31/2+AR33/2</f>
        <v>3.125</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1102.3706839984193</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378.21755962285459</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1099.5988147284565</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377.87959977765428</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2.7718692699627354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0.33795984520031652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911</v>
      </c>
      <c r="U51" s="571" t="s">
        <v>943</v>
      </c>
      <c r="V51" s="571" t="s">
        <v>944</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914</v>
      </c>
      <c r="AD51" s="571" t="s">
        <v>949</v>
      </c>
      <c r="AE51" s="571" t="s">
        <v>950</v>
      </c>
      <c r="AF51" s="571" t="s">
        <v>915</v>
      </c>
      <c r="AG51" s="571" t="s">
        <v>951</v>
      </c>
      <c r="AH51" s="571" t="s">
        <v>952</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D51" si="52">BA7</f>
        <v>DE1</v>
      </c>
      <c r="BB51" s="216" t="str">
        <f t="shared" si="52"/>
        <v>DE2</v>
      </c>
      <c r="BC51" s="216" t="str">
        <f t="shared" si="52"/>
        <v>DE3</v>
      </c>
      <c r="BD51" s="216" t="str">
        <f t="shared" si="52"/>
        <v>DE1</v>
      </c>
      <c r="BE51" s="216" t="s">
        <v>956</v>
      </c>
      <c r="BF51" s="216" t="s">
        <v>956</v>
      </c>
      <c r="BH51" s="201"/>
      <c r="BI51" s="201"/>
      <c r="BJ51" s="201"/>
      <c r="BK51" s="201"/>
      <c r="BL51" s="201"/>
      <c r="BM51" s="201"/>
      <c r="BN51" s="201"/>
      <c r="BO51" s="201"/>
      <c r="BP51" s="201"/>
      <c r="BQ51" s="201"/>
      <c r="BR51" s="201"/>
    </row>
    <row r="52" spans="1:70" ht="13"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1024.9356510638297</v>
      </c>
      <c r="AJ55" s="527">
        <f t="shared" si="75"/>
        <v>646.2251510638298</v>
      </c>
      <c r="AK55" s="527">
        <f t="shared" si="75"/>
        <v>646.2251510638298</v>
      </c>
      <c r="AL55" s="527">
        <f t="shared" si="75"/>
        <v>1067.1231510638297</v>
      </c>
      <c r="AM55" s="527">
        <f t="shared" si="75"/>
        <v>646.2251510638298</v>
      </c>
      <c r="AN55" s="527">
        <f t="shared" si="75"/>
        <v>646.2251510638298</v>
      </c>
      <c r="AO55" s="527">
        <f t="shared" si="75"/>
        <v>1044.1136510638298</v>
      </c>
      <c r="AP55" s="527">
        <f t="shared" si="75"/>
        <v>646.2251510638298</v>
      </c>
      <c r="AQ55" s="527">
        <f t="shared" si="75"/>
        <v>646.2251510638298</v>
      </c>
      <c r="AR55" s="527">
        <f t="shared" ref="AR55:AT55" si="76">AR54/2+AR56/2</f>
        <v>1044.1136510638298</v>
      </c>
      <c r="AS55" s="527">
        <f>AS54/2+AS56/2</f>
        <v>646.2251510638298</v>
      </c>
      <c r="AT55" s="527">
        <f t="shared" si="76"/>
        <v>646.2251510638298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1292.4503021276596</v>
      </c>
      <c r="AJ56" s="528">
        <f t="shared" si="77"/>
        <v>1292.4503021276596</v>
      </c>
      <c r="AK56" s="528">
        <f t="shared" si="77"/>
        <v>1292.4503021276596</v>
      </c>
      <c r="AL56" s="528">
        <f t="shared" si="77"/>
        <v>1292.4503021276596</v>
      </c>
      <c r="AM56" s="528">
        <f t="shared" si="77"/>
        <v>1292.4503021276596</v>
      </c>
      <c r="AN56" s="528">
        <f t="shared" si="77"/>
        <v>1292.4503021276596</v>
      </c>
      <c r="AO56" s="528">
        <f t="shared" si="77"/>
        <v>1292.4503021276596</v>
      </c>
      <c r="AP56" s="528">
        <f t="shared" si="77"/>
        <v>1292.4503021276596</v>
      </c>
      <c r="AQ56" s="528">
        <f t="shared" si="77"/>
        <v>1292.4503021276596</v>
      </c>
      <c r="AR56" s="528">
        <f t="shared" ref="AR56:AT56" si="78">$AI$54*AR12/$AI$10</f>
        <v>1292.4503021276596</v>
      </c>
      <c r="AS56" s="528">
        <f t="shared" si="78"/>
        <v>1292.4503021276596</v>
      </c>
      <c r="AT56" s="528">
        <f t="shared" si="78"/>
        <v>1292.4503021276596</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1530.957340425532</v>
      </c>
      <c r="AJ57" s="528">
        <f t="shared" si="80"/>
        <v>1530.957340425532</v>
      </c>
      <c r="AK57" s="528">
        <f t="shared" si="80"/>
        <v>1530.957340425532</v>
      </c>
      <c r="AL57" s="528">
        <f t="shared" si="80"/>
        <v>1530.957340425532</v>
      </c>
      <c r="AM57" s="528">
        <f t="shared" si="80"/>
        <v>1530.957340425532</v>
      </c>
      <c r="AN57" s="528">
        <f t="shared" si="80"/>
        <v>1530.957340425532</v>
      </c>
      <c r="AO57" s="528">
        <f t="shared" si="80"/>
        <v>1530.957340425532</v>
      </c>
      <c r="AP57" s="528">
        <f t="shared" si="80"/>
        <v>1530.957340425532</v>
      </c>
      <c r="AQ57" s="528">
        <f t="shared" si="80"/>
        <v>1530.957340425532</v>
      </c>
      <c r="AR57" s="528">
        <f t="shared" ref="AR57:AT57" si="81">$AI$54*AR13/$AI$10</f>
        <v>1530.957340425532</v>
      </c>
      <c r="AS57" s="528">
        <f t="shared" si="81"/>
        <v>1530.957340425532</v>
      </c>
      <c r="AT57" s="528">
        <f t="shared" si="81"/>
        <v>1530.957340425532</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1959.6253957446811</v>
      </c>
      <c r="AJ58" s="528">
        <f t="shared" si="82"/>
        <v>1959.6253957446811</v>
      </c>
      <c r="AK58" s="528">
        <f t="shared" si="82"/>
        <v>1959.6253957446811</v>
      </c>
      <c r="AL58" s="528">
        <f t="shared" si="82"/>
        <v>1959.6253957446811</v>
      </c>
      <c r="AM58" s="528">
        <f t="shared" si="82"/>
        <v>1959.6253957446811</v>
      </c>
      <c r="AN58" s="528">
        <f t="shared" si="82"/>
        <v>1959.6253957446811</v>
      </c>
      <c r="AO58" s="528">
        <f t="shared" si="82"/>
        <v>1959.6253957446811</v>
      </c>
      <c r="AP58" s="528">
        <f t="shared" si="82"/>
        <v>1959.6253957446811</v>
      </c>
      <c r="AQ58" s="528">
        <f t="shared" si="82"/>
        <v>1959.6253957446811</v>
      </c>
      <c r="AR58" s="528">
        <f t="shared" ref="AR58:AT58" si="83">$AI$54*AR14/$AI$10</f>
        <v>1959.6253957446811</v>
      </c>
      <c r="AS58" s="528">
        <f t="shared" si="83"/>
        <v>1959.6253957446811</v>
      </c>
      <c r="AT58" s="528">
        <f t="shared" si="83"/>
        <v>1959.6253957446811</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2236.8092510638298</v>
      </c>
      <c r="AJ59" s="528">
        <f t="shared" si="84"/>
        <v>2236.8092510638298</v>
      </c>
      <c r="AK59" s="528">
        <f t="shared" si="84"/>
        <v>2236.8092510638298</v>
      </c>
      <c r="AL59" s="528">
        <f t="shared" si="84"/>
        <v>2236.8092510638298</v>
      </c>
      <c r="AM59" s="528">
        <f t="shared" si="84"/>
        <v>2236.8092510638298</v>
      </c>
      <c r="AN59" s="528">
        <f t="shared" si="84"/>
        <v>2236.8092510638298</v>
      </c>
      <c r="AO59" s="528">
        <f t="shared" si="84"/>
        <v>2236.8092510638298</v>
      </c>
      <c r="AP59" s="528">
        <f t="shared" si="84"/>
        <v>2236.8092510638298</v>
      </c>
      <c r="AQ59" s="528">
        <f t="shared" si="84"/>
        <v>2236.8092510638298</v>
      </c>
      <c r="AR59" s="528">
        <f t="shared" ref="AR59:AT59" si="85">$AI$54*AR15/$AI$10</f>
        <v>2236.8092510638298</v>
      </c>
      <c r="AS59" s="528">
        <f t="shared" si="85"/>
        <v>2236.8092510638298</v>
      </c>
      <c r="AT59" s="528">
        <f t="shared" si="85"/>
        <v>2236.8092510638298</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1074.7374429223744</v>
      </c>
      <c r="AJ62" s="527">
        <f t="shared" si="97"/>
        <v>695.11244292237438</v>
      </c>
      <c r="AK62" s="527">
        <f t="shared" si="97"/>
        <v>695.11244292237438</v>
      </c>
      <c r="AL62" s="527">
        <f t="shared" si="97"/>
        <v>1117.0244429223744</v>
      </c>
      <c r="AM62" s="527">
        <f t="shared" si="97"/>
        <v>695.11244292237438</v>
      </c>
      <c r="AN62" s="527">
        <f t="shared" si="97"/>
        <v>695.11244292237438</v>
      </c>
      <c r="AO62" s="527">
        <f t="shared" si="97"/>
        <v>1093.9614429223743</v>
      </c>
      <c r="AP62" s="527">
        <f t="shared" si="97"/>
        <v>695.11244292237438</v>
      </c>
      <c r="AQ62" s="527">
        <f t="shared" si="97"/>
        <v>695.11244292237438</v>
      </c>
      <c r="AR62" s="527">
        <f t="shared" ref="AR62:AT62" si="98">AR61/2+AR63/2</f>
        <v>1093.9614429223743</v>
      </c>
      <c r="AS62" s="527">
        <f t="shared" si="98"/>
        <v>695.11244292237438</v>
      </c>
      <c r="AT62" s="527">
        <f t="shared" si="98"/>
        <v>695.11244292237438</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1390.2248858447488</v>
      </c>
      <c r="AJ63" s="528">
        <f t="shared" si="101"/>
        <v>1390.2248858447488</v>
      </c>
      <c r="AK63" s="528">
        <f t="shared" si="101"/>
        <v>1390.2248858447488</v>
      </c>
      <c r="AL63" s="528">
        <f t="shared" si="101"/>
        <v>1390.2248858447488</v>
      </c>
      <c r="AM63" s="528">
        <f t="shared" si="101"/>
        <v>1390.2248858447488</v>
      </c>
      <c r="AN63" s="528">
        <f t="shared" si="101"/>
        <v>1390.2248858447488</v>
      </c>
      <c r="AO63" s="528">
        <f t="shared" si="101"/>
        <v>1390.2248858447488</v>
      </c>
      <c r="AP63" s="528">
        <f t="shared" si="101"/>
        <v>1390.2248858447488</v>
      </c>
      <c r="AQ63" s="528">
        <f t="shared" si="101"/>
        <v>1390.2248858447488</v>
      </c>
      <c r="AR63" s="528">
        <f t="shared" ref="AR63:AT63" si="102">$AI$61*AR19/$AI$17</f>
        <v>1390.2248858447488</v>
      </c>
      <c r="AS63" s="528">
        <f t="shared" si="102"/>
        <v>1390.2248858447488</v>
      </c>
      <c r="AT63" s="528">
        <f t="shared" si="102"/>
        <v>1390.2248858447488</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59"/>
      <c r="BM63" s="659"/>
      <c r="BN63" s="659"/>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1646.7751141552512</v>
      </c>
      <c r="AJ64" s="528">
        <f t="shared" si="103"/>
        <v>1646.7751141552512</v>
      </c>
      <c r="AK64" s="528">
        <f t="shared" si="103"/>
        <v>1646.7751141552512</v>
      </c>
      <c r="AL64" s="528">
        <f t="shared" si="103"/>
        <v>1646.7751141552512</v>
      </c>
      <c r="AM64" s="528">
        <f t="shared" si="103"/>
        <v>1646.7751141552512</v>
      </c>
      <c r="AN64" s="528">
        <f t="shared" si="103"/>
        <v>1646.7751141552512</v>
      </c>
      <c r="AO64" s="528">
        <f t="shared" si="103"/>
        <v>1646.7751141552512</v>
      </c>
      <c r="AP64" s="528">
        <f t="shared" si="103"/>
        <v>1646.7751141552512</v>
      </c>
      <c r="AQ64" s="528">
        <f t="shared" si="103"/>
        <v>1646.7751141552512</v>
      </c>
      <c r="AR64" s="528">
        <f t="shared" ref="AR64:AT64" si="104">$AI$61*AR20/$AI$17</f>
        <v>1646.7751141552512</v>
      </c>
      <c r="AS64" s="528">
        <f t="shared" si="104"/>
        <v>1646.7751141552512</v>
      </c>
      <c r="AT64" s="528">
        <f t="shared" si="104"/>
        <v>1646.7751141552512</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2107.8721461187215</v>
      </c>
      <c r="AJ65" s="528">
        <f t="shared" si="105"/>
        <v>2107.8721461187215</v>
      </c>
      <c r="AK65" s="528">
        <f t="shared" si="105"/>
        <v>2107.8721461187215</v>
      </c>
      <c r="AL65" s="528">
        <f t="shared" si="105"/>
        <v>2107.8721461187215</v>
      </c>
      <c r="AM65" s="528">
        <f t="shared" si="105"/>
        <v>2107.8721461187215</v>
      </c>
      <c r="AN65" s="528">
        <f t="shared" si="105"/>
        <v>2107.8721461187215</v>
      </c>
      <c r="AO65" s="528">
        <f t="shared" si="105"/>
        <v>2107.8721461187215</v>
      </c>
      <c r="AP65" s="528">
        <f t="shared" si="105"/>
        <v>2107.8721461187215</v>
      </c>
      <c r="AQ65" s="528">
        <f t="shared" si="105"/>
        <v>2107.8721461187215</v>
      </c>
      <c r="AR65" s="528">
        <f t="shared" ref="AR65:AT65" si="106">$AI$61*AR21/$AI$17</f>
        <v>2107.8721461187215</v>
      </c>
      <c r="AS65" s="528">
        <f t="shared" si="106"/>
        <v>2107.8721461187215</v>
      </c>
      <c r="AT65" s="528">
        <f t="shared" si="106"/>
        <v>2107.8721461187215</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2406.0251141552517</v>
      </c>
      <c r="AJ66" s="528">
        <f t="shared" si="107"/>
        <v>2406.0251141552517</v>
      </c>
      <c r="AK66" s="528">
        <f t="shared" si="107"/>
        <v>2406.0251141552517</v>
      </c>
      <c r="AL66" s="528">
        <f t="shared" si="107"/>
        <v>2406.0251141552517</v>
      </c>
      <c r="AM66" s="528">
        <f t="shared" si="107"/>
        <v>2406.0251141552517</v>
      </c>
      <c r="AN66" s="528">
        <f t="shared" si="107"/>
        <v>2406.0251141552517</v>
      </c>
      <c r="AO66" s="528">
        <f t="shared" si="107"/>
        <v>2406.0251141552517</v>
      </c>
      <c r="AP66" s="528">
        <f t="shared" si="107"/>
        <v>2406.0251141552517</v>
      </c>
      <c r="AQ66" s="528">
        <f t="shared" si="107"/>
        <v>2406.0251141552517</v>
      </c>
      <c r="AR66" s="528">
        <f t="shared" ref="AR66:AT66" si="108">$AI$61*AR22/$AI$17</f>
        <v>2406.0251141552517</v>
      </c>
      <c r="AS66" s="528">
        <f t="shared" si="108"/>
        <v>2406.0251141552517</v>
      </c>
      <c r="AT66" s="528">
        <f t="shared" si="108"/>
        <v>2406.0251141552517</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957.97456071428576</v>
      </c>
      <c r="AJ69" s="527">
        <f t="shared" si="119"/>
        <v>506.40406071428578</v>
      </c>
      <c r="AK69" s="527">
        <f t="shared" si="119"/>
        <v>506.40406071428578</v>
      </c>
      <c r="AL69" s="527">
        <f t="shared" si="119"/>
        <v>1008.2760607142858</v>
      </c>
      <c r="AM69" s="527">
        <f t="shared" si="119"/>
        <v>506.40406071428578</v>
      </c>
      <c r="AN69" s="527">
        <f t="shared" si="119"/>
        <v>506.40406071428578</v>
      </c>
      <c r="AO69" s="527">
        <f t="shared" si="119"/>
        <v>980.84306071428568</v>
      </c>
      <c r="AP69" s="527">
        <f t="shared" si="119"/>
        <v>506.40406071428578</v>
      </c>
      <c r="AQ69" s="527">
        <f t="shared" si="119"/>
        <v>506.40406071428578</v>
      </c>
      <c r="AR69" s="527">
        <f t="shared" ref="AR69:AT69" si="120">AR68/2+AR70/2</f>
        <v>980.84306071428568</v>
      </c>
      <c r="AS69" s="527">
        <f t="shared" si="120"/>
        <v>506.40406071428578</v>
      </c>
      <c r="AT69" s="527">
        <f t="shared" si="120"/>
        <v>506.40406071428578</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1012.8081214285716</v>
      </c>
      <c r="AJ70" s="528">
        <f t="shared" si="121"/>
        <v>1012.8081214285716</v>
      </c>
      <c r="AK70" s="528">
        <f t="shared" si="121"/>
        <v>1012.8081214285716</v>
      </c>
      <c r="AL70" s="528">
        <f t="shared" si="121"/>
        <v>1012.8081214285716</v>
      </c>
      <c r="AM70" s="528">
        <f t="shared" si="121"/>
        <v>1012.8081214285716</v>
      </c>
      <c r="AN70" s="528">
        <f t="shared" si="121"/>
        <v>1012.8081214285716</v>
      </c>
      <c r="AO70" s="528">
        <f t="shared" si="121"/>
        <v>1012.8081214285716</v>
      </c>
      <c r="AP70" s="528">
        <f t="shared" si="121"/>
        <v>1012.8081214285716</v>
      </c>
      <c r="AQ70" s="528">
        <f t="shared" si="121"/>
        <v>1012.8081214285716</v>
      </c>
      <c r="AR70" s="528">
        <f t="shared" ref="AR70:AT70" si="122">$AI$68*AR26/$AI$24</f>
        <v>1012.8081214285716</v>
      </c>
      <c r="AS70" s="528">
        <f t="shared" si="122"/>
        <v>1012.8081214285716</v>
      </c>
      <c r="AT70" s="528">
        <f t="shared" si="122"/>
        <v>1012.8081214285716</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1190.2108178571427</v>
      </c>
      <c r="AJ71" s="528">
        <f t="shared" si="124"/>
        <v>1190.2108178571427</v>
      </c>
      <c r="AK71" s="528">
        <f t="shared" si="124"/>
        <v>1190.2108178571427</v>
      </c>
      <c r="AL71" s="528">
        <f t="shared" si="124"/>
        <v>1190.2108178571427</v>
      </c>
      <c r="AM71" s="528">
        <f t="shared" si="124"/>
        <v>1190.2108178571427</v>
      </c>
      <c r="AN71" s="528">
        <f t="shared" si="124"/>
        <v>1190.2108178571427</v>
      </c>
      <c r="AO71" s="528">
        <f t="shared" si="124"/>
        <v>1190.2108178571427</v>
      </c>
      <c r="AP71" s="528">
        <f t="shared" si="124"/>
        <v>1190.2108178571427</v>
      </c>
      <c r="AQ71" s="528">
        <f t="shared" si="124"/>
        <v>1190.2108178571427</v>
      </c>
      <c r="AR71" s="528">
        <f t="shared" ref="AR71:AT71" si="125">$AI$68*AR27/$AI$24</f>
        <v>1190.2108178571427</v>
      </c>
      <c r="AS71" s="528">
        <f t="shared" si="125"/>
        <v>1190.2108178571427</v>
      </c>
      <c r="AT71" s="528">
        <f t="shared" si="125"/>
        <v>1190.2108178571427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1961.1061714285715</v>
      </c>
      <c r="AJ72" s="528">
        <f t="shared" si="126"/>
        <v>1961.1061714285715</v>
      </c>
      <c r="AK72" s="528">
        <f t="shared" si="126"/>
        <v>1961.1061714285715</v>
      </c>
      <c r="AL72" s="528">
        <f t="shared" si="126"/>
        <v>1961.1061714285715</v>
      </c>
      <c r="AM72" s="528">
        <f t="shared" si="126"/>
        <v>1961.1061714285715</v>
      </c>
      <c r="AN72" s="528">
        <f t="shared" si="126"/>
        <v>1961.1061714285715</v>
      </c>
      <c r="AO72" s="528">
        <f t="shared" si="126"/>
        <v>1961.1061714285715</v>
      </c>
      <c r="AP72" s="528">
        <f t="shared" si="126"/>
        <v>1961.1061714285715</v>
      </c>
      <c r="AQ72" s="528">
        <f t="shared" si="126"/>
        <v>1961.1061714285715</v>
      </c>
      <c r="AR72" s="528">
        <f t="shared" ref="AR72:AT72" si="127">$AI$68*AR28/$AI$24</f>
        <v>1961.1061714285715</v>
      </c>
      <c r="AS72" s="528">
        <f t="shared" si="127"/>
        <v>1961.1061714285715</v>
      </c>
      <c r="AT72" s="528">
        <f t="shared" si="127"/>
        <v>1961.1061714285715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2238.4994785714284</v>
      </c>
      <c r="AJ73" s="528">
        <f t="shared" si="128"/>
        <v>2238.4994785714284</v>
      </c>
      <c r="AK73" s="528">
        <f t="shared" si="128"/>
        <v>2238.4994785714284</v>
      </c>
      <c r="AL73" s="528">
        <f t="shared" si="128"/>
        <v>2238.4994785714284</v>
      </c>
      <c r="AM73" s="528">
        <f t="shared" si="128"/>
        <v>2238.4994785714284</v>
      </c>
      <c r="AN73" s="528">
        <f t="shared" si="128"/>
        <v>2238.4994785714284</v>
      </c>
      <c r="AO73" s="528">
        <f t="shared" si="128"/>
        <v>2238.4994785714284</v>
      </c>
      <c r="AP73" s="528">
        <f t="shared" si="128"/>
        <v>2238.4994785714284</v>
      </c>
      <c r="AQ73" s="528">
        <f t="shared" si="128"/>
        <v>2238.4994785714284</v>
      </c>
      <c r="AR73" s="528">
        <f t="shared" ref="AR73:AT73" si="129">$AI$68*AR29/$AI$24</f>
        <v>2238.4994785714284</v>
      </c>
      <c r="AS73" s="528">
        <f t="shared" si="129"/>
        <v>2238.4994785714284</v>
      </c>
      <c r="AT73" s="528">
        <f t="shared" si="129"/>
        <v>2238.4994785714284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990.23064396887162</v>
      </c>
      <c r="AJ76" s="527">
        <f t="shared" si="141"/>
        <v>544.54014396887169</v>
      </c>
      <c r="AK76" s="527">
        <f t="shared" si="141"/>
        <v>544.54014396887169</v>
      </c>
      <c r="AL76" s="527">
        <f t="shared" si="141"/>
        <v>1039.9121439688718</v>
      </c>
      <c r="AM76" s="527">
        <f t="shared" si="141"/>
        <v>544.54014396887169</v>
      </c>
      <c r="AN76" s="527">
        <f t="shared" si="141"/>
        <v>544.54014396887169</v>
      </c>
      <c r="AO76" s="527">
        <f t="shared" si="141"/>
        <v>1012.8126439688717</v>
      </c>
      <c r="AP76" s="527">
        <f t="shared" si="141"/>
        <v>544.54014396887169</v>
      </c>
      <c r="AQ76" s="527">
        <f t="shared" si="141"/>
        <v>544.54014396887169</v>
      </c>
      <c r="AR76" s="527">
        <f t="shared" ref="AR76:AT76" si="142">AR75/2+AR77/2</f>
        <v>1012.8126439688717</v>
      </c>
      <c r="AS76" s="527">
        <f t="shared" si="142"/>
        <v>544.54014396887169</v>
      </c>
      <c r="AT76" s="527">
        <f t="shared" si="142"/>
        <v>544.54014396887169</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1089.0802879377434</v>
      </c>
      <c r="AJ77" s="528">
        <f t="shared" si="143"/>
        <v>1089.0802879377434</v>
      </c>
      <c r="AK77" s="528">
        <f t="shared" si="143"/>
        <v>1089.0802879377434</v>
      </c>
      <c r="AL77" s="528">
        <f t="shared" si="143"/>
        <v>1089.0802879377434</v>
      </c>
      <c r="AM77" s="528">
        <f t="shared" si="143"/>
        <v>1089.0802879377434</v>
      </c>
      <c r="AN77" s="528">
        <f t="shared" si="143"/>
        <v>1089.0802879377434</v>
      </c>
      <c r="AO77" s="528">
        <f t="shared" si="143"/>
        <v>1089.0802879377434</v>
      </c>
      <c r="AP77" s="528">
        <f t="shared" si="143"/>
        <v>1089.0802879377434</v>
      </c>
      <c r="AQ77" s="528">
        <f t="shared" si="143"/>
        <v>1089.0802879377434</v>
      </c>
      <c r="AR77" s="528">
        <f t="shared" ref="AR77:AT77" si="144">$AI$75*AR33/$AI$31</f>
        <v>1089.0802879377434</v>
      </c>
      <c r="AS77" s="528">
        <f t="shared" si="144"/>
        <v>1089.0802879377434</v>
      </c>
      <c r="AT77" s="528">
        <f t="shared" si="144"/>
        <v>1089.0802879377434</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1279.8427587548638</v>
      </c>
      <c r="AJ78" s="528">
        <f t="shared" si="145"/>
        <v>1279.8427587548638</v>
      </c>
      <c r="AK78" s="528">
        <f t="shared" si="145"/>
        <v>1279.8427587548638</v>
      </c>
      <c r="AL78" s="528">
        <f t="shared" si="145"/>
        <v>1279.8427587548638</v>
      </c>
      <c r="AM78" s="528">
        <f t="shared" si="145"/>
        <v>1279.8427587548638</v>
      </c>
      <c r="AN78" s="528">
        <f t="shared" si="145"/>
        <v>1279.8427587548638</v>
      </c>
      <c r="AO78" s="528">
        <f t="shared" si="145"/>
        <v>1279.8427587548638</v>
      </c>
      <c r="AP78" s="528">
        <f t="shared" si="145"/>
        <v>1279.8427587548638</v>
      </c>
      <c r="AQ78" s="528">
        <f t="shared" si="145"/>
        <v>1279.8427587548638</v>
      </c>
      <c r="AR78" s="528">
        <f t="shared" ref="AR78:AT78" si="146">$AI$75*AR34/$AI$31</f>
        <v>1279.8427587548638</v>
      </c>
      <c r="AS78" s="528">
        <f t="shared" si="146"/>
        <v>1279.8427587548638</v>
      </c>
      <c r="AT78" s="528">
        <f t="shared" si="146"/>
        <v>1279.8427587548638</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2108.792404669261</v>
      </c>
      <c r="AJ79" s="528">
        <f t="shared" si="147"/>
        <v>2108.792404669261</v>
      </c>
      <c r="AK79" s="528">
        <f t="shared" si="147"/>
        <v>2108.792404669261</v>
      </c>
      <c r="AL79" s="528">
        <f t="shared" si="147"/>
        <v>2108.792404669261</v>
      </c>
      <c r="AM79" s="528">
        <f t="shared" si="147"/>
        <v>2108.792404669261</v>
      </c>
      <c r="AN79" s="528">
        <f t="shared" si="147"/>
        <v>2108.792404669261</v>
      </c>
      <c r="AO79" s="528">
        <f t="shared" si="147"/>
        <v>2108.792404669261</v>
      </c>
      <c r="AP79" s="528">
        <f t="shared" si="147"/>
        <v>2108.792404669261</v>
      </c>
      <c r="AQ79" s="528">
        <f t="shared" si="147"/>
        <v>2108.792404669261</v>
      </c>
      <c r="AR79" s="528">
        <f t="shared" ref="AR79:AT79" si="148">$AI$75*AR35/$AI$31</f>
        <v>2108.792404669261</v>
      </c>
      <c r="AS79" s="528">
        <f t="shared" si="148"/>
        <v>2108.792404669261</v>
      </c>
      <c r="AT79" s="528">
        <f t="shared" si="148"/>
        <v>2108.792404669261</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2407.0755408560312</v>
      </c>
      <c r="AJ80" s="528">
        <f t="shared" si="149"/>
        <v>2407.0755408560312</v>
      </c>
      <c r="AK80" s="528">
        <f t="shared" si="149"/>
        <v>2407.0755408560312</v>
      </c>
      <c r="AL80" s="528">
        <f t="shared" si="149"/>
        <v>2407.0755408560312</v>
      </c>
      <c r="AM80" s="528">
        <f t="shared" si="149"/>
        <v>2407.0755408560312</v>
      </c>
      <c r="AN80" s="528">
        <f t="shared" si="149"/>
        <v>2407.0755408560312</v>
      </c>
      <c r="AO80" s="528">
        <f t="shared" si="149"/>
        <v>2407.0755408560312</v>
      </c>
      <c r="AP80" s="528">
        <f t="shared" si="149"/>
        <v>2407.0755408560312</v>
      </c>
      <c r="AQ80" s="528">
        <f t="shared" si="149"/>
        <v>2407.0755408560312</v>
      </c>
      <c r="AR80" s="528">
        <f t="shared" ref="AR80:AT80" si="150">$AI$75*AR36/$AI$31</f>
        <v>2407.0755408560312</v>
      </c>
      <c r="AS80" s="528">
        <f t="shared" si="150"/>
        <v>2407.0755408560312</v>
      </c>
      <c r="AT80" s="528">
        <f t="shared" si="150"/>
        <v>2407.0755408560312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ht="13">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ht="13">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ht="13">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ht="13">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ht="13">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2:AE76"/>
  <sheetViews>
    <sheetView topLeftCell="D22" zoomScale="60" zoomScaleNormal="60" workbookViewId="0">
      <selection activeCell="AC36" sqref="AC36"/>
    </sheetView>
  </sheetViews>
  <sheetFormatPr defaultColWidth="8.81640625"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8" t="s">
        <v>284</v>
      </c>
      <c r="C2" s="227"/>
      <c r="D2" s="228"/>
      <c r="E2" s="229" t="s">
        <v>181</v>
      </c>
      <c r="F2" s="229"/>
      <c r="G2" s="271">
        <v>1.02</v>
      </c>
      <c r="H2" s="271"/>
      <c r="I2" s="271"/>
      <c r="J2" s="230"/>
      <c r="K2" s="230"/>
      <c r="L2" s="643" t="s">
        <v>905</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906</v>
      </c>
      <c r="W4" s="439" t="s">
        <v>933</v>
      </c>
      <c r="X4" s="440" t="s">
        <v>934</v>
      </c>
      <c r="Y4" s="438" t="s">
        <v>906</v>
      </c>
      <c r="Z4" s="439" t="s">
        <v>933</v>
      </c>
      <c r="AA4" s="440" t="s">
        <v>934</v>
      </c>
    </row>
    <row r="5" spans="2:31" ht="26">
      <c r="B5" s="238" t="s">
        <v>2</v>
      </c>
      <c r="C5" s="238" t="s">
        <v>26</v>
      </c>
      <c r="D5" s="238" t="s">
        <v>14</v>
      </c>
      <c r="E5" s="238" t="s">
        <v>15</v>
      </c>
      <c r="F5" s="422" t="s">
        <v>108</v>
      </c>
      <c r="G5" s="239" t="s">
        <v>907</v>
      </c>
      <c r="H5" s="239" t="s">
        <v>935</v>
      </c>
      <c r="I5" s="239" t="s">
        <v>936</v>
      </c>
      <c r="J5" s="240" t="s">
        <v>908</v>
      </c>
      <c r="K5" s="240" t="s">
        <v>937</v>
      </c>
      <c r="L5" s="240" t="s">
        <v>938</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790</v>
      </c>
      <c r="T7" s="246" t="s">
        <v>187</v>
      </c>
      <c r="U7" s="246">
        <v>2010</v>
      </c>
      <c r="V7" s="434" cm="1">
        <f t="array" ref="V7">_xlfn.IFNA(INDEX('Data manipulation'!$C$23:$N$125,MATCH($S7&amp;$R7,'Data manipulation'!$B$23:$B$125&amp;'Data manipulation'!$A$23:$A$125,0),MATCH($U7,'Data manipulation'!$C$22:$N$22,0))/1000,0)*SUMIFS('Regional split'!$F$4:$F$6,'Regional split'!$B$4:$B$6,V$4)</f>
        <v>0</v>
      </c>
      <c r="W7" s="434" cm="1">
        <f t="array" ref="W7">_xlfn.IFNA(INDEX('Data manipulation'!$C$23:$N$125,MATCH($S7&amp;$R7,'Data manipulation'!$B$23:$B$125&amp;'Data manipulation'!$A$23:$A$125,0),MATCH($U7,'Data manipulation'!$C$22:$N$22,0))/1000,0)*SUMIFS('Regional split'!$F$4:$F$6,'Regional split'!$B$4:$B$6,W$4)</f>
        <v>0</v>
      </c>
      <c r="X7" s="434" cm="1">
        <f t="array" ref="X7">_xlfn.IFNA(INDEX('Data manipulation'!$C$23:$N$125,MATCH($S7&amp;$R7,'Data manipulation'!$B$23:$B$125&amp;'Data manipulation'!$A$23:$A$125,0),MATCH($U7,'Data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604" t="str">
        <f>'Data manipulation'!$B$36</f>
        <v>Natural gas, biogas and LNG</v>
      </c>
      <c r="T8" s="246" t="s">
        <v>187</v>
      </c>
      <c r="U8" s="246">
        <v>2010</v>
      </c>
      <c r="V8" s="434" cm="1">
        <f t="array" ref="V8">_xlfn.IFNA(INDEX('Data manipulation'!$C$23:$N$125,MATCH($S8&amp;$R8,'Data manipulation'!$B$23:$B$125&amp;'Data manipulation'!$A$23:$A$125,0),MATCH($U8,'Data manipulation'!$C$22:$N$22,0))/1000,0)*SUMIFS('Regional split'!$F$4:$F$6,'Regional split'!$B$4:$B$6,V$4)</f>
        <v>2.4387130000000004</v>
      </c>
      <c r="W8" s="434" cm="1">
        <f t="array" ref="W8">_xlfn.IFNA(INDEX('Data manipulation'!$C$23:$N$125,MATCH($S8&amp;$R8,'Data manipulation'!$B$23:$B$125&amp;'Data manipulation'!$A$23:$A$125,0),MATCH($U8,'Data manipulation'!$C$22:$N$22,0))/1000,0)*SUMIFS('Regional split'!$F$4:$F$6,'Regional split'!$B$4:$B$6,W$4)</f>
        <v>0</v>
      </c>
      <c r="X8" s="434" cm="1">
        <f t="array" ref="X8">_xlfn.IFNA(INDEX('Data manipulation'!$C$23:$N$125,MATCH($S8&amp;$R8,'Data manipulation'!$B$23:$B$125&amp;'Data manipulation'!$A$23:$A$125,0),MATCH($U8,'Data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manipulation'!$C$23:$N$125,MATCH($S9&amp;$R9,'Data manipulation'!$B$23:$B$125&amp;'Data manipulation'!$A$23:$A$125,0),MATCH($U9,'Data manipulation'!$C$22:$N$22,0))/1000,0)*SUMIFS('Regional split'!$F$4:$F$6,'Regional split'!$B$4:$B$6,V$4)</f>
        <v>140.28299999999999</v>
      </c>
      <c r="W9" s="434" cm="1">
        <f t="array" ref="W9">_xlfn.IFNA(INDEX('Data manipulation'!$C$23:$N$125,MATCH($S9&amp;$R9,'Data manipulation'!$B$23:$B$125&amp;'Data manipulation'!$A$23:$A$125,0),MATCH($U9,'Data manipulation'!$C$22:$N$22,0))/1000,0)*SUMIFS('Regional split'!$F$4:$F$6,'Regional split'!$B$4:$B$6,W$4)</f>
        <v>0</v>
      </c>
      <c r="X9" s="434" cm="1">
        <f t="array" ref="X9">_xlfn.IFNA(INDEX('Data manipulation'!$C$23:$N$125,MATCH($S9&amp;$R9,'Data manipulation'!$B$23:$B$125&amp;'Data manipulation'!$A$23:$A$125,0),MATCH($U9,'Data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904</v>
      </c>
      <c r="U10" s="246">
        <v>2010</v>
      </c>
      <c r="V10" s="434" cm="1">
        <f t="array" ref="V10">_xlfn.IFNA(INDEX('Data manipulation'!$C$23:$N$125,MATCH($S10&amp;$R10,'Data manipulation'!$B$23:$B$125&amp;'Data manipulation'!$A$23:$A$125,0),MATCH($U10,'Data manipulation'!$C$22:$N$22,0))/1000,0)*SUMIFS('Regional split'!$F$4:$F$6,'Regional split'!$B$4:$B$6,V$4)</f>
        <v>7.2</v>
      </c>
      <c r="W10" s="434" cm="1">
        <f t="array" ref="W10">_xlfn.IFNA(INDEX('Data manipulation'!$C$23:$N$125,MATCH($S10&amp;$R10,'Data manipulation'!$B$23:$B$125&amp;'Data manipulation'!$A$23:$A$125,0),MATCH($U10,'Data manipulation'!$C$22:$N$22,0))/1000,0)*SUMIFS('Regional split'!$F$4:$F$6,'Regional split'!$B$4:$B$6,W$4)</f>
        <v>0</v>
      </c>
      <c r="X10" s="434" cm="1">
        <f t="array" ref="X10">_xlfn.IFNA(INDEX('Data manipulation'!$C$23:$N$125,MATCH($S10&amp;$R10,'Data manipulation'!$B$23:$B$125&amp;'Data manipulation'!$A$23:$A$125,0),MATCH($U10,'Data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790</v>
      </c>
      <c r="T11" s="246" t="s">
        <v>187</v>
      </c>
      <c r="U11" s="246">
        <v>2015</v>
      </c>
      <c r="V11" s="434" cm="1">
        <f t="array" ref="V11">_xlfn.IFNA(INDEX('Data manipulation'!$C$23:$N$125,MATCH($S11&amp;$R11,'Data manipulation'!$B$23:$B$125&amp;'Data manipulation'!$A$23:$A$125,0),MATCH($U11,'Data manipulation'!$C$22:$N$22,0))/1000,0)*SUMIFS('Regional split'!$F$4:$F$6,'Regional split'!$B$4:$B$6,V$4)</f>
        <v>0</v>
      </c>
      <c r="W11" s="434" cm="1">
        <f t="array" ref="W11">_xlfn.IFNA(INDEX('Data manipulation'!$C$23:$N$125,MATCH($S11&amp;$R11,'Data manipulation'!$B$23:$B$125&amp;'Data manipulation'!$A$23:$A$125,0),MATCH($U11,'Data manipulation'!$C$22:$N$22,0))/1000,0)*SUMIFS('Regional split'!$F$4:$F$6,'Regional split'!$B$4:$B$6,W$4)</f>
        <v>0</v>
      </c>
      <c r="X11" s="434" cm="1">
        <f t="array" ref="X11">_xlfn.IFNA(INDEX('Data manipulation'!$C$23:$N$125,MATCH($S11&amp;$R11,'Data manipulation'!$B$23:$B$125&amp;'Data manipulation'!$A$23:$A$125,0),MATCH($U11,'Data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604" t="str">
        <f>'Data manipulation'!$B$36</f>
        <v>Natural gas, biogas and LNG</v>
      </c>
      <c r="T12" s="246" t="s">
        <v>187</v>
      </c>
      <c r="U12" s="246">
        <v>2015</v>
      </c>
      <c r="V12" s="434" cm="1">
        <f t="array" ref="V12">_xlfn.IFNA(INDEX('Data manipulation'!$C$23:$N$125,MATCH($S12&amp;$R12,'Data manipulation'!$B$23:$B$125&amp;'Data manipulation'!$A$23:$A$125,0),MATCH($U12,'Data manipulation'!$C$22:$N$22,0))/1000,0)*SUMIFS('Regional split'!$F$4:$F$6,'Regional split'!$B$4:$B$6,V$4)</f>
        <v>3.6444559999999999</v>
      </c>
      <c r="W12" s="434" cm="1">
        <f t="array" ref="W12">_xlfn.IFNA(INDEX('Data manipulation'!$C$23:$N$125,MATCH($S12&amp;$R12,'Data manipulation'!$B$23:$B$125&amp;'Data manipulation'!$A$23:$A$125,0),MATCH($U12,'Data manipulation'!$C$22:$N$22,0))/1000,0)*SUMIFS('Regional split'!$F$4:$F$6,'Regional split'!$B$4:$B$6,W$4)</f>
        <v>0</v>
      </c>
      <c r="X12" s="434" cm="1">
        <f t="array" ref="X12">_xlfn.IFNA(INDEX('Data manipulation'!$C$23:$N$125,MATCH($S12&amp;$R12,'Data manipulation'!$B$23:$B$125&amp;'Data manipulation'!$A$23:$A$125,0),MATCH($U12,'Data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manipulation'!$C$23:$N$125,MATCH($S13&amp;$R13,'Data manipulation'!$B$23:$B$125&amp;'Data manipulation'!$A$23:$A$125,0),MATCH($U13,'Data manipulation'!$C$22:$N$22,0))/1000,0)*SUMIFS('Regional split'!$F$4:$F$6,'Regional split'!$B$4:$B$6,V$4)</f>
        <v>133.82573399999998</v>
      </c>
      <c r="W13" s="434" cm="1">
        <f t="array" ref="W13">_xlfn.IFNA(INDEX('Data manipulation'!$C$23:$N$125,MATCH($S13&amp;$R13,'Data manipulation'!$B$23:$B$125&amp;'Data manipulation'!$A$23:$A$125,0),MATCH($U13,'Data manipulation'!$C$22:$N$22,0))/1000,0)*SUMIFS('Regional split'!$F$4:$F$6,'Regional split'!$B$4:$B$6,W$4)</f>
        <v>0</v>
      </c>
      <c r="X13" s="434" cm="1">
        <f t="array" ref="X13">_xlfn.IFNA(INDEX('Data manipulation'!$C$23:$N$125,MATCH($S13&amp;$R13,'Data manipulation'!$B$23:$B$125&amp;'Data manipulation'!$A$23:$A$125,0),MATCH($U13,'Data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904</v>
      </c>
      <c r="U14" s="246">
        <v>2015</v>
      </c>
      <c r="V14" s="434" cm="1">
        <f t="array" ref="V14">_xlfn.IFNA(INDEX('Data manipulation'!$C$23:$N$125,MATCH($S14&amp;$R14,'Data manipulation'!$B$23:$B$125&amp;'Data manipulation'!$A$23:$A$125,0),MATCH($U14,'Data manipulation'!$C$22:$N$22,0))/1000,0)*SUMIFS('Regional split'!$F$4:$F$6,'Regional split'!$B$4:$B$6,V$4)</f>
        <v>7.4880000000000004</v>
      </c>
      <c r="W14" s="434" cm="1">
        <f t="array" ref="W14">_xlfn.IFNA(INDEX('Data manipulation'!$C$23:$N$125,MATCH($S14&amp;$R14,'Data manipulation'!$B$23:$B$125&amp;'Data manipulation'!$A$23:$A$125,0),MATCH($U14,'Data manipulation'!$C$22:$N$22,0))/1000,0)*SUMIFS('Regional split'!$F$4:$F$6,'Regional split'!$B$4:$B$6,W$4)</f>
        <v>0</v>
      </c>
      <c r="X14" s="434" cm="1">
        <f t="array" ref="X14">_xlfn.IFNA(INDEX('Data manipulation'!$C$23:$N$125,MATCH($S14&amp;$R14,'Data manipulation'!$B$23:$B$125&amp;'Data manipulation'!$A$23:$A$125,0),MATCH($U14,'Data manipulation'!$C$22:$N$22,0))/1000,0)*SUMIFS('Regional split'!$F$4:$F$6,'Regional split'!$B$4:$B$6,X$4)</f>
        <v>0</v>
      </c>
      <c r="Y14" s="445">
        <f t="shared" si="18"/>
        <v>1.9169280000000002</v>
      </c>
      <c r="Z14" s="570">
        <f t="shared" si="19"/>
        <v>0</v>
      </c>
      <c r="AA14" s="446">
        <f>X14*L14</f>
        <v>0</v>
      </c>
      <c r="AC14" s="568"/>
      <c r="AD14" s="569"/>
      <c r="AE14" s="569"/>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790</v>
      </c>
      <c r="T15" s="246" t="s">
        <v>187</v>
      </c>
      <c r="U15" s="246">
        <v>2018</v>
      </c>
      <c r="V15" s="434" cm="1">
        <f t="array" ref="V15">_xlfn.IFNA(INDEX('Data manipulation'!$C$23:$N$125,MATCH($S15&amp;$R15,'Data manipulation'!$B$23:$B$125&amp;'Data manipulation'!$A$23:$A$125,0),MATCH($U15,'Data manipulation'!$C$22:$N$22,0))/1000,0)*SUMIFS('Regional split'!$F$4:$F$6,'Regional split'!$B$4:$B$6,V$4)</f>
        <v>0</v>
      </c>
      <c r="W15" s="434" cm="1">
        <f t="array" ref="W15">_xlfn.IFNA(INDEX('Data manipulation'!$C$23:$N$125,MATCH($S15&amp;$R15,'Data manipulation'!$B$23:$B$125&amp;'Data manipulation'!$A$23:$A$125,0),MATCH($U15,'Data manipulation'!$C$22:$N$22,0))/1000,0)*SUMIFS('Regional split'!$F$4:$F$6,'Regional split'!$B$4:$B$6,W$4)</f>
        <v>0</v>
      </c>
      <c r="X15" s="434" cm="1">
        <f t="array" ref="X15">_xlfn.IFNA(INDEX('Data manipulation'!$C$23:$N$125,MATCH($S15&amp;$R15,'Data manipulation'!$B$23:$B$125&amp;'Data manipulation'!$A$23:$A$125,0),MATCH($U15,'Data manipulation'!$C$22:$N$22,0))/1000,0)*SUMIFS('Regional split'!$F$4:$F$6,'Regional split'!$B$4:$B$6,X$4)</f>
        <v>0</v>
      </c>
      <c r="Y15" s="445">
        <f t="shared" si="3"/>
        <v>0</v>
      </c>
      <c r="Z15" s="251">
        <f t="shared" si="3"/>
        <v>0</v>
      </c>
      <c r="AA15" s="446">
        <f t="shared" ref="AA15:AA16" si="28">X15*L15</f>
        <v>0</v>
      </c>
      <c r="AC15" s="568"/>
      <c r="AD15" s="568"/>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604" t="str">
        <f>'Data manipulation'!$B$36</f>
        <v>Natural gas, biogas and LNG</v>
      </c>
      <c r="T16" s="246" t="s">
        <v>187</v>
      </c>
      <c r="U16" s="246">
        <v>2018</v>
      </c>
      <c r="V16" s="434" cm="1">
        <f t="array" ref="V16">_xlfn.IFNA(INDEX('Data manipulation'!$C$23:$N$125,MATCH($S16&amp;$R16,'Data manipulation'!$B$23:$B$125&amp;'Data manipulation'!$A$23:$A$125,0),MATCH($U16,'Data manipulation'!$C$22:$N$22,0))/1000,0)*SUMIFS('Regional split'!$F$4:$F$6,'Regional split'!$B$4:$B$6,V$4)</f>
        <v>3.8911350000000002</v>
      </c>
      <c r="W16" s="434" cm="1">
        <f t="array" ref="W16">_xlfn.IFNA(INDEX('Data manipulation'!$C$23:$N$125,MATCH($S16&amp;$R16,'Data manipulation'!$B$23:$B$125&amp;'Data manipulation'!$A$23:$A$125,0),MATCH($U16,'Data manipulation'!$C$22:$N$22,0))/1000,0)*SUMIFS('Regional split'!$F$4:$F$6,'Regional split'!$B$4:$B$6,W$4)</f>
        <v>0</v>
      </c>
      <c r="X16" s="434" cm="1">
        <f t="array" ref="X16">_xlfn.IFNA(INDEX('Data manipulation'!$C$23:$N$125,MATCH($S16&amp;$R16,'Data manipulation'!$B$23:$B$125&amp;'Data manipulation'!$A$23:$A$125,0),MATCH($U16,'Data manipulation'!$C$22:$N$22,0))/1000,0)*SUMIFS('Regional split'!$F$4:$F$6,'Regional split'!$B$4:$B$6,X$4)</f>
        <v>0</v>
      </c>
      <c r="Y16" s="445">
        <f t="shared" si="3"/>
        <v>1.9455675000000001</v>
      </c>
      <c r="Z16" s="251">
        <f t="shared" si="3"/>
        <v>0</v>
      </c>
      <c r="AA16" s="446">
        <f t="shared" si="28"/>
        <v>0</v>
      </c>
      <c r="AC16" s="568"/>
      <c r="AD16" s="568"/>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manipulation'!$C$23:$N$125,MATCH($S17&amp;$R17,'Data manipulation'!$B$23:$B$125&amp;'Data manipulation'!$A$23:$A$125,0),MATCH($U17,'Data manipulation'!$C$22:$N$22,0))/1000,0)*SUMIFS('Regional split'!$F$4:$F$6,'Regional split'!$B$4:$B$6,V$4)</f>
        <v>139.38656400000002</v>
      </c>
      <c r="W17" s="434" cm="1">
        <f t="array" ref="W17">_xlfn.IFNA(INDEX('Data manipulation'!$C$23:$N$125,MATCH($S17&amp;$R17,'Data manipulation'!$B$23:$B$125&amp;'Data manipulation'!$A$23:$A$125,0),MATCH($U17,'Data manipulation'!$C$22:$N$22,0))/1000,0)*SUMIFS('Regional split'!$F$4:$F$6,'Regional split'!$B$4:$B$6,W$4)</f>
        <v>0</v>
      </c>
      <c r="X17" s="434" cm="1">
        <f t="array" ref="X17">_xlfn.IFNA(INDEX('Data manipulation'!$C$23:$N$125,MATCH($S17&amp;$R17,'Data manipulation'!$B$23:$B$125&amp;'Data manipulation'!$A$23:$A$125,0),MATCH($U17,'Data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904</v>
      </c>
      <c r="U18" s="246">
        <v>2018</v>
      </c>
      <c r="V18" s="434" cm="1">
        <f t="array" ref="V18">_xlfn.IFNA(INDEX('Data manipulation'!$C$23:$N$125,MATCH($S18&amp;$R18,'Data manipulation'!$B$23:$B$125&amp;'Data manipulation'!$A$23:$A$125,0),MATCH($U18,'Data manipulation'!$C$22:$N$22,0))/1000,0)*SUMIFS('Regional split'!$F$4:$F$6,'Regional split'!$B$4:$B$6,V$4)</f>
        <v>7.3280000000000003</v>
      </c>
      <c r="W18" s="434" cm="1">
        <f t="array" ref="W18">_xlfn.IFNA(INDEX('Data manipulation'!$C$23:$N$125,MATCH($S18&amp;$R18,'Data manipulation'!$B$23:$B$125&amp;'Data manipulation'!$A$23:$A$125,0),MATCH($U18,'Data manipulation'!$C$22:$N$22,0))/1000,0)*SUMIFS('Regional split'!$F$4:$F$6,'Regional split'!$B$4:$B$6,W$4)</f>
        <v>0</v>
      </c>
      <c r="X18" s="434" cm="1">
        <f t="array" ref="X18">_xlfn.IFNA(INDEX('Data manipulation'!$C$23:$N$125,MATCH($S18&amp;$R18,'Data manipulation'!$B$23:$B$125&amp;'Data manipulation'!$A$23:$A$125,0),MATCH($U18,'Data manipulation'!$C$22:$N$22,0))/1000,0)*SUMIFS('Regional split'!$F$4:$F$6,'Regional split'!$B$4:$B$6,X$4)</f>
        <v>0</v>
      </c>
      <c r="Y18" s="445">
        <f t="shared" si="30"/>
        <v>1.8759680000000001</v>
      </c>
      <c r="Z18" s="570">
        <f t="shared" si="31"/>
        <v>0</v>
      </c>
      <c r="AA18" s="446">
        <f>X18*L18</f>
        <v>0</v>
      </c>
      <c r="AC18" s="568"/>
      <c r="AD18" s="569"/>
      <c r="AE18" s="569"/>
    </row>
    <row r="19" spans="2:31" ht="14.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790</v>
      </c>
      <c r="T19" s="246" t="s">
        <v>187</v>
      </c>
      <c r="U19" s="246">
        <v>2018</v>
      </c>
      <c r="V19" s="434" cm="1">
        <f t="array" ref="V19">_xlfn.IFNA(INDEX('Data manipulation'!$C$23:$N$125,MATCH($S19&amp;$R19,'Data manipulation'!$B$23:$B$125&amp;'Data manipulation'!$A$23:$A$125,0),MATCH($U19,'Data manipulation'!$C$22:$N$22,0))/1000,0)*SUMIFS('Regional split'!$F$4:$F$6,'Regional split'!$B$4:$B$6,V$4)</f>
        <v>0</v>
      </c>
      <c r="W19" s="434" cm="1">
        <f t="array" ref="W19">_xlfn.IFNA(INDEX('Data manipulation'!$C$23:$N$125,MATCH($S19&amp;$R19,'Data manipulation'!$B$23:$B$125&amp;'Data manipulation'!$A$23:$A$125,0),MATCH($U19,'Data manipulation'!$C$22:$N$22,0))/1000,0)*SUMIFS('Regional split'!$F$4:$F$6,'Regional split'!$B$4:$B$6,W$4)</f>
        <v>0</v>
      </c>
      <c r="X19" s="434" cm="1">
        <f t="array" ref="X19">_xlfn.IFNA(INDEX('Data manipulation'!$C$23:$N$125,MATCH($S19&amp;$R19,'Data manipulation'!$B$23:$B$125&amp;'Data manipulation'!$A$23:$A$125,0),MATCH($U19,'Data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604" t="str">
        <f>'Data manipulation'!$B$36</f>
        <v>Natural gas, biogas and LNG</v>
      </c>
      <c r="T20" s="246" t="s">
        <v>187</v>
      </c>
      <c r="U20" s="246">
        <v>2018</v>
      </c>
      <c r="V20" s="434" cm="1">
        <f t="array" ref="V20">_xlfn.IFNA(INDEX('Data manipulation'!$C$23:$N$125,MATCH($S20&amp;$R20,'Data manipulation'!$B$23:$B$125&amp;'Data manipulation'!$A$23:$A$125,0),MATCH($U20,'Data manipulation'!$C$22:$N$22,0))/1000,0)*SUMIFS('Regional split'!$F$4:$F$6,'Regional split'!$B$4:$B$6,V$4)</f>
        <v>3.8911350000000002</v>
      </c>
      <c r="W20" s="434" cm="1">
        <f t="array" ref="W20">_xlfn.IFNA(INDEX('Data manipulation'!$C$23:$N$125,MATCH($S20&amp;$R20,'Data manipulation'!$B$23:$B$125&amp;'Data manipulation'!$A$23:$A$125,0),MATCH($U20,'Data manipulation'!$C$22:$N$22,0))/1000,0)*SUMIFS('Regional split'!$F$4:$F$6,'Regional split'!$B$4:$B$6,W$4)</f>
        <v>0</v>
      </c>
      <c r="X20" s="434" cm="1">
        <f t="array" ref="X20">_xlfn.IFNA(INDEX('Data manipulation'!$C$23:$N$125,MATCH($S20&amp;$R20,'Data manipulation'!$B$23:$B$125&amp;'Data manipulation'!$A$23:$A$125,0),MATCH($U20,'Data manipulation'!$C$22:$N$22,0))/1000,0)*SUMIFS('Regional split'!$F$4:$F$6,'Regional split'!$B$4:$B$6,X$4)</f>
        <v>0</v>
      </c>
      <c r="Y20" s="445">
        <f t="shared" si="37"/>
        <v>1.9455675000000001</v>
      </c>
      <c r="Z20" s="251">
        <f t="shared" si="38"/>
        <v>0</v>
      </c>
      <c r="AA20" s="446">
        <f t="shared" si="39"/>
        <v>0</v>
      </c>
      <c r="AC20" s="568"/>
      <c r="AD20" s="568"/>
    </row>
    <row r="21" spans="2:31" ht="14.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manipulation'!$C$23:$N$125,MATCH($S21&amp;$R21,'Data manipulation'!$B$23:$B$125&amp;'Data manipulation'!$A$23:$A$125,0),MATCH($U21,'Data manipulation'!$C$22:$N$22,0))/1000,0)*SUMIFS('Regional split'!$F$4:$F$6,'Regional split'!$B$4:$B$6,V$4)</f>
        <v>139.38656400000002</v>
      </c>
      <c r="W21" s="434" cm="1">
        <f t="array" ref="W21">_xlfn.IFNA(INDEX('Data manipulation'!$C$23:$N$125,MATCH($S21&amp;$R21,'Data manipulation'!$B$23:$B$125&amp;'Data manipulation'!$A$23:$A$125,0),MATCH($U21,'Data manipulation'!$C$22:$N$22,0))/1000,0)*SUMIFS('Regional split'!$F$4:$F$6,'Regional split'!$B$4:$B$6,W$4)</f>
        <v>0</v>
      </c>
      <c r="X21" s="434" cm="1">
        <f t="array" ref="X21">_xlfn.IFNA(INDEX('Data manipulation'!$C$23:$N$125,MATCH($S21&amp;$R21,'Data manipulation'!$B$23:$B$125&amp;'Data manipulation'!$A$23:$A$125,0),MATCH($U21,'Data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904</v>
      </c>
      <c r="U22" s="246">
        <v>2018</v>
      </c>
      <c r="V22" s="434" cm="1">
        <f t="array" ref="V22">_xlfn.IFNA(INDEX('Data manipulation'!$C$23:$N$125,MATCH($S22&amp;$R22,'Data manipulation'!$B$23:$B$125&amp;'Data manipulation'!$A$23:$A$125,0),MATCH($U22,'Data manipulation'!$C$22:$N$22,0))/1000,0)*SUMIFS('Regional split'!$F$4:$F$6,'Regional split'!$B$4:$B$6,V$4)</f>
        <v>7.3280000000000003</v>
      </c>
      <c r="W22" s="434" cm="1">
        <f t="array" ref="W22">_xlfn.IFNA(INDEX('Data manipulation'!$C$23:$N$125,MATCH($S22&amp;$R22,'Data manipulation'!$B$23:$B$125&amp;'Data manipulation'!$A$23:$A$125,0),MATCH($U22,'Data manipulation'!$C$22:$N$22,0))/1000,0)*SUMIFS('Regional split'!$F$4:$F$6,'Regional split'!$B$4:$B$6,W$4)</f>
        <v>0</v>
      </c>
      <c r="X22" s="434" cm="1">
        <f t="array" ref="X22">_xlfn.IFNA(INDEX('Data manipulation'!$C$23:$N$125,MATCH($S22&amp;$R22,'Data manipulation'!$B$23:$B$125&amp;'Data manipulation'!$A$23:$A$125,0),MATCH($U22,'Data manipulation'!$C$22:$N$22,0))/1000,0)*SUMIFS('Regional split'!$F$4:$F$6,'Regional split'!$B$4:$B$6,X$4)</f>
        <v>0</v>
      </c>
      <c r="Y22" s="445">
        <f t="shared" si="40"/>
        <v>1.8759680000000001</v>
      </c>
      <c r="Z22" s="570">
        <f t="shared" si="41"/>
        <v>0</v>
      </c>
      <c r="AA22" s="446">
        <f>X22*L22</f>
        <v>0</v>
      </c>
      <c r="AC22" s="568"/>
      <c r="AD22" s="569"/>
      <c r="AE22" s="569"/>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906</v>
      </c>
      <c r="W27" s="439" t="s">
        <v>933</v>
      </c>
      <c r="X27" s="440" t="s">
        <v>934</v>
      </c>
      <c r="Y27" s="438" t="s">
        <v>906</v>
      </c>
      <c r="Z27" s="439" t="s">
        <v>933</v>
      </c>
      <c r="AA27" s="440" t="s">
        <v>934</v>
      </c>
    </row>
    <row r="28" spans="2:31" ht="26">
      <c r="B28" s="238" t="s">
        <v>2</v>
      </c>
      <c r="C28" s="238" t="s">
        <v>26</v>
      </c>
      <c r="D28" s="238" t="s">
        <v>14</v>
      </c>
      <c r="E28" s="238" t="s">
        <v>15</v>
      </c>
      <c r="F28" s="422" t="s">
        <v>108</v>
      </c>
      <c r="G28" s="239" t="s">
        <v>907</v>
      </c>
      <c r="H28" s="239" t="s">
        <v>935</v>
      </c>
      <c r="I28" s="239" t="s">
        <v>936</v>
      </c>
      <c r="J28" s="240" t="s">
        <v>908</v>
      </c>
      <c r="K28" s="240" t="s">
        <v>937</v>
      </c>
      <c r="L28" s="240" t="s">
        <v>938</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manipulation'!$C$23:$N$125,MATCH($S30&amp;$R30,'Data manipulation'!$B$23:$B$125&amp;'Data manipulation'!$A$23:$A$125,0),MATCH($U30,'Data manipulation'!$C$22:$N$22,0))/1000,0)*SUMIFS('Regional split'!$F$4:$F$6,'Regional split'!$B$4:$B$6,V$4)</f>
        <v>253.650128</v>
      </c>
      <c r="W30" s="434" cm="1">
        <f t="array" ref="W30">_xlfn.IFNA(INDEX('Data manipulation'!$C$23:$N$125,MATCH($S30&amp;$R30,'Data manipulation'!$B$23:$B$125&amp;'Data manipulation'!$A$23:$A$125,0),MATCH($U30,'Data manipulation'!$C$22:$N$22,0))/1000,0)*SUMIFS('Regional split'!$F$4:$F$6,'Regional split'!$B$4:$B$6,W$4)</f>
        <v>0</v>
      </c>
      <c r="X30" s="434" cm="1">
        <f t="array" ref="X30">_xlfn.IFNA(INDEX('Data manipulation'!$C$23:$N$125,MATCH($S30&amp;$R30,'Data manipulation'!$B$23:$B$125&amp;'Data manipulation'!$A$23:$A$125,0),MATCH($U30,'Data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27.64</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manipulation'!$C$23:$N$125,MATCH($S31&amp;$R31,'Data manipulation'!$B$23:$B$125&amp;'Data manipulation'!$A$23:$A$125,0),MATCH($U31,'Data manipulation'!$C$22:$N$22,0))/1000,0)*SUMIFS('Regional split'!$F$4:$F$6,'Regional split'!$B$4:$B$6,V$4)</f>
        <v>4.556489</v>
      </c>
      <c r="W31" s="434" cm="1">
        <f t="array" ref="W31">_xlfn.IFNA(INDEX('Data manipulation'!$C$23:$N$125,MATCH($S31&amp;$R31,'Data manipulation'!$B$23:$B$125&amp;'Data manipulation'!$A$23:$A$125,0),MATCH($U31,'Data manipulation'!$C$22:$N$22,0))/1000,0)*SUMIFS('Regional split'!$F$4:$F$6,'Regional split'!$B$4:$B$6,W$4)</f>
        <v>0</v>
      </c>
      <c r="X31" s="434" cm="1">
        <f t="array" ref="X31">_xlfn.IFNA(INDEX('Data manipulation'!$C$23:$N$125,MATCH($S31&amp;$R31,'Data manipulation'!$B$23:$B$125&amp;'Data manipulation'!$A$23:$A$125,0),MATCH($U31,'Data manipulation'!$C$22:$N$22,0))/1000,0)*SUMIFS('Regional split'!$F$4:$F$6,'Regional split'!$B$4:$B$6,X$4)</f>
        <v>0</v>
      </c>
      <c r="Y31" s="445">
        <f t="shared" si="45"/>
        <v>0.68347334999999998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manipulation'!$C$23:$N$125,MATCH($S32&amp;$R32,'Data manipulation'!$B$23:$B$125&amp;'Data manipulation'!$A$23:$A$125,0),MATCH($U32,'Data manipulation'!$C$22:$N$22,0))/1000,0)*SUMIFS('Regional split'!$F$4:$F$6,'Regional split'!$B$4:$B$6,V$4)</f>
        <v>238.51057999999998</v>
      </c>
      <c r="W32" s="434" cm="1">
        <f t="array" ref="W32">_xlfn.IFNA(INDEX('Data manipulation'!$C$23:$N$125,MATCH($S32&amp;$R32,'Data manipulation'!$B$23:$B$125&amp;'Data manipulation'!$A$23:$A$125,0),MATCH($U32,'Data manipulation'!$C$22:$N$22,0))/1000,0)*SUMIFS('Regional split'!$F$4:$F$6,'Regional split'!$B$4:$B$6,W$4)</f>
        <v>0</v>
      </c>
      <c r="X32" s="434" cm="1">
        <f t="array" ref="X32">_xlfn.IFNA(INDEX('Data manipulation'!$C$23:$N$125,MATCH($S32&amp;$R32,'Data manipulation'!$B$23:$B$125&amp;'Data manipulation'!$A$23:$A$125,0),MATCH($U32,'Data manipulation'!$C$22:$N$22,0))/1000,0)*SUMIFS('Regional split'!$F$4:$F$6,'Regional split'!$B$4:$B$6,X$4)</f>
        <v>0</v>
      </c>
      <c r="Y32" s="445">
        <f>V32*J32</f>
        <v>238.51057999999998</v>
      </c>
      <c r="Z32" s="251">
        <f t="shared" ref="Z32:Z33" si="52">W32*K32</f>
        <v>0</v>
      </c>
      <c r="AA32" s="446">
        <f t="shared" ref="AA32:AA33" si="53">X32*L32</f>
        <v>0</v>
      </c>
    </row>
    <row r="33" spans="2:30"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26.59</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manipulation'!$C$23:$N$125,MATCH($S33&amp;$R33,'Data manipulation'!$B$23:$B$125&amp;'Data manipulation'!$A$23:$A$125,0),MATCH($U33,'Data manipulation'!$C$22:$N$22,0))/1000,0)*SUMIFS('Regional split'!$F$4:$F$6,'Regional split'!$B$4:$B$6,V$4)</f>
        <v>4.3830020000000003</v>
      </c>
      <c r="W33" s="434" cm="1">
        <f t="array" ref="W33">_xlfn.IFNA(INDEX('Data manipulation'!$C$23:$N$125,MATCH($S33&amp;$R33,'Data manipulation'!$B$23:$B$125&amp;'Data manipulation'!$A$23:$A$125,0),MATCH($U33,'Data manipulation'!$C$22:$N$22,0))/1000,0)*SUMIFS('Regional split'!$F$4:$F$6,'Regional split'!$B$4:$B$6,W$4)</f>
        <v>0</v>
      </c>
      <c r="X33" s="434" cm="1">
        <f t="array" ref="X33">_xlfn.IFNA(INDEX('Data manipulation'!$C$23:$N$125,MATCH($S33&amp;$R33,'Data manipulation'!$B$23:$B$125&amp;'Data manipulation'!$A$23:$A$125,0),MATCH($U33,'Data manipulation'!$C$22:$N$22,0))/1000,0)*SUMIFS('Regional split'!$F$4:$F$6,'Regional split'!$B$4:$B$6,X$4)</f>
        <v>0</v>
      </c>
      <c r="Y33" s="445">
        <f t="shared" ref="Y33" si="54">V33*J33</f>
        <v>0.65745030000000004</v>
      </c>
      <c r="Z33" s="251">
        <f t="shared" si="52"/>
        <v>0</v>
      </c>
      <c r="AA33" s="446">
        <f t="shared" si="53"/>
        <v>0</v>
      </c>
    </row>
    <row r="34" spans="2:30"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manipulation'!$C$23:$N$125,MATCH($S34&amp;$R34,'Data manipulation'!$B$23:$B$125&amp;'Data manipulation'!$A$23:$A$125,0),MATCH($U34,'Data manipulation'!$C$22:$N$22,0))/1000,0)*SUMIFS('Regional split'!$F$4:$F$6,'Regional split'!$B$4:$B$6,V$4)</f>
        <v>234.81884100000002</v>
      </c>
      <c r="W34" s="434" cm="1">
        <f t="array" ref="W34">_xlfn.IFNA(INDEX('Data manipulation'!$C$23:$N$125,MATCH($S34&amp;$R34,'Data manipulation'!$B$23:$B$125&amp;'Data manipulation'!$A$23:$A$125,0),MATCH($U34,'Data manipulation'!$C$22:$N$22,0))/1000,0)*SUMIFS('Regional split'!$F$4:$F$6,'Regional split'!$B$4:$B$6,W$4)</f>
        <v>0</v>
      </c>
      <c r="X34" s="434" cm="1">
        <f t="array" ref="X34">_xlfn.IFNA(INDEX('Data manipulation'!$C$23:$N$125,MATCH($S34&amp;$R34,'Data manipulation'!$B$23:$B$125&amp;'Data manipulation'!$A$23:$A$125,0),MATCH($U34,'Data manipulation'!$C$22:$N$22,0))/1000,0)*SUMIFS('Regional split'!$F$4:$F$6,'Regional split'!$B$4:$B$6,X$4)</f>
        <v>0</v>
      </c>
      <c r="Y34" s="445">
        <f>V34*J34</f>
        <v>234.81884100000002</v>
      </c>
      <c r="Z34" s="251">
        <f t="shared" si="46"/>
        <v>0</v>
      </c>
      <c r="AA34" s="446">
        <f t="shared" si="47"/>
        <v>0</v>
      </c>
    </row>
    <row r="35" spans="2:30" ht="14.5">
      <c r="B35" s="233" t="str">
        <f t="shared" si="48"/>
        <v>RATGSLE1</v>
      </c>
      <c r="C35" s="233" t="str">
        <f t="shared" si="48"/>
        <v>Residential Appliances Technology   - Gasoline - Existing 1</v>
      </c>
      <c r="D35" s="233" t="str">
        <f t="shared" si="48"/>
        <v>RESGSL</v>
      </c>
      <c r="E35" s="233" t="str">
        <f t="shared" si="48"/>
        <v>RADEM</v>
      </c>
      <c r="F35" s="259">
        <v>2018</v>
      </c>
      <c r="G35" s="250">
        <f t="shared" si="43"/>
        <v>27.8</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manipulation'!$C$23:$N$125,MATCH($S35&amp;$R35,'Data manipulation'!$B$23:$B$125&amp;'Data manipulation'!$A$23:$A$125,0),MATCH($U35,'Data manipulation'!$C$22:$N$22,0))/1000,0)*SUMIFS('Regional split'!$F$4:$F$6,'Regional split'!$B$4:$B$6,V$4)</f>
        <v>4.5830570000000002</v>
      </c>
      <c r="W35" s="434" cm="1">
        <f t="array" ref="W35">_xlfn.IFNA(INDEX('Data manipulation'!$C$23:$N$125,MATCH($S35&amp;$R35,'Data manipulation'!$B$23:$B$125&amp;'Data manipulation'!$A$23:$A$125,0),MATCH($U35,'Data manipulation'!$C$22:$N$22,0))/1000,0)*SUMIFS('Regional split'!$F$4:$F$6,'Regional split'!$B$4:$B$6,W$4)</f>
        <v>0</v>
      </c>
      <c r="X35" s="434" cm="1">
        <f t="array" ref="X35">_xlfn.IFNA(INDEX('Data manipulation'!$C$23:$N$125,MATCH($S35&amp;$R35,'Data manipulation'!$B$23:$B$125&amp;'Data manipulation'!$A$23:$A$125,0),MATCH($U35,'Data manipulation'!$C$22:$N$22,0))/1000,0)*SUMIFS('Regional split'!$F$4:$F$6,'Regional split'!$B$4:$B$6,X$4)</f>
        <v>0</v>
      </c>
      <c r="Y35" s="445">
        <f t="shared" ref="Y35" si="55">V35*J35</f>
        <v>0.68745855</v>
      </c>
      <c r="Z35" s="251">
        <f t="shared" si="46"/>
        <v>0</v>
      </c>
      <c r="AA35" s="446">
        <f t="shared" si="47"/>
        <v>0</v>
      </c>
    </row>
    <row r="36" spans="2:30" ht="14.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manipulation'!$C$23:$N$125,MATCH($S36&amp;$R36,'Data manipulation'!$B$23:$B$125&amp;'Data manipulation'!$A$23:$A$125,0),MATCH($U36,'Data manipulation'!$C$22:$N$22,0))/1000,0)*SUMIFS('Regional split'!$F$4:$F$6,'Regional split'!$B$4:$B$6,V$4)</f>
        <v>234.81884100000002</v>
      </c>
      <c r="W36" s="434" cm="1">
        <f t="array" ref="W36">_xlfn.IFNA(INDEX('Data manipulation'!$C$23:$N$125,MATCH($S36&amp;$R36,'Data manipulation'!$B$23:$B$125&amp;'Data manipulation'!$A$23:$A$125,0),MATCH($U36,'Data manipulation'!$C$22:$N$22,0))/1000,0)*SUMIFS('Regional split'!$F$4:$F$6,'Regional split'!$B$4:$B$6,W$4)</f>
        <v>0</v>
      </c>
      <c r="X36" s="434" cm="1">
        <f t="array" ref="X36">_xlfn.IFNA(INDEX('Data manipulation'!$C$23:$N$125,MATCH($S36&amp;$R36,'Data manipulation'!$B$23:$B$125&amp;'Data manipulation'!$A$23:$A$125,0),MATCH($U36,'Data manipulation'!$C$22:$N$22,0))/1000,0)*SUMIFS('Regional split'!$F$4:$F$6,'Regional split'!$B$4:$B$6,X$4)</f>
        <v>0</v>
      </c>
      <c r="Y36" s="445">
        <f t="shared" ref="Y36:Y37" si="58">V36*J36</f>
        <v>234.81884100000002</v>
      </c>
      <c r="Z36" s="251">
        <f t="shared" ref="Z36:Z37" si="59">W36*K36</f>
        <v>0</v>
      </c>
      <c r="AA36" s="446">
        <f t="shared" ref="AA36:AA37" si="60">X36*L36</f>
        <v>0</v>
      </c>
    </row>
    <row r="37" spans="2:30" ht="14.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manipulation'!$C$23:$N$125,MATCH($S37&amp;$R37,'Data manipulation'!$B$23:$B$125&amp;'Data manipulation'!$A$23:$A$125,0),MATCH($U37,'Data manipulation'!$C$22:$N$22,0))/1000,0)*SUMIFS('Regional split'!$F$4:$F$6,'Regional split'!$B$4:$B$6,V$4)</f>
        <v>4.5830570000000002</v>
      </c>
      <c r="W37" s="434" cm="1">
        <f t="array" ref="W37">_xlfn.IFNA(INDEX('Data manipulation'!$C$23:$N$125,MATCH($S37&amp;$R37,'Data manipulation'!$B$23:$B$125&amp;'Data manipulation'!$A$23:$A$125,0),MATCH($U37,'Data manipulation'!$C$22:$N$22,0))/1000,0)*SUMIFS('Regional split'!$F$4:$F$6,'Regional split'!$B$4:$B$6,W$4)</f>
        <v>0</v>
      </c>
      <c r="X37" s="434" cm="1">
        <f t="array" ref="X37">_xlfn.IFNA(INDEX('Data manipulation'!$C$23:$N$125,MATCH($S37&amp;$R37,'Data manipulation'!$B$23:$B$125&amp;'Data manipulation'!$A$23:$A$125,0),MATCH($U37,'Data manipulation'!$C$22:$N$22,0))/1000,0)*SUMIFS('Regional split'!$F$4:$F$6,'Regional split'!$B$4:$B$6,X$4)</f>
        <v>0</v>
      </c>
      <c r="Y37" s="445">
        <f t="shared" si="58"/>
        <v>0.68745855</v>
      </c>
      <c r="Z37" s="251">
        <f t="shared" si="59"/>
        <v>0</v>
      </c>
      <c r="AA37" s="446">
        <f t="shared" si="60"/>
        <v>0</v>
      </c>
    </row>
    <row r="38" spans="2:30" ht="13">
      <c r="B38" s="227"/>
      <c r="C38" s="227"/>
    </row>
    <row r="39" spans="2:30" ht="13">
      <c r="B39" s="227"/>
      <c r="C39" s="227"/>
    </row>
    <row r="40" spans="2:30" ht="21.5" thickBot="1">
      <c r="B40" s="508" t="s">
        <v>760</v>
      </c>
      <c r="C40" s="227"/>
      <c r="D40" s="228"/>
      <c r="E40" s="229" t="s">
        <v>181</v>
      </c>
      <c r="F40" s="229"/>
      <c r="G40" s="271">
        <v>1.02</v>
      </c>
      <c r="H40" s="271"/>
      <c r="I40" s="271"/>
      <c r="J40" s="230"/>
      <c r="K40" s="230"/>
      <c r="L40" s="230"/>
      <c r="M40" s="231"/>
      <c r="N40" s="232"/>
      <c r="O40" s="232"/>
      <c r="P40" s="227"/>
      <c r="Q40" s="227"/>
      <c r="R40" s="233"/>
      <c r="S40" s="295"/>
      <c r="T40" s="233"/>
      <c r="W40" s="233"/>
      <c r="X40" s="233"/>
      <c r="Y40" s="233"/>
      <c r="Z40" s="227"/>
      <c r="AA40" s="227"/>
      <c r="AC40" s="233" t="s">
        <v>106</v>
      </c>
      <c r="AD40" s="704">
        <f>SUM(V45:W52)</f>
        <v>336.13381300000003</v>
      </c>
    </row>
    <row r="41" spans="2:30" ht="14.5">
      <c r="B41" s="226"/>
      <c r="C41" s="227"/>
      <c r="D41" s="228"/>
      <c r="E41" s="229"/>
      <c r="F41" s="229"/>
      <c r="G41" s="271"/>
      <c r="H41" s="271"/>
      <c r="I41" s="271"/>
      <c r="J41" s="230"/>
      <c r="K41" s="230"/>
      <c r="L41" s="230"/>
      <c r="M41" s="232"/>
      <c r="N41" s="227"/>
      <c r="O41" s="227"/>
      <c r="P41" s="233"/>
      <c r="Q41" s="295"/>
      <c r="R41" s="233"/>
      <c r="S41" s="233"/>
      <c r="T41" s="266" t="s">
        <v>193</v>
      </c>
      <c r="W41" s="233"/>
      <c r="X41" s="227"/>
      <c r="Y41" s="227"/>
      <c r="Z41" s="227"/>
      <c r="AA41" s="227"/>
      <c r="AC41" s="233" t="s">
        <v>961</v>
      </c>
      <c r="AD41" s="705">
        <f>'Data manipulation'!F61/1000</f>
        <v>336.13381300000003</v>
      </c>
    </row>
    <row r="42" spans="2:30"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906</v>
      </c>
      <c r="W42" s="439" t="s">
        <v>933</v>
      </c>
      <c r="X42" s="440" t="s">
        <v>934</v>
      </c>
      <c r="Y42" s="438" t="s">
        <v>906</v>
      </c>
      <c r="Z42" s="439" t="s">
        <v>933</v>
      </c>
      <c r="AA42" s="440" t="s">
        <v>934</v>
      </c>
    </row>
    <row r="43" spans="2:30" ht="26">
      <c r="B43" s="238" t="s">
        <v>2</v>
      </c>
      <c r="C43" s="238" t="s">
        <v>26</v>
      </c>
      <c r="D43" s="238" t="s">
        <v>14</v>
      </c>
      <c r="E43" s="238" t="s">
        <v>15</v>
      </c>
      <c r="F43" s="422" t="s">
        <v>108</v>
      </c>
      <c r="G43" s="239" t="s">
        <v>907</v>
      </c>
      <c r="H43" s="239" t="s">
        <v>935</v>
      </c>
      <c r="I43" s="239" t="s">
        <v>936</v>
      </c>
      <c r="J43" s="240" t="s">
        <v>908</v>
      </c>
      <c r="K43" s="240" t="s">
        <v>937</v>
      </c>
      <c r="L43" s="240" t="s">
        <v>938</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30" ht="21.5"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30"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0</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790</v>
      </c>
      <c r="T45" s="246" t="s">
        <v>790</v>
      </c>
      <c r="U45" s="246">
        <v>2010</v>
      </c>
      <c r="V45" s="434" cm="1">
        <f t="array" ref="V45">_xlfn.IFNA(INDEX('Data manipulation'!$C$23:$N$125,MATCH($S45&amp;$R45,'Data manipulation'!$B$23:$B$125&amp;'Data manipulation'!$A$23:$A$125,0),MATCH($U45,'Data manipulation'!$C$22:$N$22,0))/1000,0)*SUMIFS('Regional split'!$F$4:$F$6,'Regional split'!$B$4:$B$6,V$4)</f>
        <v>0</v>
      </c>
      <c r="W45" s="434" cm="1">
        <f t="array" ref="W45">_xlfn.IFNA(INDEX('Data manipulation'!$C$23:$N$125,MATCH($S45&amp;$R45,'Data manipulation'!$B$23:$B$125&amp;'Data manipulation'!$A$23:$A$125,0),MATCH($U45,'Data manipulation'!$C$22:$N$22,0))/1000,0)*SUMIFS('Regional split'!$F$4:$F$6,'Regional split'!$B$4:$B$6,W$4)</f>
        <v>0</v>
      </c>
      <c r="X45" s="434" cm="1">
        <f t="array" ref="X45">_xlfn.IFNA(INDEX('Data manipulation'!$C$23:$N$125,MATCH($S45&amp;$R45,'Data manipulation'!$B$23:$B$125&amp;'Data manipulation'!$A$23:$A$125,0),MATCH($U45,'Data manipulation'!$C$22:$N$22,0))/1000,0)*SUMIFS('Regional split'!$F$4:$F$6,'Regional split'!$B$4:$B$6,X$4)</f>
        <v>0</v>
      </c>
      <c r="Y45" s="445">
        <f t="shared" ref="Y45" si="66">V45*J45</f>
        <v>0</v>
      </c>
      <c r="Z45" s="251">
        <f t="shared" ref="Z45:Z62" si="67">W45*K45</f>
        <v>0</v>
      </c>
      <c r="AA45" s="446">
        <f t="shared" ref="AA45:AA62" si="68">X45*L45</f>
        <v>0</v>
      </c>
    </row>
    <row r="46" spans="2:30"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3774.05</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tr">
        <f>'Data manipulation'!$B$36</f>
        <v>Natural gas, biogas and LNG</v>
      </c>
      <c r="T46" s="246" t="s">
        <v>187</v>
      </c>
      <c r="U46" s="246">
        <v>2010</v>
      </c>
      <c r="V46" s="434" cm="1">
        <f t="array" ref="V46">_xlfn.IFNA(INDEX('Data manipulation'!$C$23:$N$125,MATCH($S46&amp;$R46,'Data manipulation'!$B$23:$B$125&amp;'Data manipulation'!$A$23:$A$125,0),MATCH($U46,'Data manipulation'!$C$22:$N$22,0))/1000,0)*SUMIFS('Regional split'!$F$4:$F$6,'Regional split'!$B$4:$B$6,V$4)</f>
        <v>162.06209600000003</v>
      </c>
      <c r="W46" s="434" cm="1">
        <f t="array" ref="W46">_xlfn.IFNA(INDEX('Data manipulation'!$C$23:$N$125,MATCH($S46&amp;$R46,'Data manipulation'!$B$23:$B$125&amp;'Data manipulation'!$A$23:$A$125,0),MATCH($U46,'Data manipulation'!$C$22:$N$22,0))/1000,0)*SUMIFS('Regional split'!$F$4:$F$6,'Regional split'!$B$4:$B$6,W$4)</f>
        <v>0</v>
      </c>
      <c r="X46" s="434" cm="1">
        <f t="array" ref="X46">_xlfn.IFNA(INDEX('Data manipulation'!$C$23:$N$125,MATCH($S46&amp;$R46,'Data manipulation'!$B$23:$B$125&amp;'Data manipulation'!$A$23:$A$125,0),MATCH($U46,'Data manipulation'!$C$22:$N$22,0))/1000,0)*SUMIFS('Regional split'!$F$4:$F$6,'Regional split'!$B$4:$B$6,X$4)</f>
        <v>0</v>
      </c>
      <c r="Y46" s="445">
        <f t="shared" ref="Y46:Y53" si="71">V46*J46</f>
        <v>116.68470912000001</v>
      </c>
      <c r="Z46" s="251">
        <f t="shared" si="67"/>
        <v>0</v>
      </c>
      <c r="AA46" s="446">
        <f t="shared" si="68"/>
        <v>0</v>
      </c>
    </row>
    <row r="47" spans="2:30"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1422.94</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899</v>
      </c>
      <c r="U47" s="246">
        <v>2010</v>
      </c>
      <c r="V47" s="434" cm="1">
        <f t="array" ref="V47">_xlfn.IFNA(INDEX('Data manipulation'!$C$23:$N$125,MATCH($S47&amp;$R47,'Data manipulation'!$B$23:$B$125&amp;'Data manipulation'!$A$23:$A$125,0),MATCH($U47,'Data manipulation'!$C$22:$N$22,0))/1000,0)*SUMIFS('Regional split'!$F$4:$F$6,'Regional split'!$B$4:$B$6,V$4)</f>
        <v>61.96310600000001</v>
      </c>
      <c r="W47" s="434" cm="1">
        <f t="array" ref="W47">_xlfn.IFNA(INDEX('Data manipulation'!$C$23:$N$125,MATCH($S47&amp;$R47,'Data manipulation'!$B$23:$B$125&amp;'Data manipulation'!$A$23:$A$125,0),MATCH($U47,'Data manipulation'!$C$22:$N$22,0))/1000,0)*SUMIFS('Regional split'!$F$4:$F$6,'Regional split'!$B$4:$B$6,W$4)</f>
        <v>0</v>
      </c>
      <c r="X47" s="434" cm="1">
        <f t="array" ref="X47">_xlfn.IFNA(INDEX('Data manipulation'!$C$23:$N$125,MATCH($S47&amp;$R47,'Data manipulation'!$B$23:$B$125&amp;'Data manipulation'!$A$23:$A$125,0),MATCH($U47,'Data manipulation'!$C$22:$N$22,0))/1000,0)*SUMIFS('Regional split'!$F$4:$F$6,'Regional split'!$B$4:$B$6,X$4)</f>
        <v>0</v>
      </c>
      <c r="Y47" s="445">
        <f t="shared" si="71"/>
        <v>43.993805260000002</v>
      </c>
      <c r="Z47" s="251">
        <f t="shared" ref="Z47" si="75">W47*K47</f>
        <v>0</v>
      </c>
      <c r="AA47" s="446">
        <f t="shared" ref="AA47" si="76">X47*L47</f>
        <v>0</v>
      </c>
    </row>
    <row r="48" spans="2:30"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manipulation'!$C$23:$N$125,MATCH($S48&amp;$R48,'Data manipulation'!$B$23:$B$125&amp;'Data manipulation'!$A$23:$A$125,0),MATCH($U48,'Data manipulation'!$C$22:$N$22,0))/1000,0)*SUMIFS('Regional split'!$F$4:$F$6,'Regional split'!$B$4:$B$6,V$4)</f>
        <v>16.514616</v>
      </c>
      <c r="W48" s="434" cm="1">
        <f t="array" ref="W48">_xlfn.IFNA(INDEX('Data manipulation'!$C$23:$N$125,MATCH($S48&amp;$R48,'Data manipulation'!$B$23:$B$125&amp;'Data manipulation'!$A$23:$A$125,0),MATCH($U48,'Data manipulation'!$C$22:$N$22,0))/1000,0)*SUMIFS('Regional split'!$F$4:$F$6,'Regional split'!$B$4:$B$6,W$4)</f>
        <v>0</v>
      </c>
      <c r="X48" s="434" cm="1">
        <f t="array" ref="X48">_xlfn.IFNA(INDEX('Data manipulation'!$C$23:$N$125,MATCH($S48&amp;$R48,'Data manipulation'!$B$23:$B$125&amp;'Data manipulation'!$A$23:$A$125,0),MATCH($U48,'Data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900</v>
      </c>
      <c r="U49" s="246">
        <v>2010</v>
      </c>
      <c r="V49" s="434" cm="1">
        <f t="array" ref="V49">_xlfn.IFNA(INDEX('Data manipulation'!$C$23:$N$125,MATCH($S49&amp;$R49,'Data manipulation'!$B$23:$B$125&amp;'Data manipulation'!$A$23:$A$125,0),MATCH($U49,'Data manipulation'!$C$22:$N$22,0))/1000,0)*SUMIFS('Regional split'!$F$4:$F$6,'Regional split'!$B$4:$B$6,V$4)</f>
        <v>0.69835500000000006</v>
      </c>
      <c r="W49" s="434" cm="1">
        <f t="array" ref="W49">_xlfn.IFNA(INDEX('Data manipulation'!$C$23:$N$125,MATCH($S49&amp;$R49,'Data manipulation'!$B$23:$B$125&amp;'Data manipulation'!$A$23:$A$125,0),MATCH($U49,'Data manipulation'!$C$22:$N$22,0))/1000,0)*SUMIFS('Regional split'!$F$4:$F$6,'Regional split'!$B$4:$B$6,W$4)</f>
        <v>0</v>
      </c>
      <c r="X49" s="434" cm="1">
        <f t="array" ref="X49">_xlfn.IFNA(INDEX('Data manipulation'!$C$23:$N$125,MATCH($S49&amp;$R49,'Data manipulation'!$B$23:$B$125&amp;'Data manipulation'!$A$23:$A$125,0),MATCH($U49,'Data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manipulation'!$C$23:$N$125,MATCH($S50&amp;$R50,'Data manipulation'!$B$23:$B$125&amp;'Data manipulation'!$A$23:$A$125,0),MATCH($U50,'Data manipulation'!$C$22:$N$22,0))/1000,0)*SUMIFS('Regional split'!$F$4:$F$6,'Regional split'!$B$4:$B$6,V$4)</f>
        <v>12.120697</v>
      </c>
      <c r="W50" s="434" cm="1">
        <f t="array" ref="W50">_xlfn.IFNA(INDEX('Data manipulation'!$C$23:$N$125,MATCH($S50&amp;$R50,'Data manipulation'!$B$23:$B$125&amp;'Data manipulation'!$A$23:$A$125,0),MATCH($U50,'Data manipulation'!$C$22:$N$22,0))/1000,0)*SUMIFS('Regional split'!$F$4:$F$6,'Regional split'!$B$4:$B$6,W$4)</f>
        <v>0</v>
      </c>
      <c r="X50" s="434" cm="1">
        <f t="array" ref="X50">_xlfn.IFNA(INDEX('Data manipulation'!$C$23:$N$125,MATCH($S50&amp;$R50,'Data manipulation'!$B$23:$B$125&amp;'Data manipulation'!$A$23:$A$125,0),MATCH($U50,'Data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903</v>
      </c>
      <c r="U51" s="246">
        <v>2010</v>
      </c>
      <c r="V51" s="434" cm="1">
        <f t="array" ref="V51">_xlfn.IFNA(INDEX('Data manipulation'!$C$23:$N$125,MATCH($S51&amp;$R51,'Data manipulation'!$B$23:$B$125&amp;'Data manipulation'!$A$23:$A$125,0),MATCH($U51,'Data manipulation'!$C$22:$N$22,0))/1000,0)*SUMIFS('Regional split'!$F$4:$F$6,'Regional split'!$B$4:$B$6,V$4)</f>
        <v>70.906679999999994</v>
      </c>
      <c r="W51" s="434" cm="1">
        <f t="array" ref="W51">_xlfn.IFNA(INDEX('Data manipulation'!$C$23:$N$125,MATCH($S51&amp;$R51,'Data manipulation'!$B$23:$B$125&amp;'Data manipulation'!$A$23:$A$125,0),MATCH($U51,'Data manipulation'!$C$22:$N$22,0))/1000,0)*SUMIFS('Regional split'!$F$4:$F$6,'Regional split'!$B$4:$B$6,W$4)</f>
        <v>0</v>
      </c>
      <c r="X51" s="434" cm="1">
        <f t="array" ref="X51">_xlfn.IFNA(INDEX('Data manipulation'!$C$23:$N$125,MATCH($S51&amp;$R51,'Data manipulation'!$B$23:$B$125&amp;'Data manipulation'!$A$23:$A$125,0),MATCH($U51,'Data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manipulation'!$C$23:$N$125,MATCH($S52&amp;$R52,'Data manipulation'!$B$23:$B$125&amp;'Data manipulation'!$A$23:$A$125,0),MATCH($U52,'Data manipulation'!$C$22:$N$22,0))/1000,0)*SUMIFS('Regional split'!$F$4:$F$6,'Regional split'!$B$4:$B$6,V$4)</f>
        <v>11.868263000000001</v>
      </c>
      <c r="W52" s="434" cm="1">
        <f t="array" ref="W52">_xlfn.IFNA(INDEX('Data manipulation'!$C$23:$N$125,MATCH($S52&amp;$R52,'Data manipulation'!$B$23:$B$125&amp;'Data manipulation'!$A$23:$A$125,0),MATCH($U52,'Data manipulation'!$C$22:$N$22,0))/1000,0)*SUMIFS('Regional split'!$F$4:$F$6,'Regional split'!$B$4:$B$6,W$4)</f>
        <v>0</v>
      </c>
      <c r="X52" s="434" cm="1">
        <f t="array" ref="X52">_xlfn.IFNA(INDEX('Data manipulation'!$C$23:$N$125,MATCH($S52&amp;$R52,'Data manipulation'!$B$23:$B$125&amp;'Data manipulation'!$A$23:$A$125,0),MATCH($U52,'Data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0</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790</v>
      </c>
      <c r="T53" s="246" t="s">
        <v>790</v>
      </c>
      <c r="U53" s="246">
        <v>2015</v>
      </c>
      <c r="V53" s="434" cm="1">
        <f t="array" ref="V53">_xlfn.IFNA(INDEX('Data manipulation'!$C$23:$N$125,MATCH($S53&amp;$R53,'Data manipulation'!$B$23:$B$125&amp;'Data manipulation'!$A$23:$A$125,0),MATCH($U53,'Data manipulation'!$C$22:$N$22,0))/1000,0)*SUMIFS('Regional split'!$F$4:$F$6,'Regional split'!$B$4:$B$6,V$4)</f>
        <v>0</v>
      </c>
      <c r="W53" s="434" cm="1">
        <f t="array" ref="W53">_xlfn.IFNA(INDEX('Data manipulation'!$C$23:$N$125,MATCH($S53&amp;$R53,'Data manipulation'!$B$23:$B$125&amp;'Data manipulation'!$A$23:$A$125,0),MATCH($U53,'Data manipulation'!$C$22:$N$22,0))/1000,0)*SUMIFS('Regional split'!$F$4:$F$6,'Regional split'!$B$4:$B$6,W$4)</f>
        <v>0</v>
      </c>
      <c r="X53" s="434" cm="1">
        <f t="array" ref="X53">_xlfn.IFNA(INDEX('Data manipulation'!$C$23:$N$125,MATCH($S53&amp;$R53,'Data manipulation'!$B$23:$B$125&amp;'Data manipulation'!$A$23:$A$125,0),MATCH($U53,'Data manipulation'!$C$22:$N$22,0))/1000,0)*SUMIFS('Regional split'!$F$4:$F$6,'Regional split'!$B$4:$B$6,X$4)</f>
        <v>0</v>
      </c>
      <c r="Y53" s="445">
        <f t="shared" si="71"/>
        <v>0</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3668.5600000000004</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tr">
        <f>'Data manipulation'!$B$36</f>
        <v>Natural gas, biogas and LNG</v>
      </c>
      <c r="T54" s="246" t="s">
        <v>187</v>
      </c>
      <c r="U54" s="246">
        <v>2015</v>
      </c>
      <c r="V54" s="434" cm="1">
        <f t="array" ref="V54">_xlfn.IFNA(INDEX('Data manipulation'!$C$23:$N$125,MATCH($S54&amp;$R54,'Data manipulation'!$B$23:$B$125&amp;'Data manipulation'!$A$23:$A$125,0),MATCH($U54,'Data manipulation'!$C$22:$N$22,0))/1000,0)*SUMIFS('Regional split'!$F$4:$F$6,'Regional split'!$B$4:$B$6,V$4)</f>
        <v>157.531972</v>
      </c>
      <c r="W54" s="434" cm="1">
        <f t="array" ref="W54">_xlfn.IFNA(INDEX('Data manipulation'!$C$23:$N$125,MATCH($S54&amp;$R54,'Data manipulation'!$B$23:$B$125&amp;'Data manipulation'!$A$23:$A$125,0),MATCH($U54,'Data manipulation'!$C$22:$N$22,0))/1000,0)*SUMIFS('Regional split'!$F$4:$F$6,'Regional split'!$B$4:$B$6,W$4)</f>
        <v>0</v>
      </c>
      <c r="X54" s="434" cm="1">
        <f t="array" ref="X54">_xlfn.IFNA(INDEX('Data manipulation'!$C$23:$N$125,MATCH($S54&amp;$R54,'Data manipulation'!$B$23:$B$125&amp;'Data manipulation'!$A$23:$A$125,0),MATCH($U54,'Data manipulation'!$C$22:$N$22,0))/1000,0)*SUMIFS('Regional split'!$F$4:$F$6,'Regional split'!$B$4:$B$6,X$4)</f>
        <v>0</v>
      </c>
      <c r="Y54" s="445">
        <f t="shared" ref="Y54" si="106">V54*J54</f>
        <v>113.42301983999999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1371.32</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899</v>
      </c>
      <c r="U55" s="246">
        <v>2015</v>
      </c>
      <c r="V55" s="434" cm="1">
        <f t="array" ref="V55">_xlfn.IFNA(INDEX('Data manipulation'!$C$23:$N$125,MATCH($S55&amp;$R55,'Data manipulation'!$B$23:$B$125&amp;'Data manipulation'!$A$23:$A$125,0),MATCH($U55,'Data manipulation'!$C$22:$N$22,0))/1000,0)*SUMIFS('Regional split'!$F$4:$F$6,'Regional split'!$B$4:$B$6,V$4)</f>
        <v>59.715341000000002</v>
      </c>
      <c r="W55" s="434" cm="1">
        <f t="array" ref="W55">_xlfn.IFNA(INDEX('Data manipulation'!$C$23:$N$125,MATCH($S55&amp;$R55,'Data manipulation'!$B$23:$B$125&amp;'Data manipulation'!$A$23:$A$125,0),MATCH($U55,'Data manipulation'!$C$22:$N$22,0))/1000,0)*SUMIFS('Regional split'!$F$4:$F$6,'Regional split'!$B$4:$B$6,W$4)</f>
        <v>0</v>
      </c>
      <c r="X55" s="434" cm="1">
        <f t="array" ref="X55">_xlfn.IFNA(INDEX('Data manipulation'!$C$23:$N$125,MATCH($S55&amp;$R55,'Data manipulation'!$B$23:$B$125&amp;'Data manipulation'!$A$23:$A$125,0),MATCH($U55,'Data manipulation'!$C$22:$N$22,0))/1000,0)*SUMIFS('Regional split'!$F$4:$F$6,'Regional split'!$B$4:$B$6,X$4)</f>
        <v>0</v>
      </c>
      <c r="Y55" s="445">
        <f t="shared" ref="Y55:Y76" si="112">V55*J55</f>
        <v>42.397892110000001</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manipulation'!$C$23:$N$125,MATCH($S56&amp;$R56,'Data manipulation'!$B$23:$B$125&amp;'Data manipulation'!$A$23:$A$125,0),MATCH($U56,'Data manipulation'!$C$22:$N$22,0))/1000,0)*SUMIFS('Regional split'!$F$4:$F$6,'Regional split'!$B$4:$B$6,V$4)</f>
        <v>23.012858000000001</v>
      </c>
      <c r="W56" s="434" cm="1">
        <f t="array" ref="W56">_xlfn.IFNA(INDEX('Data manipulation'!$C$23:$N$125,MATCH($S56&amp;$R56,'Data manipulation'!$B$23:$B$125&amp;'Data manipulation'!$A$23:$A$125,0),MATCH($U56,'Data manipulation'!$C$22:$N$22,0))/1000,0)*SUMIFS('Regional split'!$F$4:$F$6,'Regional split'!$B$4:$B$6,W$4)</f>
        <v>0</v>
      </c>
      <c r="X56" s="434" cm="1">
        <f t="array" ref="X56">_xlfn.IFNA(INDEX('Data manipulation'!$C$23:$N$125,MATCH($S56&amp;$R56,'Data manipulation'!$B$23:$B$125&amp;'Data manipulation'!$A$23:$A$125,0),MATCH($U56,'Data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900</v>
      </c>
      <c r="U57" s="246">
        <v>2015</v>
      </c>
      <c r="V57" s="434" cm="1">
        <f t="array" ref="V57">_xlfn.IFNA(INDEX('Data manipulation'!$C$23:$N$125,MATCH($S57&amp;$R57,'Data manipulation'!$B$23:$B$125&amp;'Data manipulation'!$A$23:$A$125,0),MATCH($U57,'Data manipulation'!$C$22:$N$22,0))/1000,0)*SUMIFS('Regional split'!$F$4:$F$6,'Regional split'!$B$4:$B$6,V$4)</f>
        <v>3.1822199999999996</v>
      </c>
      <c r="W57" s="434" cm="1">
        <f t="array" ref="W57">_xlfn.IFNA(INDEX('Data manipulation'!$C$23:$N$125,MATCH($S57&amp;$R57,'Data manipulation'!$B$23:$B$125&amp;'Data manipulation'!$A$23:$A$125,0),MATCH($U57,'Data manipulation'!$C$22:$N$22,0))/1000,0)*SUMIFS('Regional split'!$F$4:$F$6,'Regional split'!$B$4:$B$6,W$4)</f>
        <v>0</v>
      </c>
      <c r="X57" s="434" cm="1">
        <f t="array" ref="X57">_xlfn.IFNA(INDEX('Data manipulation'!$C$23:$N$125,MATCH($S57&amp;$R57,'Data manipulation'!$B$23:$B$125&amp;'Data manipulation'!$A$23:$A$125,0),MATCH($U57,'Data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manipulation'!$C$23:$N$125,MATCH($S58&amp;$R58,'Data manipulation'!$B$23:$B$125&amp;'Data manipulation'!$A$23:$A$125,0),MATCH($U58,'Data manipulation'!$C$22:$N$22,0))/1000,0)*SUMIFS('Regional split'!$F$4:$F$6,'Regional split'!$B$4:$B$6,V$4)</f>
        <v>34.814065999999997</v>
      </c>
      <c r="W58" s="434" cm="1">
        <f t="array" ref="W58">_xlfn.IFNA(INDEX('Data manipulation'!$C$23:$N$125,MATCH($S58&amp;$R58,'Data manipulation'!$B$23:$B$125&amp;'Data manipulation'!$A$23:$A$125,0),MATCH($U58,'Data manipulation'!$C$22:$N$22,0))/1000,0)*SUMIFS('Regional split'!$F$4:$F$6,'Regional split'!$B$4:$B$6,W$4)</f>
        <v>0</v>
      </c>
      <c r="X58" s="434" cm="1">
        <f t="array" ref="X58">_xlfn.IFNA(INDEX('Data manipulation'!$C$23:$N$125,MATCH($S58&amp;$R58,'Data manipulation'!$B$23:$B$125&amp;'Data manipulation'!$A$23:$A$125,0),MATCH($U58,'Data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903</v>
      </c>
      <c r="U59" s="246">
        <v>2015</v>
      </c>
      <c r="V59" s="434" cm="1">
        <f t="array" ref="V59">_xlfn.IFNA(INDEX('Data manipulation'!$C$23:$N$125,MATCH($S59&amp;$R59,'Data manipulation'!$B$23:$B$125&amp;'Data manipulation'!$A$23:$A$125,0),MATCH($U59,'Data manipulation'!$C$22:$N$22,0))/1000,0)*SUMIFS('Regional split'!$F$4:$F$6,'Regional split'!$B$4:$B$6,V$4)</f>
        <v>54.601157000000001</v>
      </c>
      <c r="W59" s="434" cm="1">
        <f t="array" ref="W59">_xlfn.IFNA(INDEX('Data manipulation'!$C$23:$N$125,MATCH($S59&amp;$R59,'Data manipulation'!$B$23:$B$125&amp;'Data manipulation'!$A$23:$A$125,0),MATCH($U59,'Data manipulation'!$C$22:$N$22,0))/1000,0)*SUMIFS('Regional split'!$F$4:$F$6,'Regional split'!$B$4:$B$6,W$4)</f>
        <v>0</v>
      </c>
      <c r="X59" s="434" cm="1">
        <f t="array" ref="X59">_xlfn.IFNA(INDEX('Data manipulation'!$C$23:$N$125,MATCH($S59&amp;$R59,'Data manipulation'!$B$23:$B$125&amp;'Data manipulation'!$A$23:$A$125,0),MATCH($U59,'Data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manipulation'!$C$23:$N$125,MATCH($S60&amp;$R60,'Data manipulation'!$B$23:$B$125&amp;'Data manipulation'!$A$23:$A$125,0),MATCH($U60,'Data manipulation'!$C$22:$N$22,0))/1000,0)*SUMIFS('Regional split'!$F$4:$F$6,'Regional split'!$B$4:$B$6,V$4)</f>
        <v>14.282905000000001</v>
      </c>
      <c r="W60" s="434" cm="1">
        <f t="array" ref="W60">_xlfn.IFNA(INDEX('Data manipulation'!$C$23:$N$125,MATCH($S60&amp;$R60,'Data manipulation'!$B$23:$B$125&amp;'Data manipulation'!$A$23:$A$125,0),MATCH($U60,'Data manipulation'!$C$22:$N$22,0))/1000,0)*SUMIFS('Regional split'!$F$4:$F$6,'Regional split'!$B$4:$B$6,W$4)</f>
        <v>0</v>
      </c>
      <c r="X60" s="434" cm="1">
        <f t="array" ref="X60">_xlfn.IFNA(INDEX('Data manipulation'!$C$23:$N$125,MATCH($S60&amp;$R60,'Data manipulation'!$B$23:$B$125&amp;'Data manipulation'!$A$23:$A$125,0),MATCH($U60,'Data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0</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790</v>
      </c>
      <c r="T61" s="246" t="s">
        <v>187</v>
      </c>
      <c r="U61" s="246">
        <v>2018</v>
      </c>
      <c r="V61" s="434" cm="1">
        <f t="array" ref="V61">_xlfn.IFNA(INDEX('Data manipulation'!$C$23:$N$125,MATCH($S61&amp;$R61,'Data manipulation'!$B$23:$B$125&amp;'Data manipulation'!$A$23:$A$125,0),MATCH($U61,'Data manipulation'!$C$22:$N$22,0))/1000,0)*SUMIFS('Regional split'!$F$4:$F$6,'Regional split'!$B$4:$B$6,V$4)</f>
        <v>0</v>
      </c>
      <c r="W61" s="434" cm="1">
        <f t="array" ref="W61">_xlfn.IFNA(INDEX('Data manipulation'!$C$23:$N$125,MATCH($S61&amp;$R61,'Data manipulation'!$B$23:$B$125&amp;'Data manipulation'!$A$23:$A$125,0),MATCH($U61,'Data manipulation'!$C$22:$N$22,0))/1000,0)*SUMIFS('Regional split'!$F$4:$F$6,'Regional split'!$B$4:$B$6,W$4)</f>
        <v>0</v>
      </c>
      <c r="X61" s="434" cm="1">
        <f t="array" ref="X61">_xlfn.IFNA(INDEX('Data manipulation'!$C$23:$N$125,MATCH($S61&amp;$R61,'Data manipulation'!$B$23:$B$125&amp;'Data manipulation'!$A$23:$A$125,0),MATCH($U61,'Data manipulation'!$C$22:$N$22,0))/1000,0)*SUMIFS('Regional split'!$F$4:$F$6,'Regional split'!$B$4:$B$6,X$4)</f>
        <v>0</v>
      </c>
      <c r="Y61" s="445">
        <f t="shared" si="112"/>
        <v>0</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4660.6100000000006</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tr">
        <f>'Data manipulation'!$B$36</f>
        <v>Natural gas, biogas and LNG</v>
      </c>
      <c r="T62" s="246" t="s">
        <v>187</v>
      </c>
      <c r="U62" s="246">
        <v>2018</v>
      </c>
      <c r="V62" s="434" cm="1">
        <f t="array" ref="V62">_xlfn.IFNA(INDEX('Data manipulation'!$C$23:$N$125,MATCH($S62&amp;$R62,'Data manipulation'!$B$23:$B$125&amp;'Data manipulation'!$A$23:$A$125,0),MATCH($U62,'Data manipulation'!$C$22:$N$22,0))/1000,0)*SUMIFS('Regional split'!$F$4:$F$6,'Regional split'!$B$4:$B$6,V$4)</f>
        <v>200.13201900000001</v>
      </c>
      <c r="W62" s="434" cm="1">
        <f t="array" ref="W62">_xlfn.IFNA(INDEX('Data manipulation'!$C$23:$N$125,MATCH($S62&amp;$R62,'Data manipulation'!$B$23:$B$125&amp;'Data manipulation'!$A$23:$A$125,0),MATCH($U62,'Data manipulation'!$C$22:$N$22,0))/1000,0)*SUMIFS('Regional split'!$F$4:$F$6,'Regional split'!$B$4:$B$6,W$4)</f>
        <v>0</v>
      </c>
      <c r="X62" s="434" cm="1">
        <f t="array" ref="X62">_xlfn.IFNA(INDEX('Data manipulation'!$C$23:$N$125,MATCH($S62&amp;$R62,'Data manipulation'!$B$23:$B$125&amp;'Data manipulation'!$A$23:$A$125,0),MATCH($U62,'Data manipulation'!$C$22:$N$22,0))/1000,0)*SUMIFS('Regional split'!$F$4:$F$6,'Regional split'!$B$4:$B$6,X$4)</f>
        <v>0</v>
      </c>
      <c r="Y62" s="445">
        <f t="shared" si="112"/>
        <v>144.09505368000001</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1337</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899</v>
      </c>
      <c r="U63" s="246">
        <v>2018</v>
      </c>
      <c r="V63" s="434" cm="1">
        <f t="array" ref="V63">_xlfn.IFNA(INDEX('Data manipulation'!$C$23:$N$125,MATCH($S63&amp;$R63,'Data manipulation'!$B$23:$B$125&amp;'Data manipulation'!$A$23:$A$125,0),MATCH($U63,'Data manipulation'!$C$22:$N$22,0))/1000,0)*SUMIFS('Regional split'!$F$4:$F$6,'Regional split'!$B$4:$B$6,V$4)</f>
        <v>58.220644</v>
      </c>
      <c r="W63" s="434" cm="1">
        <f t="array" ref="W63">_xlfn.IFNA(INDEX('Data manipulation'!$C$23:$N$125,MATCH($S63&amp;$R63,'Data manipulation'!$B$23:$B$125&amp;'Data manipulation'!$A$23:$A$125,0),MATCH($U63,'Data manipulation'!$C$22:$N$22,0))/1000,0)*SUMIFS('Regional split'!$F$4:$F$6,'Regional split'!$B$4:$B$6,W$4)</f>
        <v>0</v>
      </c>
      <c r="X63" s="434" cm="1">
        <f t="array" ref="X63">_xlfn.IFNA(INDEX('Data manipulation'!$C$23:$N$125,MATCH($S63&amp;$R63,'Data manipulation'!$B$23:$B$125&amp;'Data manipulation'!$A$23:$A$125,0),MATCH($U63,'Data manipulation'!$C$22:$N$22,0))/1000,0)*SUMIFS('Regional split'!$F$4:$F$6,'Regional split'!$B$4:$B$6,X$4)</f>
        <v>0</v>
      </c>
      <c r="Y63" s="445">
        <f t="shared" si="112"/>
        <v>41.336657240000001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manipulation'!$C$23:$N$125,MATCH($S64&amp;$R64,'Data manipulation'!$B$23:$B$125&amp;'Data manipulation'!$A$23:$A$125,0),MATCH($U64,'Data manipulation'!$C$22:$N$22,0))/1000,0)*SUMIFS('Regional split'!$F$4:$F$6,'Regional split'!$B$4:$B$6,V$4)</f>
        <v>26.551425999999999</v>
      </c>
      <c r="W64" s="434" cm="1">
        <f t="array" ref="W64">_xlfn.IFNA(INDEX('Data manipulation'!$C$23:$N$125,MATCH($S64&amp;$R64,'Data manipulation'!$B$23:$B$125&amp;'Data manipulation'!$A$23:$A$125,0),MATCH($U64,'Data manipulation'!$C$22:$N$22,0))/1000,0)*SUMIFS('Regional split'!$F$4:$F$6,'Regional split'!$B$4:$B$6,W$4)</f>
        <v>0</v>
      </c>
      <c r="X64" s="434" cm="1">
        <f t="array" ref="X64">_xlfn.IFNA(INDEX('Data manipulation'!$C$23:$N$125,MATCH($S64&amp;$R64,'Data manipulation'!$B$23:$B$125&amp;'Data manipulation'!$A$23:$A$125,0),MATCH($U64,'Data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900</v>
      </c>
      <c r="U65" s="246">
        <v>2018</v>
      </c>
      <c r="V65" s="434" cm="1">
        <f t="array" ref="V65">_xlfn.IFNA(INDEX('Data manipulation'!$C$23:$N$125,MATCH($S65&amp;$R65,'Data manipulation'!$B$23:$B$125&amp;'Data manipulation'!$A$23:$A$125,0),MATCH($U65,'Data manipulation'!$C$22:$N$22,0))/1000,0)*SUMIFS('Regional split'!$F$4:$F$6,'Regional split'!$B$4:$B$6,V$4)</f>
        <v>4.0014000000000003</v>
      </c>
      <c r="W65" s="434" cm="1">
        <f t="array" ref="W65">_xlfn.IFNA(INDEX('Data manipulation'!$C$23:$N$125,MATCH($S65&amp;$R65,'Data manipulation'!$B$23:$B$125&amp;'Data manipulation'!$A$23:$A$125,0),MATCH($U65,'Data manipulation'!$C$22:$N$22,0))/1000,0)*SUMIFS('Regional split'!$F$4:$F$6,'Regional split'!$B$4:$B$6,W$4)</f>
        <v>0</v>
      </c>
      <c r="X65" s="434" cm="1">
        <f t="array" ref="X65">_xlfn.IFNA(INDEX('Data manipulation'!$C$23:$N$125,MATCH($S65&amp;$R65,'Data manipulation'!$B$23:$B$125&amp;'Data manipulation'!$A$23:$A$125,0),MATCH($U65,'Data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manipulation'!$C$23:$N$125,MATCH($S66&amp;$R66,'Data manipulation'!$B$23:$B$125&amp;'Data manipulation'!$A$23:$A$125,0),MATCH($U66,'Data manipulation'!$C$22:$N$22,0))/1000,0)*SUMIFS('Regional split'!$F$4:$F$6,'Regional split'!$B$4:$B$6,V$4)</f>
        <v>35.600675000000003</v>
      </c>
      <c r="W66" s="434" cm="1">
        <f t="array" ref="W66">_xlfn.IFNA(INDEX('Data manipulation'!$C$23:$N$125,MATCH($S66&amp;$R66,'Data manipulation'!$B$23:$B$125&amp;'Data manipulation'!$A$23:$A$125,0),MATCH($U66,'Data manipulation'!$C$22:$N$22,0))/1000,0)*SUMIFS('Regional split'!$F$4:$F$6,'Regional split'!$B$4:$B$6,W$4)</f>
        <v>0</v>
      </c>
      <c r="X66" s="434" cm="1">
        <f t="array" ref="X66">_xlfn.IFNA(INDEX('Data manipulation'!$C$23:$N$125,MATCH($S66&amp;$R66,'Data manipulation'!$B$23:$B$125&amp;'Data manipulation'!$A$23:$A$125,0),MATCH($U66,'Data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903</v>
      </c>
      <c r="U67" s="246">
        <v>2018</v>
      </c>
      <c r="V67" s="434" cm="1">
        <f t="array" ref="V67">_xlfn.IFNA(INDEX('Data manipulation'!$C$23:$N$125,MATCH($S67&amp;$R67,'Data manipulation'!$B$23:$B$125&amp;'Data manipulation'!$A$23:$A$125,0),MATCH($U67,'Data manipulation'!$C$22:$N$22,0))/1000,0)*SUMIFS('Regional split'!$F$4:$F$6,'Regional split'!$B$4:$B$6,V$4)</f>
        <v>56.031815000000002</v>
      </c>
      <c r="W67" s="434" cm="1">
        <f t="array" ref="W67">_xlfn.IFNA(INDEX('Data manipulation'!$C$23:$N$125,MATCH($S67&amp;$R67,'Data manipulation'!$B$23:$B$125&amp;'Data manipulation'!$A$23:$A$125,0),MATCH($U67,'Data manipulation'!$C$22:$N$22,0))/1000,0)*SUMIFS('Regional split'!$F$4:$F$6,'Regional split'!$B$4:$B$6,W$4)</f>
        <v>0</v>
      </c>
      <c r="X67" s="434" cm="1">
        <f t="array" ref="X67">_xlfn.IFNA(INDEX('Data manipulation'!$C$23:$N$125,MATCH($S67&amp;$R67,'Data manipulation'!$B$23:$B$125&amp;'Data manipulation'!$A$23:$A$125,0),MATCH($U67,'Data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manipulation'!$C$23:$N$125,MATCH($S68&amp;$R68,'Data manipulation'!$B$23:$B$125&amp;'Data manipulation'!$A$23:$A$125,0),MATCH($U68,'Data manipulation'!$C$22:$N$22,0))/1000,0)*SUMIFS('Regional split'!$F$4:$F$6,'Regional split'!$B$4:$B$6,V$4)</f>
        <v>13.854982</v>
      </c>
      <c r="W68" s="434" cm="1">
        <f t="array" ref="W68">_xlfn.IFNA(INDEX('Data manipulation'!$C$23:$N$125,MATCH($S68&amp;$R68,'Data manipulation'!$B$23:$B$125&amp;'Data manipulation'!$A$23:$A$125,0),MATCH($U68,'Data manipulation'!$C$22:$N$22,0))/1000,0)*SUMIFS('Regional split'!$F$4:$F$6,'Regional split'!$B$4:$B$6,W$4)</f>
        <v>0</v>
      </c>
      <c r="X68" s="434" cm="1">
        <f t="array" ref="X68">_xlfn.IFNA(INDEX('Data manipulation'!$C$23:$N$125,MATCH($S68&amp;$R68,'Data manipulation'!$B$23:$B$125&amp;'Data manipulation'!$A$23:$A$125,0),MATCH($U68,'Data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790</v>
      </c>
      <c r="T69" s="246" t="s">
        <v>187</v>
      </c>
      <c r="U69" s="246">
        <v>2018</v>
      </c>
      <c r="V69" s="434" cm="1">
        <f t="array" ref="V69">_xlfn.IFNA(INDEX('Data manipulation'!$C$23:$N$125,MATCH($S69&amp;$R69,'Data manipulation'!$B$23:$B$125&amp;'Data manipulation'!$A$23:$A$125,0),MATCH($U69,'Data manipulation'!$C$22:$N$22,0))/1000,0)*SUMIFS('Regional split'!$F$4:$F$6,'Regional split'!$B$4:$B$6,V$4)</f>
        <v>0</v>
      </c>
      <c r="W69" s="434" cm="1">
        <f t="array" ref="W69">_xlfn.IFNA(INDEX('Data manipulation'!$C$23:$N$125,MATCH($S69&amp;$R69,'Data manipulation'!$B$23:$B$125&amp;'Data manipulation'!$A$23:$A$125,0),MATCH($U69,'Data manipulation'!$C$22:$N$22,0))/1000,0)*SUMIFS('Regional split'!$F$4:$F$6,'Regional split'!$B$4:$B$6,W$4)</f>
        <v>0</v>
      </c>
      <c r="X69" s="434" cm="1">
        <f t="array" ref="X69">_xlfn.IFNA(INDEX('Data manipulation'!$C$23:$N$125,MATCH($S69&amp;$R69,'Data manipulation'!$B$23:$B$125&amp;'Data manipulation'!$A$23:$A$125,0),MATCH($U69,'Data manipulation'!$C$22:$N$22,0))/1000,0)*SUMIFS('Regional split'!$F$4:$F$6,'Regional split'!$B$4:$B$6,X$4)</f>
        <v>0</v>
      </c>
      <c r="Y69" s="445">
        <f t="shared" si="112"/>
        <v>0</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tr">
        <f>'Data manipulation'!$B$36</f>
        <v>Natural gas, biogas and LNG</v>
      </c>
      <c r="T70" s="246" t="s">
        <v>187</v>
      </c>
      <c r="U70" s="246">
        <v>2018</v>
      </c>
      <c r="V70" s="434" cm="1">
        <f t="array" ref="V70">_xlfn.IFNA(INDEX('Data manipulation'!$C$23:$N$125,MATCH($S70&amp;$R70,'Data manipulation'!$B$23:$B$125&amp;'Data manipulation'!$A$23:$A$125,0),MATCH($U70,'Data manipulation'!$C$22:$N$22,0))/1000,0)*SUMIFS('Regional split'!$F$4:$F$6,'Regional split'!$B$4:$B$6,V$4)</f>
        <v>200.13201900000001</v>
      </c>
      <c r="W70" s="434" cm="1">
        <f t="array" ref="W70">_xlfn.IFNA(INDEX('Data manipulation'!$C$23:$N$125,MATCH($S70&amp;$R70,'Data manipulation'!$B$23:$B$125&amp;'Data manipulation'!$A$23:$A$125,0),MATCH($U70,'Data manipulation'!$C$22:$N$22,0))/1000,0)*SUMIFS('Regional split'!$F$4:$F$6,'Regional split'!$B$4:$B$6,W$4)</f>
        <v>0</v>
      </c>
      <c r="X70" s="434" cm="1">
        <f t="array" ref="X70">_xlfn.IFNA(INDEX('Data manipulation'!$C$23:$N$125,MATCH($S70&amp;$R70,'Data manipulation'!$B$23:$B$125&amp;'Data manipulation'!$A$23:$A$125,0),MATCH($U70,'Data manipulation'!$C$22:$N$22,0))/1000,0)*SUMIFS('Regional split'!$F$4:$F$6,'Regional split'!$B$4:$B$6,X$4)</f>
        <v>0</v>
      </c>
      <c r="Y70" s="445">
        <f t="shared" si="112"/>
        <v>144.09505368000001</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899</v>
      </c>
      <c r="U71" s="246">
        <v>2018</v>
      </c>
      <c r="V71" s="434" cm="1">
        <f t="array" ref="V71">_xlfn.IFNA(INDEX('Data manipulation'!$C$23:$N$125,MATCH($S71&amp;$R71,'Data manipulation'!$B$23:$B$125&amp;'Data manipulation'!$A$23:$A$125,0),MATCH($U71,'Data manipulation'!$C$22:$N$22,0))/1000,0)*SUMIFS('Regional split'!$F$4:$F$6,'Regional split'!$B$4:$B$6,V$4)</f>
        <v>58.220644</v>
      </c>
      <c r="W71" s="434" cm="1">
        <f t="array" ref="W71">_xlfn.IFNA(INDEX('Data manipulation'!$C$23:$N$125,MATCH($S71&amp;$R71,'Data manipulation'!$B$23:$B$125&amp;'Data manipulation'!$A$23:$A$125,0),MATCH($U71,'Data manipulation'!$C$22:$N$22,0))/1000,0)*SUMIFS('Regional split'!$F$4:$F$6,'Regional split'!$B$4:$B$6,W$4)</f>
        <v>0</v>
      </c>
      <c r="X71" s="434" cm="1">
        <f t="array" ref="X71">_xlfn.IFNA(INDEX('Data manipulation'!$C$23:$N$125,MATCH($S71&amp;$R71,'Data manipulation'!$B$23:$B$125&amp;'Data manipulation'!$A$23:$A$125,0),MATCH($U71,'Data manipulation'!$C$22:$N$22,0))/1000,0)*SUMIFS('Regional split'!$F$4:$F$6,'Regional split'!$B$4:$B$6,X$4)</f>
        <v>0</v>
      </c>
      <c r="Y71" s="445">
        <f t="shared" si="112"/>
        <v>41.336657240000001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manipulation'!$C$23:$N$125,MATCH($S72&amp;$R72,'Data manipulation'!$B$23:$B$125&amp;'Data manipulation'!$A$23:$A$125,0),MATCH($U72,'Data manipulation'!$C$22:$N$22,0))/1000,0)*SUMIFS('Regional split'!$F$4:$F$6,'Regional split'!$B$4:$B$6,V$4)</f>
        <v>26.551425999999999</v>
      </c>
      <c r="W72" s="434" cm="1">
        <f t="array" ref="W72">_xlfn.IFNA(INDEX('Data manipulation'!$C$23:$N$125,MATCH($S72&amp;$R72,'Data manipulation'!$B$23:$B$125&amp;'Data manipulation'!$A$23:$A$125,0),MATCH($U72,'Data manipulation'!$C$22:$N$22,0))/1000,0)*SUMIFS('Regional split'!$F$4:$F$6,'Regional split'!$B$4:$B$6,W$4)</f>
        <v>0</v>
      </c>
      <c r="X72" s="434" cm="1">
        <f t="array" ref="X72">_xlfn.IFNA(INDEX('Data manipulation'!$C$23:$N$125,MATCH($S72&amp;$R72,'Data manipulation'!$B$23:$B$125&amp;'Data manipulation'!$A$23:$A$125,0),MATCH($U72,'Data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900</v>
      </c>
      <c r="U73" s="246">
        <v>2018</v>
      </c>
      <c r="V73" s="434" cm="1">
        <f t="array" ref="V73">_xlfn.IFNA(INDEX('Data manipulation'!$C$23:$N$125,MATCH($S73&amp;$R73,'Data manipulation'!$B$23:$B$125&amp;'Data manipulation'!$A$23:$A$125,0),MATCH($U73,'Data manipulation'!$C$22:$N$22,0))/1000,0)*SUMIFS('Regional split'!$F$4:$F$6,'Regional split'!$B$4:$B$6,V$4)</f>
        <v>4.0014000000000003</v>
      </c>
      <c r="W73" s="434" cm="1">
        <f t="array" ref="W73">_xlfn.IFNA(INDEX('Data manipulation'!$C$23:$N$125,MATCH($S73&amp;$R73,'Data manipulation'!$B$23:$B$125&amp;'Data manipulation'!$A$23:$A$125,0),MATCH($U73,'Data manipulation'!$C$22:$N$22,0))/1000,0)*SUMIFS('Regional split'!$F$4:$F$6,'Regional split'!$B$4:$B$6,W$4)</f>
        <v>0</v>
      </c>
      <c r="X73" s="434" cm="1">
        <f t="array" ref="X73">_xlfn.IFNA(INDEX('Data manipulation'!$C$23:$N$125,MATCH($S73&amp;$R73,'Data manipulation'!$B$23:$B$125&amp;'Data manipulation'!$A$23:$A$125,0),MATCH($U73,'Data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manipulation'!$C$23:$N$125,MATCH($S74&amp;$R74,'Data manipulation'!$B$23:$B$125&amp;'Data manipulation'!$A$23:$A$125,0),MATCH($U74,'Data manipulation'!$C$22:$N$22,0))/1000,0)*SUMIFS('Regional split'!$F$4:$F$6,'Regional split'!$B$4:$B$6,V$4)</f>
        <v>35.600675000000003</v>
      </c>
      <c r="W74" s="434" cm="1">
        <f t="array" ref="W74">_xlfn.IFNA(INDEX('Data manipulation'!$C$23:$N$125,MATCH($S74&amp;$R74,'Data manipulation'!$B$23:$B$125&amp;'Data manipulation'!$A$23:$A$125,0),MATCH($U74,'Data manipulation'!$C$22:$N$22,0))/1000,0)*SUMIFS('Regional split'!$F$4:$F$6,'Regional split'!$B$4:$B$6,W$4)</f>
        <v>0</v>
      </c>
      <c r="X74" s="434" cm="1">
        <f t="array" ref="X74">_xlfn.IFNA(INDEX('Data manipulation'!$C$23:$N$125,MATCH($S74&amp;$R74,'Data manipulation'!$B$23:$B$125&amp;'Data manipulation'!$A$23:$A$125,0),MATCH($U74,'Data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903</v>
      </c>
      <c r="U75" s="246">
        <v>2018</v>
      </c>
      <c r="V75" s="434" cm="1">
        <f t="array" ref="V75">_xlfn.IFNA(INDEX('Data manipulation'!$C$23:$N$125,MATCH($S75&amp;$R75,'Data manipulation'!$B$23:$B$125&amp;'Data manipulation'!$A$23:$A$125,0),MATCH($U75,'Data manipulation'!$C$22:$N$22,0))/1000,0)*SUMIFS('Regional split'!$F$4:$F$6,'Regional split'!$B$4:$B$6,V$4)</f>
        <v>56.031815000000002</v>
      </c>
      <c r="W75" s="434" cm="1">
        <f t="array" ref="W75">_xlfn.IFNA(INDEX('Data manipulation'!$C$23:$N$125,MATCH($S75&amp;$R75,'Data manipulation'!$B$23:$B$125&amp;'Data manipulation'!$A$23:$A$125,0),MATCH($U75,'Data manipulation'!$C$22:$N$22,0))/1000,0)*SUMIFS('Regional split'!$F$4:$F$6,'Regional split'!$B$4:$B$6,W$4)</f>
        <v>0</v>
      </c>
      <c r="X75" s="434" cm="1">
        <f t="array" ref="X75">_xlfn.IFNA(INDEX('Data manipulation'!$C$23:$N$125,MATCH($S75&amp;$R75,'Data manipulation'!$B$23:$B$125&amp;'Data manipulation'!$A$23:$A$125,0),MATCH($U75,'Data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manipulation'!$C$23:$N$125,MATCH($S76&amp;$R76,'Data manipulation'!$B$23:$B$125&amp;'Data manipulation'!$A$23:$A$125,0),MATCH($U76,'Data manipulation'!$C$22:$N$22,0))/1000,0)*SUMIFS('Regional split'!$F$4:$F$6,'Regional split'!$B$4:$B$6,V$4)</f>
        <v>13.854982</v>
      </c>
      <c r="W76" s="434" cm="1">
        <f t="array" ref="W76">_xlfn.IFNA(INDEX('Data manipulation'!$C$23:$N$125,MATCH($S76&amp;$R76,'Data manipulation'!$B$23:$B$125&amp;'Data manipulation'!$A$23:$A$125,0),MATCH($U76,'Data manipulation'!$C$22:$N$22,0))/1000,0)*SUMIFS('Regional split'!$F$4:$F$6,'Regional split'!$B$4:$B$6,W$4)</f>
        <v>0</v>
      </c>
      <c r="X76" s="434" cm="1">
        <f t="array" ref="X76">_xlfn.IFNA(INDEX('Data manipulation'!$C$23:$N$125,MATCH($S76&amp;$R76,'Data manipulation'!$B$23:$B$125&amp;'Data manipulation'!$A$23:$A$125,0),MATCH($U76,'Data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12" zoomScaleNormal="100" workbookViewId="0">
      <selection activeCell="F56" sqref="F56"/>
    </sheetView>
  </sheetViews>
  <sheetFormatPr defaultColWidth="8.81640625" defaultRowHeight="12.5"/>
  <cols>
    <col min="1" max="1" width="2.81640625" customWidth="1"/>
    <col min="2" max="2" width="10.6328125" customWidth="1"/>
    <col min="3" max="3" width="54" bestFit="1" customWidth="1"/>
    <col min="4" max="4" width="9.453125" style="24" bestFit="1" customWidth="1"/>
    <col min="5" max="5" width="9.1796875" customWidth="1"/>
    <col min="6" max="6" width="12.453125" bestFit="1" customWidth="1"/>
    <col min="7" max="7" width="13.1796875" customWidth="1"/>
    <col min="8" max="8" width="12.453125" customWidth="1"/>
    <col min="9" max="9" width="12.6328125" bestFit="1" customWidth="1"/>
    <col min="10" max="11" width="5.81640625" bestFit="1" customWidth="1"/>
    <col min="12" max="12" width="5.453125" bestFit="1" customWidth="1"/>
    <col min="13" max="13" width="12.36328125" bestFit="1" customWidth="1"/>
    <col min="14" max="15" width="13.6328125" customWidth="1"/>
    <col min="16" max="16" width="6.81640625" bestFit="1" customWidth="1"/>
    <col min="17" max="17" width="12.6328125" bestFit="1" customWidth="1"/>
    <col min="18" max="18" width="5.453125" bestFit="1" customWidth="1"/>
    <col min="19" max="19" width="5.81640625" bestFit="1" customWidth="1"/>
    <col min="20" max="21" width="11.6328125" bestFit="1" customWidth="1"/>
    <col min="22" max="22" width="5.81640625" bestFit="1" customWidth="1"/>
    <col min="23" max="23" width="7" bestFit="1" customWidth="1"/>
    <col min="24" max="24" width="14.81640625" customWidth="1"/>
    <col min="25" max="25" width="10.6328125" bestFit="1" customWidth="1"/>
    <col min="26" max="26" width="5.6328125" bestFit="1" customWidth="1"/>
    <col min="27" max="27" width="6.36328125" bestFit="1" customWidth="1"/>
    <col min="28" max="30" width="6.453125" bestFit="1" customWidth="1"/>
    <col min="31" max="31" width="21.36328125" bestFit="1" customWidth="1"/>
    <col min="32" max="33" width="6.453125" bestFit="1" customWidth="1"/>
    <col min="34" max="35" width="6.1796875" bestFit="1" customWidth="1"/>
    <col min="36" max="38" width="6" bestFit="1" customWidth="1"/>
    <col min="39" max="39" width="5.36328125" bestFit="1" customWidth="1"/>
    <col min="40" max="41" width="5.8164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919</v>
      </c>
      <c r="G4" s="197" t="s">
        <v>953</v>
      </c>
      <c r="H4" s="197" t="s">
        <v>954</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264.50223208</v>
      </c>
      <c r="G29" s="9">
        <f t="shared" ref="G29:H30" si="29">G65</f>
        <v>0</v>
      </c>
      <c r="H29" s="9">
        <f t="shared" si="29"/>
        <v>0</v>
      </c>
    </row>
    <row r="30" spans="2:8">
      <c r="B30" s="3" t="str">
        <f>Commodities!$C$15</f>
        <v>RWDEM</v>
      </c>
      <c r="C30" s="499" t="s">
        <v>198</v>
      </c>
      <c r="D30" s="505" t="s">
        <v>44</v>
      </c>
      <c r="E30" s="500">
        <v>2015</v>
      </c>
      <c r="F30" s="9">
        <f>F66</f>
        <v>273.13487925000004</v>
      </c>
      <c r="G30" s="9">
        <f t="shared" si="29"/>
        <v>0</v>
      </c>
      <c r="H30" s="9">
        <f t="shared" si="29"/>
        <v>0</v>
      </c>
    </row>
    <row r="31" spans="2:8">
      <c r="B31" s="3" t="str">
        <f>B29</f>
        <v>RWDEM</v>
      </c>
      <c r="C31" s="499" t="s">
        <v>198</v>
      </c>
      <c r="D31" s="505" t="s">
        <v>44</v>
      </c>
      <c r="E31" s="500">
        <v>2018</v>
      </c>
      <c r="F31" s="9">
        <f t="shared" ref="F31:H31" si="30">F67</f>
        <v>309.47170951999999</v>
      </c>
      <c r="G31" s="9">
        <f t="shared" si="30"/>
        <v>0</v>
      </c>
      <c r="H31" s="9">
        <f t="shared" si="30"/>
        <v>0</v>
      </c>
    </row>
    <row r="32" spans="2:8">
      <c r="B32" s="3" t="str">
        <f>Commodities!$C$16</f>
        <v>RADEM</v>
      </c>
      <c r="C32" s="501" t="s">
        <v>199</v>
      </c>
      <c r="D32" s="506" t="s">
        <v>44</v>
      </c>
      <c r="E32" s="502">
        <v>2010</v>
      </c>
      <c r="F32" s="9">
        <f t="shared" ref="F32:H33" si="31">F68</f>
        <v>254.33360135000001</v>
      </c>
      <c r="G32" s="9">
        <f t="shared" si="31"/>
        <v>0</v>
      </c>
      <c r="H32" s="9">
        <f t="shared" si="31"/>
        <v>0</v>
      </c>
    </row>
    <row r="33" spans="2:28">
      <c r="B33" s="3" t="str">
        <f>Commodities!$C$16</f>
        <v>RADEM</v>
      </c>
      <c r="C33" s="501" t="s">
        <v>199</v>
      </c>
      <c r="D33" s="506" t="s">
        <v>44</v>
      </c>
      <c r="E33" s="502">
        <v>2015</v>
      </c>
      <c r="F33" s="9">
        <f t="shared" si="31"/>
        <v>239.16803029999997</v>
      </c>
      <c r="G33" s="9">
        <f t="shared" si="31"/>
        <v>0</v>
      </c>
      <c r="H33" s="9">
        <f t="shared" si="31"/>
        <v>0</v>
      </c>
    </row>
    <row r="34" spans="2:28">
      <c r="B34" s="3" t="str">
        <f>B32</f>
        <v>RADEM</v>
      </c>
      <c r="C34" s="501" t="s">
        <v>199</v>
      </c>
      <c r="D34" s="506" t="s">
        <v>44</v>
      </c>
      <c r="E34" s="502">
        <v>2018</v>
      </c>
      <c r="F34" s="9">
        <f t="shared" ref="F34:H34" si="32">F70</f>
        <v>235.50629955000002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264.50223208</v>
      </c>
      <c r="G65" s="23">
        <f>SUM('Appliances&amp;Cooking'!Z45:Z46)</f>
        <v>0</v>
      </c>
      <c r="H65" s="23">
        <f>SUM('Appliances&amp;Cooking'!AA45:AA46)</f>
        <v>0</v>
      </c>
    </row>
    <row r="66" spans="4:8">
      <c r="F66" s="23">
        <f>SUM('Appliances&amp;Cooking'!Y53:Y60)</f>
        <v>273.13487925000004</v>
      </c>
      <c r="G66" s="23">
        <f>SUM('Appliances&amp;Cooking'!Z53:Z54)</f>
        <v>0</v>
      </c>
      <c r="H66" s="23">
        <f>SUM('Appliances&amp;Cooking'!AA53:AA54)</f>
        <v>0</v>
      </c>
    </row>
    <row r="67" spans="4:8">
      <c r="F67" s="23">
        <f>SUM('Appliances&amp;Cooking'!Y61:Y68)</f>
        <v>309.47170951999999</v>
      </c>
      <c r="G67" s="23">
        <f>SUM('Appliances&amp;Cooking'!Z61:Z62)</f>
        <v>0</v>
      </c>
      <c r="H67" s="23">
        <f>SUM('Appliances&amp;Cooking'!AA61:AA62)</f>
        <v>0</v>
      </c>
    </row>
    <row r="68" spans="4:8">
      <c r="F68" s="23">
        <f>SUM('Appliances&amp;Cooking'!Y30:Y31)</f>
        <v>254.33360135000001</v>
      </c>
      <c r="G68" s="23">
        <f>SUM('Appliances&amp;Cooking'!Z30:Z31)</f>
        <v>0</v>
      </c>
      <c r="H68" s="23">
        <f>SUM('Appliances&amp;Cooking'!AA30:AA31)</f>
        <v>0</v>
      </c>
    </row>
    <row r="69" spans="4:8">
      <c r="F69" s="23">
        <f>SUM('Appliances&amp;Cooking'!Y32:Y33)</f>
        <v>239.16803029999997</v>
      </c>
      <c r="G69" s="23">
        <f>SUM('Appliances&amp;Cooking'!Z32:Z33)</f>
        <v>0</v>
      </c>
      <c r="H69" s="23">
        <f>SUM('Appliances&amp;Cooking'!AA32:AA33)</f>
        <v>0</v>
      </c>
    </row>
    <row r="70" spans="4:8">
      <c r="F70" s="23">
        <f>SUM('Appliances&amp;Cooking'!Y34:Y35)</f>
        <v>235.50629955000002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6" tint="0.39997558519241921"/>
  </sheetPr>
  <dimension ref="B2:G11"/>
  <sheetViews>
    <sheetView zoomScaleNormal="100" workbookViewId="0">
      <selection activeCell="G12" sqref="G12"/>
    </sheetView>
  </sheetViews>
  <sheetFormatPr defaultColWidth="8.81640625" defaultRowHeight="12.5"/>
  <cols>
    <col min="2" max="2" width="30.6328125" bestFit="1" customWidth="1"/>
    <col min="3" max="3" width="7.6328125" bestFit="1" customWidth="1"/>
    <col min="4" max="4" width="6.45312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59999389629810485"/>
  </sheetPr>
  <dimension ref="A2:AO131"/>
  <sheetViews>
    <sheetView topLeftCell="A11" zoomScale="60" zoomScaleNormal="60" workbookViewId="0">
      <selection activeCell="F25" sqref="F25"/>
    </sheetView>
  </sheetViews>
  <sheetFormatPr defaultColWidth="8.81640625" defaultRowHeight="12.5"/>
  <cols>
    <col min="2" max="2" width="30.453125" bestFit="1" customWidth="1"/>
    <col min="3" max="3" width="9.1796875" bestFit="1" customWidth="1"/>
    <col min="5" max="5" width="9.1796875" bestFit="1" customWidth="1"/>
    <col min="6" max="6" width="11.81640625" bestFit="1" customWidth="1"/>
    <col min="7" max="7" width="10" customWidth="1"/>
    <col min="8" max="14" width="8.81640625" bestFit="1" customWidth="1"/>
    <col min="15" max="15" width="13.453125" customWidth="1"/>
    <col min="16" max="16" width="9.1796875" bestFit="1" customWidth="1"/>
    <col min="21" max="21" width="8.81640625" style="21"/>
    <col min="22" max="22" width="29.36328125" bestFit="1" customWidth="1"/>
    <col min="23" max="23" width="8.36328125" bestFit="1" customWidth="1"/>
    <col min="24" max="24" width="6" bestFit="1" customWidth="1"/>
    <col min="25" max="25" width="5.453125" bestFit="1" customWidth="1"/>
    <col min="26" max="26" width="7.1796875" bestFit="1" customWidth="1"/>
    <col min="27" max="28" width="5.453125" bestFit="1" customWidth="1"/>
    <col min="29" max="29" width="15" customWidth="1"/>
    <col min="30" max="30" width="20.81640625" bestFit="1" customWidth="1"/>
    <col min="31" max="32" width="7" bestFit="1" customWidth="1"/>
    <col min="33" max="33" width="5.453125" bestFit="1" customWidth="1"/>
  </cols>
  <sheetData>
    <row r="2" spans="2:41" ht="15">
      <c r="B2" s="360" t="s">
        <v>296</v>
      </c>
      <c r="C2" s="300"/>
      <c r="D2" s="300"/>
      <c r="E2" s="300"/>
      <c r="F2" s="300"/>
      <c r="G2" s="300"/>
      <c r="H2" s="300"/>
      <c r="I2" s="300"/>
      <c r="J2" s="300"/>
      <c r="K2" s="300"/>
      <c r="V2" s="360" t="s">
        <v>297</v>
      </c>
    </row>
    <row r="3" spans="2:41" ht="14">
      <c r="B3" s="300"/>
      <c r="C3" s="300"/>
      <c r="D3" s="300"/>
      <c r="E3" s="300"/>
      <c r="F3" s="300"/>
      <c r="G3" s="300"/>
      <c r="H3" s="300"/>
      <c r="I3" s="300"/>
    </row>
    <row r="4" spans="2:41" ht="14">
      <c r="B4" s="300"/>
      <c r="C4" s="300" t="s">
        <v>106</v>
      </c>
      <c r="D4" s="300" t="s">
        <v>290</v>
      </c>
      <c r="E4" s="300" t="s">
        <v>284</v>
      </c>
      <c r="F4" s="300" t="s">
        <v>291</v>
      </c>
      <c r="G4" s="300" t="s">
        <v>292</v>
      </c>
      <c r="H4" s="300" t="s">
        <v>293</v>
      </c>
      <c r="V4" s="132" t="s">
        <v>927</v>
      </c>
    </row>
    <row r="5" spans="2:41" ht="14">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289</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4">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921</v>
      </c>
      <c r="AK10" s="106" t="s">
        <v>922</v>
      </c>
    </row>
    <row r="11" spans="2:41" ht="14">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955</v>
      </c>
      <c r="AC11" s="106" t="s">
        <v>906</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926</v>
      </c>
    </row>
    <row r="12" spans="2:41" ht="14">
      <c r="B12" s="300"/>
      <c r="C12" s="358"/>
      <c r="D12" s="359">
        <v>1</v>
      </c>
      <c r="E12" s="359">
        <v>0</v>
      </c>
      <c r="F12" s="359">
        <v>0</v>
      </c>
      <c r="G12" s="359">
        <v>0</v>
      </c>
      <c r="H12" s="359">
        <v>0</v>
      </c>
      <c r="V12" t="s">
        <v>741</v>
      </c>
      <c r="W12" s="420">
        <f>AN16</f>
        <v>0.41219272059923912</v>
      </c>
      <c r="X12" s="420">
        <f>SUM(Sources!E67:E69)/100</f>
        <v>4.8999999999999995E-2</v>
      </c>
      <c r="AC12" s="106" t="s">
        <v>933</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934</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743</v>
      </c>
      <c r="W14" t="s">
        <v>734</v>
      </c>
      <c r="X14" t="s">
        <v>735</v>
      </c>
      <c r="AM14" t="s">
        <v>740</v>
      </c>
      <c r="AN14" t="s">
        <v>741</v>
      </c>
    </row>
    <row r="15" spans="2:41" ht="14">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906</v>
      </c>
      <c r="W15" s="9">
        <v>0.68</v>
      </c>
      <c r="X15" s="9">
        <v>0.32</v>
      </c>
      <c r="Y15" s="650" t="s">
        <v>920</v>
      </c>
      <c r="AL15" t="s">
        <v>923</v>
      </c>
      <c r="AM15">
        <f>12867-12867*0.95*0.32</f>
        <v>8955.4320000000007</v>
      </c>
      <c r="AN15">
        <f>(3153+3229)-(3153+3229)*0.05*0.32</f>
        <v>6279.8879999999999</v>
      </c>
      <c r="AO15" t="s">
        <v>924</v>
      </c>
    </row>
    <row r="16" spans="2:41">
      <c r="V16" t="s">
        <v>933</v>
      </c>
      <c r="W16" s="9">
        <f>'Regional split'!C5*AE12/AD12</f>
        <v>0</v>
      </c>
      <c r="X16" s="9">
        <f>'Regional split'!C5*AF12/AD12</f>
        <v>0</v>
      </c>
      <c r="AL16" t="s">
        <v>923</v>
      </c>
      <c r="AM16">
        <f>AM15/(AM15+AN15)</f>
        <v>0.58780727940076094</v>
      </c>
      <c r="AN16">
        <f>AN15/(AN15+AM15)</f>
        <v>0.41219272059923912</v>
      </c>
      <c r="AO16" t="s">
        <v>925</v>
      </c>
    </row>
    <row r="17" spans="1:36">
      <c r="K17" s="609"/>
      <c r="V17" t="s">
        <v>934</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4">
      <c r="F20" s="609"/>
      <c r="G20" s="609"/>
      <c r="H20" s="609"/>
      <c r="I20" s="609"/>
      <c r="J20" s="609"/>
      <c r="K20" s="609"/>
      <c r="L20" s="609"/>
      <c r="M20" s="609"/>
      <c r="N20" s="609"/>
      <c r="O20" s="609"/>
      <c r="X20" t="s">
        <v>906</v>
      </c>
      <c r="Y20" t="s">
        <v>933</v>
      </c>
      <c r="Z20" t="s">
        <v>934</v>
      </c>
      <c r="AH20" s="351"/>
      <c r="AI20" s="351"/>
    </row>
    <row r="21" spans="1:36" ht="16"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932</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O23/(O107+O86+O65+O44+O23)</f>
        <v>1</v>
      </c>
      <c r="S23" s="598"/>
      <c r="V23" s="106" t="s">
        <v>734</v>
      </c>
      <c r="W23" s="106" t="s">
        <v>741</v>
      </c>
      <c r="X23" s="476">
        <f t="shared" si="2"/>
        <v>0.28029105000748261</v>
      </c>
      <c r="Y23" s="476">
        <f t="shared" si="2"/>
        <v>0</v>
      </c>
      <c r="Z23" s="476">
        <f t="shared" si="2"/>
        <v>0</v>
      </c>
      <c r="AH23" s="351"/>
      <c r="AI23" s="351"/>
    </row>
    <row r="24" spans="1:36" ht="14">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4">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4">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4">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4">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O29/(O114+O92+O71+O50+O29)</f>
        <v>0.13100000000000001</v>
      </c>
      <c r="Q29" s="106"/>
      <c r="S29" s="600"/>
      <c r="U29" s="196"/>
      <c r="V29" s="169">
        <v>1.94169475643413</v>
      </c>
      <c r="W29" s="465" t="s">
        <v>751</v>
      </c>
    </row>
    <row r="30" spans="1:36" ht="14">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O30/(O115+O93+O72+O51+O30)</f>
        <v>0.91</v>
      </c>
      <c r="Q30" s="106"/>
      <c r="S30" s="600"/>
      <c r="V30" s="169">
        <v>2.3104234107113255</v>
      </c>
      <c r="W30" s="191" t="s">
        <v>752</v>
      </c>
    </row>
    <row r="31" spans="1:36" ht="14">
      <c r="A31" s="106" t="s">
        <v>759</v>
      </c>
      <c r="B31" s="589" t="s">
        <v>850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O31/(O116+O93+O73+O52+O31)</f>
        <v>0.8685376668773046</v>
      </c>
      <c r="Q31" s="106"/>
      <c r="S31" s="599"/>
    </row>
    <row r="32" spans="1:36" ht="14">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O32/(O117+O95+O74+O53+O32)</f>
        <v>0.62423696901248338</v>
      </c>
      <c r="Q32" s="106"/>
      <c r="S32" s="599"/>
      <c r="V32" s="9">
        <f>SUM(Dem!F41:H44)</f>
        <v>3558.0000000000005</v>
      </c>
      <c r="W32" s="106" t="s">
        <v>755</v>
      </c>
    </row>
    <row r="33" spans="1:25" ht="14">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4">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4">
      <c r="A35" s="106" t="s">
        <v>759</v>
      </c>
      <c r="B35" s="604" t="s">
        <v>890</v>
      </c>
      <c r="C35" s="478">
        <f>IFERROR('Energy balance'!C18*'Data manipulation'!$Q106,0)</f>
        <v>0</v>
      </c>
      <c r="D35" s="478">
        <f>IFERROR('Energy balance'!D18*'Data manipulation'!$Q106,0)</f>
        <v>0</v>
      </c>
      <c r="E35" s="540">
        <f>IFERROR('Energy balance'!E18*'Data manipulation'!$Q106,0)</f>
        <v>0</v>
      </c>
      <c r="F35" s="610">
        <f>F26-F25</f>
        <v>497908.37300000002</v>
      </c>
      <c r="G35" s="610">
        <f t="shared" ref="G35:N35" si="5">G26-G25</f>
        <v>397205.02299999999</v>
      </c>
      <c r="H35" s="610">
        <f t="shared" si="5"/>
        <v>427983.99400000001</v>
      </c>
      <c r="I35" s="610">
        <f t="shared" si="5"/>
        <v>492439.55799999996</v>
      </c>
      <c r="J35" s="610">
        <f t="shared" si="5"/>
        <v>419477.79399999999</v>
      </c>
      <c r="K35" s="610">
        <f t="shared" si="5"/>
        <v>397451.12099999998</v>
      </c>
      <c r="L35" s="610">
        <f t="shared" si="5"/>
        <v>386429.74699999997</v>
      </c>
      <c r="M35" s="610">
        <f t="shared" si="5"/>
        <v>382932.37300000002</v>
      </c>
      <c r="N35" s="610">
        <f t="shared" si="5"/>
        <v>329979.48700000002</v>
      </c>
      <c r="O35" s="610">
        <f>O26-O25</f>
        <v>389598.92200000002</v>
      </c>
      <c r="P35">
        <f t="shared" si="4"/>
        <v>0.84161938715543372</v>
      </c>
      <c r="S35" s="599"/>
      <c r="V35" s="9">
        <f>SUM(Dem!F43:H43)</f>
        <v>997.27555592662316</v>
      </c>
      <c r="W35" s="106" t="s">
        <v>770</v>
      </c>
    </row>
    <row r="36" spans="1:25" ht="14">
      <c r="A36" s="106" t="s">
        <v>759</v>
      </c>
      <c r="B36" s="604" t="s">
        <v>960</v>
      </c>
      <c r="C36" s="478">
        <f>IFERROR('Energy balance'!C19*'Data manipulation'!$Q107,0)</f>
        <v>0</v>
      </c>
      <c r="D36" s="478">
        <f>IFERROR('Energy balance'!D19*'Data manipulation'!$Q107,0)</f>
        <v>0</v>
      </c>
      <c r="E36" s="478">
        <f>IFERROR('Energy balance'!E19*'Data manipulation'!$Q107,0)</f>
        <v>0</v>
      </c>
      <c r="F36" s="611">
        <f>F24+F32+F25</f>
        <v>876925.56499999994</v>
      </c>
      <c r="G36" s="611">
        <f t="shared" ref="G36:O36" si="6">G24+G32+G25</f>
        <v>683003.81400000001</v>
      </c>
      <c r="H36" s="611">
        <f t="shared" si="6"/>
        <v>758190.85699999996</v>
      </c>
      <c r="I36" s="611">
        <f t="shared" si="6"/>
        <v>809652.326</v>
      </c>
      <c r="J36" s="611">
        <f t="shared" si="6"/>
        <v>644490.60099999991</v>
      </c>
      <c r="K36" s="611">
        <f t="shared" si="6"/>
        <v>701954.63399999996</v>
      </c>
      <c r="L36" s="611">
        <f t="shared" si="6"/>
        <v>790328.46600000001</v>
      </c>
      <c r="M36" s="611">
        <f t="shared" si="6"/>
        <v>752484.09700000007</v>
      </c>
      <c r="N36" s="611">
        <f t="shared" si="6"/>
        <v>776244.75600000005</v>
      </c>
      <c r="O36" s="611">
        <f t="shared" si="6"/>
        <v>771965.62699999998</v>
      </c>
      <c r="P36">
        <f t="shared" si="4"/>
        <v>0.78635479286297427</v>
      </c>
      <c r="S36" s="599"/>
      <c r="V36" s="9">
        <f>SUM(Dem!F44:H44)</f>
        <v>55.789439999999999</v>
      </c>
      <c r="W36" s="106" t="s">
        <v>772</v>
      </c>
    </row>
    <row r="37" spans="1:25" ht="14">
      <c r="A37" s="106" t="s">
        <v>759</v>
      </c>
      <c r="B37" s="589" t="s">
        <v>853</v>
      </c>
      <c r="C37" s="479">
        <v>0</v>
      </c>
      <c r="D37" s="479">
        <v>0</v>
      </c>
      <c r="E37" s="479">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656">
        <f>O37-O31-O30</f>
        <v>15089.496000000006</v>
      </c>
      <c r="S37" s="599"/>
      <c r="V37" s="106" t="s">
        <v>754</v>
      </c>
    </row>
    <row r="38" spans="1:25" ht="14">
      <c r="A38" s="106" t="s">
        <v>759</v>
      </c>
      <c r="B38" s="314"/>
      <c r="C38" s="478">
        <f>IFERROR('Energy balance'!C21*'Data manipulation'!$Q109,0)</f>
        <v>0</v>
      </c>
      <c r="D38" s="478">
        <f>IFERROR('Energy balance'!D21*'Data manipulation'!$Q109,0)</f>
        <v>0</v>
      </c>
      <c r="E38" s="479">
        <f>IFERROR('Energy balance'!E21*'Data manipulation'!$Q109,0)</f>
        <v>0</v>
      </c>
      <c r="F38" s="479">
        <f>IFERROR('Energy balance'!F21*'Data manipulation'!$Q109,0)</f>
        <v>0</v>
      </c>
      <c r="G38" s="479">
        <f>IFERROR('Energy balance'!G21*'Data manipulation'!$Q109,0)</f>
        <v>0</v>
      </c>
      <c r="H38" s="479">
        <f>IFERROR('Energy balance'!H21*'Data manipulation'!$Q109,0)</f>
        <v>0</v>
      </c>
      <c r="I38" s="480">
        <f>IFERROR('Energy balance'!I21*'Data manipulation'!$Q109,0)</f>
        <v>0</v>
      </c>
      <c r="J38" s="480">
        <f>IFERROR('Energy balance'!J21*'Data manipulation'!$Q109,0)</f>
        <v>0</v>
      </c>
      <c r="K38" s="480">
        <f>IFERROR('Energy balance'!K21*'Data manipulation'!$Q109,0)</f>
        <v>0</v>
      </c>
      <c r="L38" s="480">
        <f>IFERROR('Energy balance'!L21*'Data manipulation'!$Q109,0)</f>
        <v>0</v>
      </c>
      <c r="M38" s="481">
        <f>IFERROR('Energy balance'!M21*'Data manipulation'!$Q109,0)</f>
        <v>0</v>
      </c>
      <c r="N38" s="482">
        <f>IFERROR('Energy balance'!N21*'Data manipulation'!$Q109,0)</f>
        <v>0</v>
      </c>
      <c r="O38" s="482">
        <f>IFERROR('Energy balance'!O21*'Data manipulation'!$Q109,0)</f>
        <v>0</v>
      </c>
      <c r="S38" s="599"/>
      <c r="V38" s="9">
        <f>($V$33/V29+$V$34/$V$29+$V$35/V30+$V$36/$V$30)</f>
        <v>1745.8653667007479</v>
      </c>
      <c r="W38" s="106" t="s">
        <v>756</v>
      </c>
    </row>
    <row r="39" spans="1:25" ht="14.5" thickBot="1">
      <c r="A39" s="106" t="s">
        <v>759</v>
      </c>
      <c r="B39" s="326"/>
      <c r="C39" s="486">
        <f>IFERROR('Energy balance'!C22*'Data manipulation'!$Q110,0)</f>
        <v>0</v>
      </c>
      <c r="D39" s="486">
        <f>IFERROR('Energy balance'!D22*'Data manipulation'!$Q110,0)</f>
        <v>0</v>
      </c>
      <c r="E39" s="486">
        <f>IFERROR('Energy balance'!E22*'Data manipulation'!$Q110,0)</f>
        <v>0</v>
      </c>
      <c r="F39" s="486">
        <f>IFERROR('Energy balance'!F22*'Data manipulation'!$Q110,0)</f>
        <v>0</v>
      </c>
      <c r="G39" s="486">
        <v>0</v>
      </c>
      <c r="H39" s="486">
        <f>IFERROR('Energy balance'!H22*'Data manipulation'!$Q110,0)</f>
        <v>0</v>
      </c>
      <c r="I39" s="486">
        <f>IFERROR('Energy balance'!I22*'Data manipulation'!$Q110,0)</f>
        <v>0</v>
      </c>
      <c r="J39" s="486">
        <f>IFERROR('Energy balance'!J22*'Data manipulation'!$Q110,0)</f>
        <v>0</v>
      </c>
      <c r="K39" s="486">
        <f>IFERROR('Energy balance'!K22*'Data manipulation'!$Q110,0)</f>
        <v>0</v>
      </c>
      <c r="L39" s="486">
        <f>IFERROR('Energy balance'!L22*'Data manipulation'!$Q110,0)</f>
        <v>0</v>
      </c>
      <c r="M39" s="487">
        <f>IFERROR('Energy balance'!M22*'Data manipulation'!$Q110,0)</f>
        <v>0</v>
      </c>
      <c r="N39" s="488">
        <f>IFERROR('Energy balance'!N22*'Data manipulation'!$Q110,0)</f>
        <v>0</v>
      </c>
      <c r="O39" s="488">
        <f>IFERROR('Energy balance'!O22*'Data manipulation'!$Q110,0)</f>
        <v>0</v>
      </c>
      <c r="S39" s="601"/>
      <c r="V39" s="475">
        <f>ROUND((V33/V29)/V38,3)</f>
        <v>0.42</v>
      </c>
      <c r="W39" s="106" t="s">
        <v>779</v>
      </c>
      <c r="X39" s="106" t="s">
        <v>116</v>
      </c>
      <c r="Y39" s="106" t="s">
        <v>734</v>
      </c>
    </row>
    <row r="40" spans="1:25" ht="14">
      <c r="A40" s="106" t="s">
        <v>759</v>
      </c>
      <c r="B40" s="363" t="s">
        <v>106</v>
      </c>
      <c r="C40" s="364">
        <f t="shared" ref="C40:E40" si="7">SUM(C23:C39)</f>
        <v>0</v>
      </c>
      <c r="D40" s="364">
        <f t="shared" si="7"/>
        <v>0</v>
      </c>
      <c r="E40" s="364">
        <f t="shared" si="7"/>
        <v>0</v>
      </c>
      <c r="F40" s="609">
        <f>F23+F36+(F26-F25)+F29+F30+F31+F33+F34</f>
        <v>1922146.449</v>
      </c>
      <c r="G40" s="609">
        <f t="shared" ref="G40:O40" si="8">G23+G36+(G26-G25)+G29+G30+G31+G33+G34</f>
        <v>1542806.2639999997</v>
      </c>
      <c r="H40" s="609">
        <f t="shared" si="8"/>
        <v>1675732.662</v>
      </c>
      <c r="I40" s="609">
        <f t="shared" si="8"/>
        <v>1845376.1680000003</v>
      </c>
      <c r="J40" s="609">
        <f t="shared" si="8"/>
        <v>1499584.2459999998</v>
      </c>
      <c r="K40" s="609">
        <f t="shared" si="8"/>
        <v>1555181.845</v>
      </c>
      <c r="L40" s="609">
        <f t="shared" si="8"/>
        <v>1632518.8330000001</v>
      </c>
      <c r="M40" s="609">
        <f t="shared" si="8"/>
        <v>1596295.6290000002</v>
      </c>
      <c r="N40" s="609">
        <f t="shared" si="8"/>
        <v>1547121.8560000001</v>
      </c>
      <c r="O40" s="609">
        <f t="shared" si="8"/>
        <v>1607301.4610000001</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 thickBot="1">
      <c r="B42" s="357" t="s">
        <v>278</v>
      </c>
      <c r="V42" s="475">
        <f>ROUND((V36/V30)/V38,3)</f>
        <v>1.4E-2</v>
      </c>
      <c r="W42" s="106" t="s">
        <v>779</v>
      </c>
      <c r="X42" s="106" t="s">
        <v>778</v>
      </c>
      <c r="Y42" s="106" t="s">
        <v>735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291</v>
      </c>
      <c r="B44" s="589" t="s">
        <v>857</v>
      </c>
      <c r="C44" s="477">
        <f>IFERROR('Energy balance'!C5*$Q115,0)</f>
        <v>0</v>
      </c>
      <c r="D44" s="477">
        <f>IFERROR('Energy balance'!D5*$Q115,0)</f>
        <v>0</v>
      </c>
      <c r="E44" s="477">
        <f>IFERROR('Energy balance'!E5*$Q115,0)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 t="shared" ref="P44:P58" si="9">O44/(O107+O86+O65+O44+O23)</f>
        <v>0</v>
      </c>
      <c r="Q44" s="646"/>
      <c r="R44" s="647"/>
    </row>
    <row r="45" spans="1:25" ht="14">
      <c r="A45" s="106" t="s">
        <v>291</v>
      </c>
      <c r="B45" s="589" t="s">
        <v>80</v>
      </c>
      <c r="C45" s="478">
        <f>IFERROR('Energy balance'!C6*$Q116,0)</f>
        <v>0</v>
      </c>
      <c r="D45" s="478">
        <f>IFERROR('Energy balance'!D6*$Q116,0)</f>
        <v>0</v>
      </c>
      <c r="E45" s="478">
        <f>IFERROR('Energy balance'!E6*$Q116,0)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si="9"/>
        <v>0.21224997445879179</v>
      </c>
      <c r="Q45" s="646"/>
      <c r="R45" s="647"/>
      <c r="V45" s="518" t="s">
        <v>773</v>
      </c>
      <c r="W45" s="106" t="s">
        <v>774</v>
      </c>
    </row>
    <row r="46" spans="1:25" ht="14">
      <c r="A46" s="106" t="s">
        <v>291</v>
      </c>
      <c r="B46" s="589" t="s">
        <v>856</v>
      </c>
      <c r="C46" s="478">
        <f>IFERROR('Energy balance'!C7*$Q117,0)</f>
        <v>0</v>
      </c>
      <c r="D46" s="478">
        <f>IFERROR('Energy balance'!D7*$Q117,0)</f>
        <v>0</v>
      </c>
      <c r="E46" s="478">
        <f>IFERROR('Energy balance'!E7*$Q117,0)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9"/>
        <v>0.15004574890270914</v>
      </c>
      <c r="Q46" s="646"/>
      <c r="R46" s="647"/>
      <c r="V46" s="475">
        <f>V39</f>
        <v>0.42</v>
      </c>
      <c r="W46" s="106" t="s">
        <v>780</v>
      </c>
      <c r="X46" s="106" t="s">
        <v>116</v>
      </c>
      <c r="Y46" s="106" t="s">
        <v>734</v>
      </c>
    </row>
    <row r="47" spans="1:25" ht="14">
      <c r="A47" s="106" t="s">
        <v>291</v>
      </c>
      <c r="B47" s="589" t="s">
        <v>855</v>
      </c>
      <c r="C47" s="479">
        <f>IFERROR('Energy balance'!C8*$Q118,0)</f>
        <v>0</v>
      </c>
      <c r="D47" s="479">
        <f>IFERROR('Energy balance'!D8*$Q118,0)</f>
        <v>0</v>
      </c>
      <c r="E47" s="479">
        <f>IFERROR('Energy balance'!E8*$Q118,0)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9"/>
        <v>0.14867144669971888</v>
      </c>
      <c r="Q47" s="646"/>
      <c r="R47" s="647"/>
      <c r="V47" s="475">
        <f>V40</f>
        <v>0.31900000000000001</v>
      </c>
      <c r="W47" s="106" t="s">
        <v>780</v>
      </c>
      <c r="X47" s="106" t="s">
        <v>116</v>
      </c>
      <c r="Y47" s="106" t="s">
        <v>735</v>
      </c>
    </row>
    <row r="48" spans="1:25" ht="14">
      <c r="A48" s="106" t="s">
        <v>291</v>
      </c>
      <c r="B48" s="589" t="s">
        <v>212</v>
      </c>
      <c r="C48" s="479">
        <f>IFERROR('Energy balance'!C9*$Q119,0)</f>
        <v>0</v>
      </c>
      <c r="D48" s="479">
        <f>IFERROR('Energy balance'!D9*$Q119,0)</f>
        <v>0</v>
      </c>
      <c r="E48" s="479">
        <f>IFERROR('Energy balance'!E9*$Q119,0)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9"/>
        <v>0</v>
      </c>
      <c r="Q48" s="646"/>
      <c r="R48" s="647"/>
      <c r="V48" s="475">
        <f>V41</f>
        <v>0.247</v>
      </c>
      <c r="W48" s="106" t="s">
        <v>780</v>
      </c>
      <c r="X48" s="106" t="s">
        <v>778</v>
      </c>
      <c r="Y48" s="106" t="s">
        <v>734</v>
      </c>
    </row>
    <row r="49" spans="1:25" ht="14">
      <c r="A49" s="106" t="s">
        <v>291</v>
      </c>
      <c r="B49" s="589" t="s">
        <v>854</v>
      </c>
      <c r="C49" s="479">
        <f>IFERROR('Energy balance'!C10*$Q120,0)</f>
        <v>0</v>
      </c>
      <c r="D49" s="479">
        <f>IFERROR('Energy balance'!D10*$Q120,0)</f>
        <v>0</v>
      </c>
      <c r="E49" s="479">
        <f>IFERROR('Energy balance'!E10*$Q120,0)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9"/>
        <v>0.15004511083231664</v>
      </c>
      <c r="Q49" s="646"/>
      <c r="R49" s="647"/>
      <c r="V49" s="475">
        <f>V42</f>
        <v>1.4E-2</v>
      </c>
      <c r="W49" s="106" t="s">
        <v>780</v>
      </c>
      <c r="X49" s="106" t="s">
        <v>778</v>
      </c>
      <c r="Y49" s="106" t="s">
        <v>735</v>
      </c>
    </row>
    <row r="50" spans="1:25" ht="14">
      <c r="A50" s="106" t="s">
        <v>291</v>
      </c>
      <c r="B50" s="589" t="s">
        <v>852</v>
      </c>
      <c r="C50" s="479">
        <f>IFERROR('Energy balance'!C12*$Q122,0)</f>
        <v>0</v>
      </c>
      <c r="D50" s="479">
        <f>IFERROR('Energy balance'!D12*$Q122,0)</f>
        <v>0</v>
      </c>
      <c r="E50" s="479">
        <f>IFERROR('Energy balance'!E12*$Q122,0)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9"/>
        <v>0.86899999999999999</v>
      </c>
      <c r="Q50" s="648"/>
      <c r="R50" s="647"/>
    </row>
    <row r="51" spans="1:25" ht="14">
      <c r="A51" s="106" t="s">
        <v>291</v>
      </c>
      <c r="B51" s="589" t="s">
        <v>851</v>
      </c>
      <c r="C51" s="478">
        <f>IFERROR('Energy balance'!C13*$Q123,0)</f>
        <v>0</v>
      </c>
      <c r="D51" s="478">
        <f>IFERROR('Energy balance'!D13*$Q123,0)</f>
        <v>0</v>
      </c>
      <c r="E51" s="478">
        <f>IFERROR('Energy balance'!E13*$Q123,0)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9"/>
        <v>9.0000000000000011E-2</v>
      </c>
      <c r="Q51" s="646"/>
      <c r="R51" s="647"/>
    </row>
    <row r="52" spans="1:25" ht="14">
      <c r="A52" s="106" t="s">
        <v>291</v>
      </c>
      <c r="B52" s="589" t="s">
        <v>850</v>
      </c>
      <c r="C52" s="478">
        <f>IFERROR('Energy balance'!C14*$Q124,0)</f>
        <v>0</v>
      </c>
      <c r="D52" s="478">
        <f>IFERROR('Energy balance'!D14*$Q124,0)</f>
        <v>0</v>
      </c>
      <c r="E52" s="478">
        <f>IFERROR('Energy balance'!E14*$Q124,0)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9"/>
        <v>0.13146233312269531</v>
      </c>
      <c r="Q52" s="646"/>
      <c r="R52" s="647"/>
    </row>
    <row r="53" spans="1:25" ht="14">
      <c r="A53" s="106" t="s">
        <v>291</v>
      </c>
      <c r="B53" s="589" t="s">
        <v>849</v>
      </c>
      <c r="C53" s="478">
        <f>IFERROR('Energy balance'!C15*$Q125,0)</f>
        <v>0</v>
      </c>
      <c r="D53" s="478">
        <f>IFERROR('Energy balance'!D15*$Q125,0)</f>
        <v>0</v>
      </c>
      <c r="E53" s="478">
        <f>IFERROR('Energy balance'!E15*$Q125,0)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9"/>
        <v>0.13146234274056443</v>
      </c>
      <c r="Q53" s="646"/>
      <c r="R53" s="647"/>
    </row>
    <row r="54" spans="1:25" ht="14">
      <c r="A54" s="106" t="s">
        <v>291</v>
      </c>
      <c r="B54" s="589" t="s">
        <v>79</v>
      </c>
      <c r="C54" s="478">
        <f>IFERROR('Energy balance'!C16*$Q126,0)</f>
        <v>0</v>
      </c>
      <c r="D54" s="478">
        <f>IFERROR('Energy balance'!D16*$Q126,0)</f>
        <v>0</v>
      </c>
      <c r="E54" s="478">
        <f>IFERROR('Energy balance'!E16*$Q126,0)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9"/>
        <v>0.1137220113079259</v>
      </c>
      <c r="Q54" s="646"/>
      <c r="R54" s="647"/>
    </row>
    <row r="55" spans="1:25" ht="14">
      <c r="A55" s="106" t="s">
        <v>291</v>
      </c>
      <c r="B55" s="589" t="s">
        <v>219</v>
      </c>
      <c r="C55" s="478">
        <f>IFERROR('Energy balance'!C17*$Q127,0)</f>
        <v>0</v>
      </c>
      <c r="D55" s="478">
        <f>IFERROR('Energy balance'!D17*$Q127,0)</f>
        <v>0</v>
      </c>
      <c r="E55" s="478">
        <f>IFERROR('Energy balance'!E17*$Q127,0)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9"/>
        <v>9.0114691453990814E-2</v>
      </c>
      <c r="Q55" s="646"/>
      <c r="R55" s="647"/>
    </row>
    <row r="56" spans="1:25" ht="14">
      <c r="A56" s="106" t="s">
        <v>291</v>
      </c>
      <c r="B56" s="604" t="s">
        <v>890</v>
      </c>
      <c r="C56" s="478">
        <f>IFERROR('Energy balance'!C18*$Q128,0)</f>
        <v>0</v>
      </c>
      <c r="D56" s="478">
        <f>IFERROR('Energy balance'!D18*$Q128,0)</f>
        <v>0</v>
      </c>
      <c r="E56" s="479">
        <f>IFERROR('Energy balance'!E18*$Q128,0)</f>
        <v>0</v>
      </c>
      <c r="F56" s="477">
        <f t="shared" ref="F56:N56" si="10">F47-F46</f>
        <v>61963.106000000007</v>
      </c>
      <c r="G56" s="477">
        <f t="shared" si="10"/>
        <v>81932.52</v>
      </c>
      <c r="H56" s="477">
        <f t="shared" si="10"/>
        <v>81520.760000000009</v>
      </c>
      <c r="I56" s="477">
        <f t="shared" si="10"/>
        <v>60732.544999999998</v>
      </c>
      <c r="J56" s="477">
        <f t="shared" si="10"/>
        <v>66784.186000000002</v>
      </c>
      <c r="K56" s="477">
        <f t="shared" si="10"/>
        <v>59715.341</v>
      </c>
      <c r="L56" s="477">
        <f t="shared" si="10"/>
        <v>56741.998999999996</v>
      </c>
      <c r="M56" s="477">
        <f t="shared" si="10"/>
        <v>62856.336000000003</v>
      </c>
      <c r="N56" s="477">
        <f t="shared" si="10"/>
        <v>58220.644</v>
      </c>
      <c r="O56" s="477">
        <f>O47-O46</f>
        <v>68777.078000000009</v>
      </c>
      <c r="P56">
        <f t="shared" si="9"/>
        <v>0.14857362012080072</v>
      </c>
      <c r="Q56" s="649"/>
      <c r="R56" s="647"/>
    </row>
    <row r="57" spans="1:25" ht="14">
      <c r="A57" s="106" t="s">
        <v>291</v>
      </c>
      <c r="B57" s="604" t="s">
        <v>960</v>
      </c>
      <c r="C57" s="478">
        <f>IFERROR('Energy balance'!C19*$Q129,0)</f>
        <v>0</v>
      </c>
      <c r="D57" s="478">
        <f>IFERROR('Energy balance'!D19*$Q129,0)</f>
        <v>0</v>
      </c>
      <c r="E57" s="478">
        <f>IFERROR('Energy balance'!E19*$Q129,0)</f>
        <v>0</v>
      </c>
      <c r="F57" s="477">
        <f>F45+F53+F46</f>
        <v>162062.09600000002</v>
      </c>
      <c r="G57" s="477">
        <f t="shared" ref="G57:O57" si="11">G45+G53+G46</f>
        <v>180917.43700000001</v>
      </c>
      <c r="H57" s="477">
        <f t="shared" si="11"/>
        <v>182039.56600000002</v>
      </c>
      <c r="I57" s="477">
        <f t="shared" si="11"/>
        <v>174261.065</v>
      </c>
      <c r="J57" s="477">
        <f t="shared" si="11"/>
        <v>158843.81599999999</v>
      </c>
      <c r="K57" s="477">
        <f t="shared" si="11"/>
        <v>157531.97200000001</v>
      </c>
      <c r="L57" s="477">
        <f t="shared" si="11"/>
        <v>175436.12000000002</v>
      </c>
      <c r="M57" s="477">
        <f t="shared" si="11"/>
        <v>185019.845</v>
      </c>
      <c r="N57" s="477">
        <f t="shared" si="11"/>
        <v>200132.019</v>
      </c>
      <c r="O57" s="477">
        <f t="shared" si="11"/>
        <v>205365.989</v>
      </c>
      <c r="P57">
        <f t="shared" si="9"/>
        <v>0.20919393829590144</v>
      </c>
      <c r="Q57" s="649"/>
      <c r="R57" s="647"/>
    </row>
    <row r="58" spans="1:25" ht="14">
      <c r="A58" s="106" t="s">
        <v>291</v>
      </c>
      <c r="B58" s="589" t="s">
        <v>853</v>
      </c>
      <c r="C58" s="479">
        <f>IFERROR('Energy balance'!C11*$Q121,0)</f>
        <v>0</v>
      </c>
      <c r="D58" s="479">
        <f>IFERROR('Energy balance'!D11*$Q121,0)</f>
        <v>0</v>
      </c>
      <c r="E58" s="479">
        <f>IFERROR('Energy balance'!E11*$Q121,0)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9"/>
        <v>0.18503117450778489</v>
      </c>
      <c r="Q58" s="646"/>
      <c r="R58" s="647"/>
    </row>
    <row r="59" spans="1:25" ht="14">
      <c r="A59" s="106" t="s">
        <v>291</v>
      </c>
      <c r="B59" s="314"/>
      <c r="C59" s="485">
        <f>IFERROR('Energy balance'!C20*$Q130,0)</f>
        <v>0</v>
      </c>
      <c r="D59" s="478">
        <f>IFERROR('Energy balance'!D20*$Q130,0)</f>
        <v>0</v>
      </c>
      <c r="E59" s="478">
        <f>IFERROR('Energy balance'!E20*$Q130,0)</f>
        <v>0</v>
      </c>
      <c r="F59" s="478">
        <f>IFERROR('Energy balance'!F20*$Q130,0)</f>
        <v>0</v>
      </c>
      <c r="G59" s="480">
        <f>IFERROR('Energy balance'!G20*$Q130,0)</f>
        <v>0</v>
      </c>
      <c r="H59" s="480">
        <f>IFERROR('Energy balance'!H20*$Q130,0)</f>
        <v>0</v>
      </c>
      <c r="I59" s="480">
        <f>IFERROR('Energy balance'!I20*$Q130,0)</f>
        <v>0</v>
      </c>
      <c r="J59" s="480">
        <f>IFERROR('Energy balance'!J20*$Q130,0)</f>
        <v>0</v>
      </c>
      <c r="K59" s="480">
        <f>IFERROR('Energy balance'!K20*$Q130,0)</f>
        <v>0</v>
      </c>
      <c r="L59" s="480">
        <f>IFERROR('Energy balance'!L20*$Q130,0)</f>
        <v>0</v>
      </c>
      <c r="M59" s="481">
        <f>IFERROR('Energy balance'!M20*$Q130,0)</f>
        <v>0</v>
      </c>
      <c r="N59" s="482">
        <f>IFERROR('Energy balance'!N20*$Q130,0)</f>
        <v>0</v>
      </c>
      <c r="O59" s="482">
        <f>IFERROR('Energy balance'!O20*$Q130,0)</f>
        <v>0</v>
      </c>
    </row>
    <row r="60" spans="1:25" ht="14">
      <c r="A60" s="106" t="s">
        <v>291</v>
      </c>
      <c r="B60" s="314"/>
      <c r="C60" s="478">
        <f>IFERROR('Energy balance'!C21*$Q131,0)</f>
        <v>0</v>
      </c>
      <c r="D60" s="478">
        <f>IFERROR('Energy balance'!D21*$Q131,0)</f>
        <v>0</v>
      </c>
      <c r="E60" s="479">
        <f>IFERROR('Energy balance'!E21*$Q131,0)</f>
        <v>0</v>
      </c>
      <c r="F60" s="479">
        <f>IFERROR('Energy balance'!F21*$Q131,0)</f>
        <v>0</v>
      </c>
      <c r="G60" s="479">
        <f>IFERROR('Energy balance'!G21*$Q131,0)</f>
        <v>0</v>
      </c>
      <c r="H60" s="479">
        <f>IFERROR('Energy balance'!H21*$Q131,0)</f>
        <v>0</v>
      </c>
      <c r="I60" s="480">
        <f>IFERROR('Energy balance'!I21*$Q131,0)</f>
        <v>0</v>
      </c>
      <c r="J60" s="480">
        <f>IFERROR('Energy balance'!J21*$Q131,0)</f>
        <v>0</v>
      </c>
      <c r="K60" s="480">
        <f>IFERROR('Energy balance'!K21*$Q131,0)</f>
        <v>0</v>
      </c>
      <c r="L60" s="480">
        <f>IFERROR('Energy balance'!L21*$Q131,0)</f>
        <v>0</v>
      </c>
      <c r="M60" s="481">
        <f>IFERROR('Energy balance'!M21*$Q131,0)</f>
        <v>0</v>
      </c>
      <c r="N60" s="482">
        <f>IFERROR('Energy balance'!N21*$Q131,0)</f>
        <v>0</v>
      </c>
      <c r="O60" s="482">
        <f>IFERROR('Energy balance'!O21*$Q131,0)</f>
        <v>0</v>
      </c>
    </row>
    <row r="61" spans="1:25" ht="14">
      <c r="A61" s="106" t="s">
        <v>291</v>
      </c>
      <c r="B61" s="363" t="s">
        <v>106</v>
      </c>
      <c r="C61" s="364">
        <f>SUM(C44:C60)</f>
        <v>0</v>
      </c>
      <c r="D61" s="364">
        <f>SUM(D44:D60)</f>
        <v>0</v>
      </c>
      <c r="E61" s="364">
        <f>SUM(E44:E60)</f>
        <v>0</v>
      </c>
      <c r="F61" s="609">
        <f>F44+F57+(F47-F46)+F50+F51+F52+F54+F55</f>
        <v>336133.81300000002</v>
      </c>
      <c r="G61" s="609">
        <f t="shared" ref="G61:O61" si="12">G44+G57+(G47-G46)+G50+G51+G52+G54+G55</f>
        <v>396728.92500000005</v>
      </c>
      <c r="H61" s="609">
        <f t="shared" si="12"/>
        <v>391729.13899999997</v>
      </c>
      <c r="I61" s="609">
        <f t="shared" si="12"/>
        <v>363750.56799999997</v>
      </c>
      <c r="J61" s="609">
        <f t="shared" si="12"/>
        <v>354758.58799999999</v>
      </c>
      <c r="K61" s="609">
        <f t="shared" si="12"/>
        <v>347140.51900000009</v>
      </c>
      <c r="L61" s="609">
        <f t="shared" si="12"/>
        <v>357675.54800000001</v>
      </c>
      <c r="M61" s="609">
        <f t="shared" si="12"/>
        <v>377302.94199999998</v>
      </c>
      <c r="N61" s="609">
        <f t="shared" si="12"/>
        <v>394392.96100000001</v>
      </c>
      <c r="O61" s="609">
        <f t="shared" si="12"/>
        <v>403008.38</v>
      </c>
    </row>
    <row r="63" spans="1:25" ht="16" thickBot="1">
      <c r="B63" s="357" t="s">
        <v>279</v>
      </c>
    </row>
    <row r="64" spans="1:25" ht="14.5"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17" ht="14">
      <c r="A65" s="106" t="s">
        <v>284</v>
      </c>
      <c r="B65" s="589" t="s">
        <v>857</v>
      </c>
      <c r="C65" s="477">
        <f>IFERROR('Energy balance'!C5*#REF!,0)</f>
        <v>0</v>
      </c>
      <c r="D65" s="477">
        <f>IFERROR('Energy balance'!D5*#REF!,0)</f>
        <v>0</v>
      </c>
      <c r="E65" s="477">
        <f>IFERROR('Energy balance'!E5*#REF!,0)</f>
        <v>0</v>
      </c>
      <c r="F65" s="477">
        <f>IFERROR(Raw_Data!G12,0)</f>
        <v>0</v>
      </c>
      <c r="G65" s="477">
        <f>IFERROR(Raw_Data!N12,0)</f>
        <v>0</v>
      </c>
      <c r="H65" s="477">
        <f>IFERROR(Raw_Data!U12,0)</f>
        <v>0</v>
      </c>
      <c r="I65" s="477">
        <f>IFERROR(Raw_Data!AB12,0)</f>
        <v>0</v>
      </c>
      <c r="J65" s="477">
        <f>IFERROR(Raw_Data!AI12,0)</f>
        <v>0</v>
      </c>
      <c r="K65" s="477">
        <f>IFERROR(Raw_Data!AP12,0)</f>
        <v>0</v>
      </c>
      <c r="L65" s="477">
        <f>IFERROR(Raw_Data!AW12,0)</f>
        <v>0</v>
      </c>
      <c r="M65" s="477">
        <f>IFERROR(Raw_Data!BD12,0)</f>
        <v>0</v>
      </c>
      <c r="N65" s="477">
        <f>IFERROR(Raw_Data!BK12,0)</f>
        <v>0</v>
      </c>
      <c r="O65" s="477">
        <f>IFERROR(Raw_Data!BR12,0)</f>
        <v>0</v>
      </c>
      <c r="P65">
        <f t="shared" ref="P65:P79" si="13">O65/(O107+O86+O65+O44+O23)</f>
        <v>0</v>
      </c>
      <c r="Q65" s="646"/>
    </row>
    <row r="66" spans="1:17" ht="14">
      <c r="A66" s="106" t="s">
        <v>284</v>
      </c>
      <c r="B66" s="589" t="s">
        <v>80</v>
      </c>
      <c r="C66" s="478">
        <f>IFERROR('Energy balance'!C6*#REF!,0)</f>
        <v>0</v>
      </c>
      <c r="D66" s="478">
        <f>IFERROR('Energy balance'!D6*#REF!,0)</f>
        <v>0</v>
      </c>
      <c r="E66" s="478">
        <f>IFERROR('Energy balance'!E6*#REF!,0)</f>
        <v>0</v>
      </c>
      <c r="F66" s="477">
        <f>IFERROR(Raw_Data!G13,0)</f>
        <v>2438.7130000000002</v>
      </c>
      <c r="G66" s="477">
        <f>IFERROR(Raw_Data!N13,0)</f>
        <v>3308.9079999999999</v>
      </c>
      <c r="H66" s="477">
        <f>IFERROR(Raw_Data!U13,0)</f>
        <v>3620.538</v>
      </c>
      <c r="I66" s="477">
        <f>IFERROR(Raw_Data!AB13,0)</f>
        <v>4072.0819999999999</v>
      </c>
      <c r="J66" s="477">
        <f>IFERROR(Raw_Data!AI13,0)</f>
        <v>3644.1320000000001</v>
      </c>
      <c r="K66" s="477">
        <f>IFERROR(Raw_Data!AP13,0)</f>
        <v>3644.4560000000001</v>
      </c>
      <c r="L66" s="477">
        <f>IFERROR(Raw_Data!AW13,0)</f>
        <v>3421.4560000000001</v>
      </c>
      <c r="M66" s="477">
        <f>IFERROR(Raw_Data!BD13,0)</f>
        <v>3617.0970000000002</v>
      </c>
      <c r="N66" s="477">
        <f>IFERROR(Raw_Data!BK13,0)</f>
        <v>3891.1350000000002</v>
      </c>
      <c r="O66" s="477">
        <f>IFERROR(Raw_Data!BR13,0)</f>
        <v>4369.817</v>
      </c>
      <c r="P66">
        <f t="shared" si="13"/>
        <v>4.6636959628790454E-3</v>
      </c>
      <c r="Q66" s="646"/>
    </row>
    <row r="67" spans="1:17" ht="14">
      <c r="A67" s="106" t="s">
        <v>284</v>
      </c>
      <c r="B67" s="589" t="s">
        <v>856</v>
      </c>
      <c r="C67" s="478">
        <f>IFERROR('Energy balance'!C7*#REF!,0)</f>
        <v>0</v>
      </c>
      <c r="D67" s="478">
        <f>IFERROR('Energy balance'!D7*#REF!,0)</f>
        <v>0</v>
      </c>
      <c r="E67" s="478">
        <f>IFERROR('Energy balance'!E7*#REF!,0)</f>
        <v>0</v>
      </c>
      <c r="F67" s="477">
        <f>IFERROR(Raw_Data!G14,0)</f>
        <v>0</v>
      </c>
      <c r="G67" s="477">
        <f>IFERROR(Raw_Data!N14,0)</f>
        <v>0</v>
      </c>
      <c r="H67" s="477">
        <f>IFERROR(Raw_Data!U14,0)</f>
        <v>0</v>
      </c>
      <c r="I67" s="477">
        <f>IFERROR(Raw_Data!AB14,0)</f>
        <v>0</v>
      </c>
      <c r="J67" s="477">
        <f>IFERROR(Raw_Data!AI14,0)</f>
        <v>0</v>
      </c>
      <c r="K67" s="477">
        <f>IFERROR(Raw_Data!AP14,0)</f>
        <v>0</v>
      </c>
      <c r="L67" s="477">
        <f>IFERROR(Raw_Data!AW14,0)</f>
        <v>0</v>
      </c>
      <c r="M67" s="477">
        <f>IFERROR(Raw_Data!BD14,0)</f>
        <v>0</v>
      </c>
      <c r="N67" s="477">
        <f>IFERROR(Raw_Data!BK14,0)</f>
        <v>0</v>
      </c>
      <c r="O67" s="477">
        <f>IFERROR(Raw_Data!BR14,0)</f>
        <v>0</v>
      </c>
      <c r="P67">
        <f t="shared" si="13"/>
        <v>0</v>
      </c>
      <c r="Q67" s="646"/>
    </row>
    <row r="68" spans="1:17" ht="14">
      <c r="A68" s="106" t="s">
        <v>284</v>
      </c>
      <c r="B68" s="589" t="s">
        <v>855</v>
      </c>
      <c r="C68" s="479">
        <f>IFERROR('Energy balance'!C8*#REF!,0)</f>
        <v>0</v>
      </c>
      <c r="D68" s="479">
        <f>IFERROR('Energy balance'!D8*#REF!,0)</f>
        <v>0</v>
      </c>
      <c r="E68" s="479">
        <f>IFERROR('Energy balance'!E8*#REF!,0)</f>
        <v>0</v>
      </c>
      <c r="F68" s="477">
        <f>IFERROR(Raw_Data!G15,0)</f>
        <v>0</v>
      </c>
      <c r="G68" s="477">
        <f>IFERROR(Raw_Data!N15,0)</f>
        <v>0</v>
      </c>
      <c r="H68" s="477">
        <f>IFERROR(Raw_Data!U15,0)</f>
        <v>0</v>
      </c>
      <c r="I68" s="477">
        <f>IFERROR(Raw_Data!AB15,0)</f>
        <v>0</v>
      </c>
      <c r="J68" s="477">
        <f>IFERROR(Raw_Data!AI15,0)</f>
        <v>0</v>
      </c>
      <c r="K68" s="477">
        <f>IFERROR(Raw_Data!AP15,0)</f>
        <v>0</v>
      </c>
      <c r="L68" s="477">
        <f>IFERROR(Raw_Data!AW15,0)</f>
        <v>0</v>
      </c>
      <c r="M68" s="477">
        <f>IFERROR(Raw_Data!BD15,0)</f>
        <v>0</v>
      </c>
      <c r="N68" s="477">
        <f>IFERROR(Raw_Data!BK15,0)</f>
        <v>0</v>
      </c>
      <c r="O68" s="477">
        <f>IFERROR(Raw_Data!BR15,0)</f>
        <v>0</v>
      </c>
      <c r="P68">
        <f t="shared" si="13"/>
        <v>0</v>
      </c>
      <c r="Q68" s="646"/>
    </row>
    <row r="69" spans="1:17" ht="14">
      <c r="A69" s="106" t="s">
        <v>284</v>
      </c>
      <c r="B69" s="589" t="s">
        <v>212</v>
      </c>
      <c r="C69" s="479">
        <f>IFERROR('Energy balance'!C9*#REF!,0)</f>
        <v>0</v>
      </c>
      <c r="D69" s="479">
        <f>IFERROR('Energy balance'!D9*#REF!,0)</f>
        <v>0</v>
      </c>
      <c r="E69" s="479">
        <f>IFERROR('Energy balance'!E9*#REF!,0)</f>
        <v>0</v>
      </c>
      <c r="F69" s="477">
        <f>IFERROR(Raw_Data!G16,0)</f>
        <v>0</v>
      </c>
      <c r="G69" s="477">
        <f>IFERROR(Raw_Data!N16,0)</f>
        <v>0</v>
      </c>
      <c r="H69" s="477">
        <f>IFERROR(Raw_Data!U16,0)</f>
        <v>0</v>
      </c>
      <c r="I69" s="477">
        <f>IFERROR(Raw_Data!AB16,0)</f>
        <v>0</v>
      </c>
      <c r="J69" s="477">
        <f>IFERROR(Raw_Data!AI16,0)</f>
        <v>0</v>
      </c>
      <c r="K69" s="477">
        <f>IFERROR(Raw_Data!AP16,0)</f>
        <v>0</v>
      </c>
      <c r="L69" s="477">
        <f>IFERROR(Raw_Data!AW16,0)</f>
        <v>0</v>
      </c>
      <c r="M69" s="477">
        <f>IFERROR(Raw_Data!BD16,0)</f>
        <v>0</v>
      </c>
      <c r="N69" s="477">
        <f>IFERROR(Raw_Data!BK16,0)</f>
        <v>0</v>
      </c>
      <c r="O69" s="477">
        <f>IFERROR(Raw_Data!BR16,0)</f>
        <v>0</v>
      </c>
      <c r="P69">
        <f t="shared" si="13"/>
        <v>0</v>
      </c>
      <c r="Q69" s="646"/>
    </row>
    <row r="70" spans="1:17" ht="14">
      <c r="A70" s="106" t="s">
        <v>284</v>
      </c>
      <c r="B70" s="589" t="s">
        <v>854</v>
      </c>
      <c r="C70" s="479">
        <f>IFERROR('Energy balance'!C10*#REF!,0)</f>
        <v>0</v>
      </c>
      <c r="D70" s="479">
        <f>IFERROR('Energy balance'!D10*#REF!,0)</f>
        <v>0</v>
      </c>
      <c r="E70" s="479">
        <f>IFERROR('Energy balance'!E10*#REF!,0)</f>
        <v>0</v>
      </c>
      <c r="F70" s="477">
        <f>IFERROR(Raw_Data!G17,0)</f>
        <v>0</v>
      </c>
      <c r="G70" s="477">
        <f>IFERROR(Raw_Data!N17,0)</f>
        <v>0</v>
      </c>
      <c r="H70" s="477">
        <f>IFERROR(Raw_Data!U17,0)</f>
        <v>0</v>
      </c>
      <c r="I70" s="477">
        <f>IFERROR(Raw_Data!AB17,0)</f>
        <v>0</v>
      </c>
      <c r="J70" s="477">
        <f>IFERROR(Raw_Data!AI17,0)</f>
        <v>0</v>
      </c>
      <c r="K70" s="477">
        <f>IFERROR(Raw_Data!AP17,0)</f>
        <v>0</v>
      </c>
      <c r="L70" s="477">
        <f>IFERROR(Raw_Data!AW17,0)</f>
        <v>0</v>
      </c>
      <c r="M70" s="477">
        <f>IFERROR(Raw_Data!BD17,0)</f>
        <v>0</v>
      </c>
      <c r="N70" s="477">
        <f>IFERROR(Raw_Data!BK17,0)</f>
        <v>0</v>
      </c>
      <c r="O70" s="477">
        <f>IFERROR(Raw_Data!BR17,0)</f>
        <v>0</v>
      </c>
      <c r="P70">
        <f t="shared" si="13"/>
        <v>0</v>
      </c>
      <c r="Q70" s="646"/>
    </row>
    <row r="71" spans="1:17" ht="14">
      <c r="A71" s="106" t="s">
        <v>284</v>
      </c>
      <c r="B71" s="589" t="s">
        <v>852</v>
      </c>
      <c r="C71" s="479">
        <f>IFERROR('Energy balance'!C12*#REF!,0)</f>
        <v>0</v>
      </c>
      <c r="D71" s="479">
        <f>IFERROR('Energy balance'!D12*#REF!,0)</f>
        <v>0</v>
      </c>
      <c r="E71" s="479">
        <f>IFERROR('Energy balance'!E12*#REF!,0)</f>
        <v>0</v>
      </c>
      <c r="F71" s="477">
        <f>IFERROR(Raw_Data!G19,0)</f>
        <v>0</v>
      </c>
      <c r="G71" s="477">
        <f>IFERROR(Raw_Data!N19,0)</f>
        <v>0</v>
      </c>
      <c r="H71" s="477">
        <f>IFERROR(Raw_Data!U19,0)</f>
        <v>0</v>
      </c>
      <c r="I71" s="477">
        <f>IFERROR(Raw_Data!AB19,0)</f>
        <v>0</v>
      </c>
      <c r="J71" s="477">
        <f>IFERROR(Raw_Data!AI19,0)</f>
        <v>0</v>
      </c>
      <c r="K71" s="477">
        <f>IFERROR(Raw_Data!AP19,0)</f>
        <v>0</v>
      </c>
      <c r="L71" s="477">
        <f>IFERROR(Raw_Data!AW19,0)</f>
        <v>0</v>
      </c>
      <c r="M71" s="477">
        <f>IFERROR(Raw_Data!BD19,0)</f>
        <v>0</v>
      </c>
      <c r="N71" s="477">
        <f>IFERROR(Raw_Data!BK19,0)</f>
        <v>0</v>
      </c>
      <c r="O71" s="477">
        <f>IFERROR(Raw_Data!BR19,0)</f>
        <v>0</v>
      </c>
      <c r="P71">
        <f t="shared" si="13"/>
        <v>0</v>
      </c>
      <c r="Q71" s="648"/>
    </row>
    <row r="72" spans="1:17" ht="14">
      <c r="A72" s="106" t="s">
        <v>284</v>
      </c>
      <c r="B72" s="589" t="s">
        <v>851</v>
      </c>
      <c r="C72" s="478">
        <f>IFERROR('Energy balance'!C13*#REF!,0)</f>
        <v>0</v>
      </c>
      <c r="D72" s="478">
        <f>IFERROR('Energy balance'!D13*#REF!,0)</f>
        <v>0</v>
      </c>
      <c r="E72" s="478">
        <f>IFERROR('Energy balance'!E13*#REF!,0)</f>
        <v>0</v>
      </c>
      <c r="F72" s="477">
        <f>IFERROR(Raw_Data!G20,0)</f>
        <v>0</v>
      </c>
      <c r="G72" s="477">
        <f>IFERROR(Raw_Data!N20,0)</f>
        <v>0</v>
      </c>
      <c r="H72" s="477">
        <f>IFERROR(Raw_Data!U20,0)</f>
        <v>0</v>
      </c>
      <c r="I72" s="477">
        <f>IFERROR(Raw_Data!AB20,0)</f>
        <v>0</v>
      </c>
      <c r="J72" s="477">
        <f>IFERROR(Raw_Data!AI20,0)</f>
        <v>0</v>
      </c>
      <c r="K72" s="477">
        <f>IFERROR(Raw_Data!AP20,0)</f>
        <v>0</v>
      </c>
      <c r="L72" s="477">
        <f>IFERROR(Raw_Data!AW20,0)</f>
        <v>0</v>
      </c>
      <c r="M72" s="477">
        <f>IFERROR(Raw_Data!BD20,0)</f>
        <v>0</v>
      </c>
      <c r="N72" s="477">
        <f>IFERROR(Raw_Data!BK20,0)</f>
        <v>0</v>
      </c>
      <c r="O72" s="477">
        <f>IFERROR(Raw_Data!BR20,0)</f>
        <v>0</v>
      </c>
      <c r="P72">
        <f t="shared" si="13"/>
        <v>0</v>
      </c>
      <c r="Q72" s="646"/>
    </row>
    <row r="73" spans="1:17" ht="14">
      <c r="A73" s="106" t="s">
        <v>284</v>
      </c>
      <c r="B73" s="589" t="s">
        <v>850</v>
      </c>
      <c r="C73" s="478">
        <f>IFERROR('Energy balance'!C14*#REF!,0)</f>
        <v>0</v>
      </c>
      <c r="D73" s="478">
        <f>IFERROR('Energy balance'!D14*#REF!,0)</f>
        <v>0</v>
      </c>
      <c r="E73" s="478">
        <f>IFERROR('Energy balance'!E14*#REF!,0)</f>
        <v>0</v>
      </c>
      <c r="F73" s="477">
        <f>IFERROR(Raw_Data!G21,0)</f>
        <v>0</v>
      </c>
      <c r="G73" s="477">
        <f>IFERROR(Raw_Data!N21,0)</f>
        <v>0</v>
      </c>
      <c r="H73" s="477">
        <f>IFERROR(Raw_Data!U21,0)</f>
        <v>0</v>
      </c>
      <c r="I73" s="477">
        <f>IFERROR(Raw_Data!AB21,0)</f>
        <v>0</v>
      </c>
      <c r="J73" s="477">
        <f>IFERROR(Raw_Data!AI21,0)</f>
        <v>0</v>
      </c>
      <c r="K73" s="477">
        <f>IFERROR(Raw_Data!AP21,0)</f>
        <v>0</v>
      </c>
      <c r="L73" s="477">
        <f>IFERROR(Raw_Data!AW21,0)</f>
        <v>0</v>
      </c>
      <c r="M73" s="477">
        <f>IFERROR(Raw_Data!BD21,0)</f>
        <v>0</v>
      </c>
      <c r="N73" s="477">
        <f>IFERROR(Raw_Data!BK21,0)</f>
        <v>0</v>
      </c>
      <c r="O73" s="477">
        <f>IFERROR(Raw_Data!BR21,0)</f>
        <v>0</v>
      </c>
      <c r="P73">
        <f t="shared" si="13"/>
        <v>0</v>
      </c>
      <c r="Q73" s="646"/>
    </row>
    <row r="74" spans="1:17" ht="14">
      <c r="A74" s="106" t="s">
        <v>284</v>
      </c>
      <c r="B74" s="589" t="s">
        <v>849</v>
      </c>
      <c r="C74" s="478">
        <f>IFERROR('Energy balance'!C15*#REF!,0)</f>
        <v>0</v>
      </c>
      <c r="D74" s="478">
        <f>IFERROR('Energy balance'!D15*#REF!,0)</f>
        <v>0</v>
      </c>
      <c r="E74" s="478">
        <f>IFERROR('Energy balance'!E15*#REF!,0)</f>
        <v>0</v>
      </c>
      <c r="F74" s="477">
        <f>IFERROR(Raw_Data!G22,0)</f>
        <v>0</v>
      </c>
      <c r="G74" s="477">
        <f>IFERROR(Raw_Data!N22,0)</f>
        <v>0</v>
      </c>
      <c r="H74" s="477">
        <f>IFERROR(Raw_Data!U22,0)</f>
        <v>0</v>
      </c>
      <c r="I74" s="477">
        <f>IFERROR(Raw_Data!AB22,0)</f>
        <v>0</v>
      </c>
      <c r="J74" s="477">
        <f>IFERROR(Raw_Data!AI22,0)</f>
        <v>0</v>
      </c>
      <c r="K74" s="477">
        <f>IFERROR(Raw_Data!AP22,0)</f>
        <v>0</v>
      </c>
      <c r="L74" s="477">
        <f>IFERROR(Raw_Data!AW22,0)</f>
        <v>0</v>
      </c>
      <c r="M74" s="477">
        <f>IFERROR(Raw_Data!BD22,0)</f>
        <v>0</v>
      </c>
      <c r="N74" s="477">
        <f>IFERROR(Raw_Data!BK22,0)</f>
        <v>0</v>
      </c>
      <c r="O74" s="477">
        <f>IFERROR(Raw_Data!BR22,0)</f>
        <v>0</v>
      </c>
      <c r="P74">
        <f t="shared" si="13"/>
        <v>0</v>
      </c>
      <c r="Q74" s="646"/>
    </row>
    <row r="75" spans="1:17" ht="14">
      <c r="A75" s="106" t="s">
        <v>284</v>
      </c>
      <c r="B75" s="589" t="s">
        <v>79</v>
      </c>
      <c r="C75" s="478">
        <f>IFERROR('Energy balance'!C16*#REF!,0)</f>
        <v>0</v>
      </c>
      <c r="D75" s="478">
        <f>IFERROR('Energy balance'!D16*#REF!,0)</f>
        <v>0</v>
      </c>
      <c r="E75" s="478">
        <f>IFERROR('Energy balance'!E16*#REF!,0)</f>
        <v>0</v>
      </c>
      <c r="F75" s="477">
        <f>IFERROR(Raw_Data!G23,0)</f>
        <v>140283</v>
      </c>
      <c r="G75" s="477">
        <f>IFERROR(Raw_Data!N23,0)</f>
        <v>139168.07999999999</v>
      </c>
      <c r="H75" s="477">
        <f>IFERROR(Raw_Data!U23,0)</f>
        <v>140562</v>
      </c>
      <c r="I75" s="477">
        <f>IFERROR(Raw_Data!AB23,0)</f>
        <v>138429.565</v>
      </c>
      <c r="J75" s="477">
        <f>IFERROR(Raw_Data!AI23,0)</f>
        <v>134723.693</v>
      </c>
      <c r="K75" s="477">
        <f>IFERROR(Raw_Data!AP23,0)</f>
        <v>133825.734</v>
      </c>
      <c r="L75" s="477">
        <f>IFERROR(Raw_Data!AW23,0)</f>
        <v>138362.26699999999</v>
      </c>
      <c r="M75" s="477">
        <f>IFERROR(Raw_Data!BD23,0)</f>
        <v>138456.02499999999</v>
      </c>
      <c r="N75" s="477">
        <f>IFERROR(Raw_Data!BK23,0)</f>
        <v>139386.56400000001</v>
      </c>
      <c r="O75" s="477">
        <f>IFERROR(Raw_Data!BR23,0)</f>
        <v>141085.364</v>
      </c>
      <c r="P75">
        <f t="shared" si="13"/>
        <v>0.305697181233551</v>
      </c>
      <c r="Q75" s="646"/>
    </row>
    <row r="76" spans="1:17" ht="14">
      <c r="A76" s="106" t="s">
        <v>284</v>
      </c>
      <c r="B76" s="589" t="s">
        <v>219</v>
      </c>
      <c r="C76" s="478">
        <f>IFERROR('Energy balance'!C17*#REF!,0)</f>
        <v>0</v>
      </c>
      <c r="D76" s="478">
        <f>IFERROR('Energy balance'!D17*#REF!,0)</f>
        <v>0</v>
      </c>
      <c r="E76" s="478">
        <f>IFERROR('Energy balance'!E17*#REF!,0)</f>
        <v>0</v>
      </c>
      <c r="F76" s="477">
        <f>IFERROR(Raw_Data!G24,0)</f>
        <v>0</v>
      </c>
      <c r="G76" s="477">
        <f>IFERROR(Raw_Data!N24,0)</f>
        <v>0</v>
      </c>
      <c r="H76" s="477">
        <f>IFERROR(Raw_Data!U24,0)</f>
        <v>0</v>
      </c>
      <c r="I76" s="477">
        <f>IFERROR(Raw_Data!AB24,0)</f>
        <v>0</v>
      </c>
      <c r="J76" s="477">
        <f>IFERROR(Raw_Data!AI24,0)</f>
        <v>0</v>
      </c>
      <c r="K76" s="477">
        <f>IFERROR(Raw_Data!AP24,0)</f>
        <v>0</v>
      </c>
      <c r="L76" s="477">
        <f>IFERROR(Raw_Data!AW24,0)</f>
        <v>0</v>
      </c>
      <c r="M76" s="477">
        <f>IFERROR(Raw_Data!BD24,0)</f>
        <v>0</v>
      </c>
      <c r="N76" s="477">
        <f>IFERROR(Raw_Data!BK24,0)</f>
        <v>0</v>
      </c>
      <c r="O76" s="477">
        <f>IFERROR(Raw_Data!BR24,0)</f>
        <v>0</v>
      </c>
      <c r="P76">
        <f t="shared" si="13"/>
        <v>0</v>
      </c>
      <c r="Q76" s="646"/>
    </row>
    <row r="77" spans="1:17" ht="14">
      <c r="A77" s="106" t="s">
        <v>284</v>
      </c>
      <c r="B77" s="604" t="s">
        <v>890</v>
      </c>
      <c r="C77" s="478">
        <f>IFERROR('Energy balance'!C18*#REF!,0)</f>
        <v>0</v>
      </c>
      <c r="D77" s="478">
        <f>IFERROR('Energy balance'!D18*#REF!,0)</f>
        <v>0</v>
      </c>
      <c r="E77" s="479">
        <f>IFERROR('Energy balance'!E18*#REF!,0)</f>
        <v>0</v>
      </c>
      <c r="F77" s="479">
        <f>IFERROR('Energy balance'!F18*#REF!,0)</f>
        <v>0</v>
      </c>
      <c r="G77" s="479">
        <f>IFERROR('Energy balance'!G18*#REF!,0)</f>
        <v>0</v>
      </c>
      <c r="H77" s="479">
        <f>IFERROR('Energy balance'!H18*#REF!,0)</f>
        <v>0</v>
      </c>
      <c r="I77" s="480">
        <f>IFERROR('Energy balance'!I18*#REF!,0)</f>
        <v>0</v>
      </c>
      <c r="J77" s="480">
        <f>IFERROR('Energy balance'!J18*#REF!,0)</f>
        <v>0</v>
      </c>
      <c r="K77" s="480">
        <f>IFERROR('Energy balance'!K18*#REF!,0)</f>
        <v>0</v>
      </c>
      <c r="L77" s="480">
        <f>IFERROR('Energy balance'!L18*#REF!,0)</f>
        <v>0</v>
      </c>
      <c r="M77" s="477">
        <f>IFERROR(Raw_Data!BD25,0)</f>
        <v>0</v>
      </c>
      <c r="N77" s="482">
        <f>IFERROR('Energy balance'!N18*#REF!,0)</f>
        <v>0</v>
      </c>
      <c r="O77" s="482">
        <f>IFERROR('Energy balance'!O18*#REF!,0)</f>
        <v>0</v>
      </c>
      <c r="P77">
        <f t="shared" si="13"/>
        <v>0</v>
      </c>
      <c r="Q77" s="649"/>
    </row>
    <row r="78" spans="1:17" ht="14">
      <c r="A78" s="106" t="s">
        <v>284</v>
      </c>
      <c r="B78" s="604" t="s">
        <v>960</v>
      </c>
      <c r="C78" s="478">
        <f>IFERROR('Energy balance'!C19*#REF!,0)</f>
        <v>0</v>
      </c>
      <c r="D78" s="478">
        <f>IFERROR('Energy balance'!D19*#REF!,0)</f>
        <v>0</v>
      </c>
      <c r="E78" s="478">
        <f>IFERROR('Energy balance'!E19*#REF!,0)</f>
        <v>0</v>
      </c>
      <c r="F78" s="477">
        <f>F66+F74+F67</f>
        <v>2438.7130000000002</v>
      </c>
      <c r="G78" s="477">
        <f t="shared" ref="G78:O78" si="14">G66+G74+G67</f>
        <v>3308.9079999999999</v>
      </c>
      <c r="H78" s="477">
        <f t="shared" si="14"/>
        <v>3620.538</v>
      </c>
      <c r="I78" s="477">
        <f t="shared" si="14"/>
        <v>4072.0819999999999</v>
      </c>
      <c r="J78" s="477">
        <f t="shared" si="14"/>
        <v>3644.1320000000001</v>
      </c>
      <c r="K78" s="477">
        <f t="shared" si="14"/>
        <v>3644.4560000000001</v>
      </c>
      <c r="L78" s="477">
        <f t="shared" si="14"/>
        <v>3421.4560000000001</v>
      </c>
      <c r="M78" s="477">
        <f t="shared" si="14"/>
        <v>3617.0970000000002</v>
      </c>
      <c r="N78" s="477">
        <f t="shared" si="14"/>
        <v>3891.1350000000002</v>
      </c>
      <c r="O78" s="477">
        <f t="shared" si="14"/>
        <v>4369.817</v>
      </c>
      <c r="P78">
        <f t="shared" si="13"/>
        <v>4.451268841124326E-3</v>
      </c>
      <c r="Q78" s="649"/>
    </row>
    <row r="79" spans="1:17" ht="14">
      <c r="A79" s="106" t="s">
        <v>284</v>
      </c>
      <c r="B79" s="589" t="s">
        <v>853</v>
      </c>
      <c r="C79" s="479">
        <f>IFERROR('Energy balance'!C11*#REF!,0)</f>
        <v>0</v>
      </c>
      <c r="D79" s="479">
        <f>IFERROR('Energy balance'!D11*#REF!,0)</f>
        <v>0</v>
      </c>
      <c r="E79" s="479">
        <f>IFERROR('Energy balance'!E11*#REF!,0)</f>
        <v>0</v>
      </c>
      <c r="F79" s="477">
        <f>IFERROR(Raw_Data!G18,0)</f>
        <v>7200</v>
      </c>
      <c r="G79" s="477">
        <f>IFERROR(Raw_Data!N18,0)</f>
        <v>7328</v>
      </c>
      <c r="H79" s="477">
        <f>IFERROR(Raw_Data!U18,0)</f>
        <v>7808</v>
      </c>
      <c r="I79" s="477">
        <f>IFERROR(Raw_Data!AB18,0)</f>
        <v>7520</v>
      </c>
      <c r="J79" s="477">
        <f>IFERROR(Raw_Data!AI18,0)</f>
        <v>7360</v>
      </c>
      <c r="K79" s="477">
        <f>IFERROR(Raw_Data!AP18,0)</f>
        <v>7488</v>
      </c>
      <c r="L79" s="477">
        <f>IFERROR(Raw_Data!AW18,0)</f>
        <v>6624</v>
      </c>
      <c r="M79" s="477">
        <f>IFERROR(Raw_Data!BD18,0)</f>
        <v>7008</v>
      </c>
      <c r="N79" s="477">
        <f>IFERROR(Raw_Data!BK18,0)</f>
        <v>7328</v>
      </c>
      <c r="O79" s="477">
        <f>IFERROR(Raw_Data!BR18,0)</f>
        <v>6848</v>
      </c>
      <c r="P79">
        <f t="shared" si="13"/>
        <v>1.9728458397460666E-2</v>
      </c>
      <c r="Q79" s="646"/>
    </row>
    <row r="80" spans="1:17" ht="14">
      <c r="A80" s="106" t="s">
        <v>284</v>
      </c>
      <c r="B80" s="314"/>
      <c r="C80" s="485">
        <f>IFERROR('Energy balance'!C20*#REF!,0)</f>
        <v>0</v>
      </c>
      <c r="D80" s="478">
        <f>IFERROR('Energy balance'!D20*#REF!,0)</f>
        <v>0</v>
      </c>
      <c r="E80" s="478">
        <f>IFERROR('Energy balance'!E20*#REF!,0)</f>
        <v>0</v>
      </c>
      <c r="F80" s="478">
        <f>IFERROR('Energy balance'!F20*#REF!,0)</f>
        <v>0</v>
      </c>
      <c r="G80" s="480">
        <f>IFERROR('Energy balance'!G20*#REF!,0)</f>
        <v>0</v>
      </c>
      <c r="H80" s="480">
        <f>IFERROR('Energy balance'!H20*#REF!,0)</f>
        <v>0</v>
      </c>
      <c r="I80" s="480">
        <f>IFERROR('Energy balance'!I20*#REF!,0)</f>
        <v>0</v>
      </c>
      <c r="J80" s="480">
        <f>IFERROR('Energy balance'!J20*#REF!,0)</f>
        <v>0</v>
      </c>
      <c r="K80" s="480">
        <f>IFERROR('Energy balance'!K20*#REF!,0)</f>
        <v>0</v>
      </c>
      <c r="L80" s="480">
        <f>IFERROR('Energy balance'!L20*#REF!,0)</f>
        <v>0</v>
      </c>
      <c r="M80" s="481">
        <f>IFERROR('Energy balance'!M20*#REF!,0)</f>
        <v>0</v>
      </c>
      <c r="N80" s="482">
        <f>IFERROR('Energy balance'!N20*#REF!,0)</f>
        <v>0</v>
      </c>
      <c r="O80" s="482">
        <f>IFERROR('Energy balance'!O20*#REF!,0)</f>
        <v>0</v>
      </c>
      <c r="Q80" s="646"/>
    </row>
    <row r="81" spans="1:17" ht="14">
      <c r="A81" s="106" t="s">
        <v>284</v>
      </c>
      <c r="B81" s="314"/>
      <c r="C81" s="478">
        <f>IFERROR('Energy balance'!C21*#REF!,0)</f>
        <v>0</v>
      </c>
      <c r="D81" s="478">
        <f>IFERROR('Energy balance'!D21*#REF!,0)</f>
        <v>0</v>
      </c>
      <c r="E81" s="479">
        <f>IFERROR('Energy balance'!E21*#REF!,0)</f>
        <v>0</v>
      </c>
      <c r="F81" s="479">
        <f>IFERROR('Energy balance'!F21*#REF!,0)</f>
        <v>0</v>
      </c>
      <c r="G81" s="479">
        <f>IFERROR('Energy balance'!G21*#REF!,0)</f>
        <v>0</v>
      </c>
      <c r="H81" s="479">
        <f>IFERROR('Energy balance'!H21*#REF!,0)</f>
        <v>0</v>
      </c>
      <c r="I81" s="480">
        <f>IFERROR('Energy balance'!I21*#REF!,0)</f>
        <v>0</v>
      </c>
      <c r="J81" s="480">
        <f>IFERROR('Energy balance'!J21*#REF!,0)</f>
        <v>0</v>
      </c>
      <c r="K81" s="480">
        <f>IFERROR('Energy balance'!K21*#REF!,0)</f>
        <v>0</v>
      </c>
      <c r="L81" s="480">
        <f>IFERROR('Energy balance'!L21*#REF!,0)</f>
        <v>0</v>
      </c>
      <c r="M81" s="481">
        <f>IFERROR('Energy balance'!M21*#REF!,0)</f>
        <v>0</v>
      </c>
      <c r="N81" s="482">
        <f>IFERROR('Energy balance'!N21*#REF!,0)</f>
        <v>0</v>
      </c>
      <c r="O81" s="482">
        <f>IFERROR('Energy balance'!O21*#REF!,0)</f>
        <v>0</v>
      </c>
    </row>
    <row r="82" spans="1:17" ht="14">
      <c r="B82" s="363" t="s">
        <v>106</v>
      </c>
      <c r="C82" s="364">
        <f>SUM(C65:C81)</f>
        <v>0</v>
      </c>
      <c r="D82" s="364">
        <f>SUM(D65:D81)</f>
        <v>0</v>
      </c>
      <c r="E82" s="364">
        <f>SUM(E65:E81)</f>
        <v>0</v>
      </c>
      <c r="F82" s="609">
        <f>F65+F78+(F68-F67)+F71+F72+F73+F75+F76</f>
        <v>142721.71299999999</v>
      </c>
      <c r="G82" s="609">
        <f t="shared" ref="G82:O82" si="15">G65+G78+(G68-G67)+G71+G72+G73+G75+G76</f>
        <v>142476.98799999998</v>
      </c>
      <c r="H82" s="609">
        <f t="shared" si="15"/>
        <v>144182.538</v>
      </c>
      <c r="I82" s="609">
        <f t="shared" si="15"/>
        <v>142501.647</v>
      </c>
      <c r="J82" s="609">
        <f t="shared" si="15"/>
        <v>138367.82500000001</v>
      </c>
      <c r="K82" s="609">
        <f t="shared" si="15"/>
        <v>137470.19</v>
      </c>
      <c r="L82" s="609">
        <f t="shared" si="15"/>
        <v>141783.723</v>
      </c>
      <c r="M82" s="609">
        <f t="shared" si="15"/>
        <v>142073.122</v>
      </c>
      <c r="N82" s="609">
        <f t="shared" si="15"/>
        <v>143277.69900000002</v>
      </c>
      <c r="O82" s="609">
        <f t="shared" si="15"/>
        <v>145455.18100000001</v>
      </c>
    </row>
    <row r="84" spans="1:17" ht="16" thickBot="1">
      <c r="B84" s="357" t="s">
        <v>889</v>
      </c>
    </row>
    <row r="85" spans="1:17" ht="14.5"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17" ht="14">
      <c r="A86" s="106" t="s">
        <v>292</v>
      </c>
      <c r="B86" s="589" t="s">
        <v>857</v>
      </c>
      <c r="C86" s="477">
        <f>IFERROR('Energy balance'!C5*#REF!,0)</f>
        <v>0</v>
      </c>
      <c r="D86" s="477">
        <f>IFERROR('Energy balance'!D5*#REF!,0)</f>
        <v>0</v>
      </c>
      <c r="E86" s="477">
        <f>IFERROR('Energy balance'!E5*#REF!,0)</f>
        <v>0</v>
      </c>
      <c r="F86" s="597">
        <f>(IFERROR(Raw_Data!H12,0))+(IFERROR(Raw_Data!I12,0))</f>
        <v>0</v>
      </c>
      <c r="G86" s="597">
        <f>(IFERROR(Raw_Data!IO12,0))+(IFERROR(Raw_Data!P12,0))</f>
        <v>0</v>
      </c>
      <c r="H86" s="597">
        <f>(IFERROR(Raw_Data!V12,0))+(IFERROR(Raw_Data!W12,0))</f>
        <v>0</v>
      </c>
      <c r="I86" s="597">
        <f>(IFERROR(Raw_Data!AC12,0))+(IFERROR(Raw_Data!AD12,0))</f>
        <v>0</v>
      </c>
      <c r="J86" s="597">
        <f>(IFERROR(Raw_Data!AJ12,0))+(IFERROR(Raw_Data!AK12,0))</f>
        <v>0</v>
      </c>
      <c r="K86" s="597">
        <f>(IFERROR(Raw_Data!AQ12,0))+(IFERROR(Raw_Data!AR12,0))</f>
        <v>0</v>
      </c>
      <c r="L86" s="597">
        <f>(IFERROR(Raw_Data!AX12,0))+(IFERROR(Raw_Data!AY12,0))</f>
        <v>0</v>
      </c>
      <c r="M86" s="597">
        <f>(IFERROR(Raw_Data!BE12,0))+(IFERROR(Raw_Data!BF12,0))</f>
        <v>0</v>
      </c>
      <c r="N86" s="597">
        <f>(IFERROR(Raw_Data!BL12,0))+(IFERROR(Raw_Data!BM12,0))</f>
        <v>0</v>
      </c>
      <c r="O86" s="597">
        <f>(IFERROR(Raw_Data!BS12,0))+(IFERROR(Raw_Data!BT12,0))</f>
        <v>0</v>
      </c>
      <c r="P86">
        <f t="shared" ref="P86:P100" si="16">O86/(O107+O86+O65+O44+O23)</f>
        <v>0</v>
      </c>
    </row>
    <row r="87" spans="1:17" ht="14">
      <c r="A87" s="106" t="s">
        <v>292</v>
      </c>
      <c r="B87" s="589" t="s">
        <v>80</v>
      </c>
      <c r="C87" s="478">
        <f>IFERROR('Energy balance'!C6*#REF!,0)</f>
        <v>0</v>
      </c>
      <c r="D87" s="478">
        <f>IFERROR('Energy balance'!D6*#REF!,0)</f>
        <v>0</v>
      </c>
      <c r="E87" s="478">
        <f>IFERROR('Energy balance'!E6*#REF!,0)</f>
        <v>0</v>
      </c>
      <c r="F87" s="596">
        <f>(IFERROR(Raw_Data!H13,0))+(IFERROR(Raw_Data!I13,0))</f>
        <v>0</v>
      </c>
      <c r="G87" s="597">
        <f>(IFERROR(Raw_Data!IO13,0))+(IFERROR(Raw_Data!P13,0))</f>
        <v>0</v>
      </c>
      <c r="H87" s="597">
        <f>(IFERROR(Raw_Data!V13,0))+(IFERROR(Raw_Data!W13,0))</f>
        <v>0</v>
      </c>
      <c r="I87" s="597">
        <f>(IFERROR(Raw_Data!AC13,0))+(IFERROR(Raw_Data!AD13,0))</f>
        <v>0</v>
      </c>
      <c r="J87" s="597">
        <f>(IFERROR(Raw_Data!AJ13,0))+(IFERROR(Raw_Data!AK13,0))</f>
        <v>0</v>
      </c>
      <c r="K87" s="597">
        <f>(IFERROR(Raw_Data!AQ13,0))+(IFERROR(Raw_Data!AR13,0))</f>
        <v>0</v>
      </c>
      <c r="L87" s="597">
        <f>(IFERROR(Raw_Data!AX13,0))+(IFERROR(Raw_Data!AY13,0))</f>
        <v>0</v>
      </c>
      <c r="M87" s="597">
        <f>(IFERROR(Raw_Data!BE13,0))+(IFERROR(Raw_Data!BF13,0))</f>
        <v>0</v>
      </c>
      <c r="N87" s="597">
        <f>(IFERROR(Raw_Data!BL13,0))+(IFERROR(Raw_Data!BM13,0))</f>
        <v>0</v>
      </c>
      <c r="O87" s="597">
        <f>(IFERROR(Raw_Data!BS13,0))+(IFERROR(Raw_Data!BT13,0))</f>
        <v>0</v>
      </c>
      <c r="P87">
        <f t="shared" si="16"/>
        <v>0</v>
      </c>
    </row>
    <row r="88" spans="1:17" ht="14">
      <c r="A88" s="106" t="s">
        <v>292</v>
      </c>
      <c r="B88" s="589" t="s">
        <v>856</v>
      </c>
      <c r="C88" s="478">
        <f>IFERROR('Energy balance'!C7*#REF!,0)</f>
        <v>0</v>
      </c>
      <c r="D88" s="478">
        <f>IFERROR('Energy balance'!D7*#REF!,0)</f>
        <v>0</v>
      </c>
      <c r="E88" s="478">
        <f>IFERROR('Energy balance'!E7*#REF!,0)</f>
        <v>0</v>
      </c>
      <c r="F88" s="596">
        <f>(IFERROR(Raw_Data!H14,0))+(IFERROR(Raw_Data!I14,0))</f>
        <v>0</v>
      </c>
      <c r="G88" s="597">
        <f>(IFERROR(Raw_Data!IO14,0))+(IFERROR(Raw_Data!P14,0))</f>
        <v>0</v>
      </c>
      <c r="H88" s="597">
        <f>(IFERROR(Raw_Data!V14,0))+(IFERROR(Raw_Data!W14,0))</f>
        <v>0</v>
      </c>
      <c r="I88" s="597">
        <f>(IFERROR(Raw_Data!AC14,0))+(IFERROR(Raw_Data!AD14,0))</f>
        <v>0</v>
      </c>
      <c r="J88" s="597">
        <f>(IFERROR(Raw_Data!AJ14,0))+(IFERROR(Raw_Data!AK14,0))</f>
        <v>0</v>
      </c>
      <c r="K88" s="597">
        <f>(IFERROR(Raw_Data!AQ14,0))+(IFERROR(Raw_Data!AR14,0))</f>
        <v>0</v>
      </c>
      <c r="L88" s="597">
        <f>(IFERROR(Raw_Data!AX14,0))+(IFERROR(Raw_Data!AY14,0))</f>
        <v>0</v>
      </c>
      <c r="M88" s="597">
        <f>(IFERROR(Raw_Data!BE14,0))+(IFERROR(Raw_Data!BF14,0))</f>
        <v>0</v>
      </c>
      <c r="N88" s="597">
        <f>(IFERROR(Raw_Data!BL14,0))+(IFERROR(Raw_Data!BM14,0))</f>
        <v>0</v>
      </c>
      <c r="O88" s="597">
        <f>(IFERROR(Raw_Data!BS14,0))+(IFERROR(Raw_Data!BT14,0))</f>
        <v>0</v>
      </c>
      <c r="P88">
        <f t="shared" si="16"/>
        <v>0</v>
      </c>
    </row>
    <row r="89" spans="1:17" ht="14">
      <c r="A89" s="106" t="s">
        <v>292</v>
      </c>
      <c r="B89" s="589" t="s">
        <v>855</v>
      </c>
      <c r="C89" s="479">
        <f>IFERROR('Energy balance'!C8*#REF!,0)</f>
        <v>0</v>
      </c>
      <c r="D89" s="479">
        <f>IFERROR('Energy balance'!D8*#REF!,0)</f>
        <v>0</v>
      </c>
      <c r="E89" s="479">
        <f>IFERROR('Energy balance'!E8*#REF!,0)</f>
        <v>0</v>
      </c>
      <c r="F89" s="596">
        <f>(IFERROR(Raw_Data!H15,0))+(IFERROR(Raw_Data!I15,0))</f>
        <v>4556.4889999999996</v>
      </c>
      <c r="G89" s="597">
        <f>(IFERROR(Raw_Data!IO15,0))+(IFERROR(Raw_Data!P15,0))</f>
        <v>4515.51</v>
      </c>
      <c r="H89" s="597">
        <f>(IFERROR(Raw_Data!V15,0))+(IFERROR(Raw_Data!W15,0))</f>
        <v>4426.3450000000003</v>
      </c>
      <c r="I89" s="597">
        <f>(IFERROR(Raw_Data!AC15,0))+(IFERROR(Raw_Data!AD15,0))</f>
        <v>4427.9210000000003</v>
      </c>
      <c r="J89" s="597">
        <f>(IFERROR(Raw_Data!AJ15,0))+(IFERROR(Raw_Data!AK15,0))</f>
        <v>4481.7510000000002</v>
      </c>
      <c r="K89" s="597">
        <f>(IFERROR(Raw_Data!AQ15,0))+(IFERROR(Raw_Data!AR15,0))</f>
        <v>4383.0020000000004</v>
      </c>
      <c r="L89" s="597">
        <f>(IFERROR(Raw_Data!AX15,0))+(IFERROR(Raw_Data!AY15,0))</f>
        <v>4540.9650000000001</v>
      </c>
      <c r="M89" s="597">
        <f>(IFERROR(Raw_Data!BE15,0))+(IFERROR(Raw_Data!BF15,0))</f>
        <v>4282.3990000000003</v>
      </c>
      <c r="N89" s="597">
        <f>(IFERROR(Raw_Data!BL15,0))+(IFERROR(Raw_Data!BM15,0))</f>
        <v>4583.0569999999998</v>
      </c>
      <c r="O89" s="597">
        <f>(IFERROR(Raw_Data!BS15,0))+(IFERROR(Raw_Data!BT15,0))</f>
        <v>4539.8119999999999</v>
      </c>
      <c r="P89">
        <f t="shared" si="16"/>
        <v>9.1552939325786151E-3</v>
      </c>
    </row>
    <row r="90" spans="1:17" ht="14">
      <c r="A90" s="106" t="s">
        <v>292</v>
      </c>
      <c r="B90" s="589" t="s">
        <v>212</v>
      </c>
      <c r="C90" s="479">
        <f>IFERROR('Energy balance'!C9*#REF!,0)</f>
        <v>0</v>
      </c>
      <c r="D90" s="479">
        <f>IFERROR('Energy balance'!D9*#REF!,0)</f>
        <v>0</v>
      </c>
      <c r="E90" s="479">
        <f>IFERROR('Energy balance'!E9*#REF!,0)</f>
        <v>0</v>
      </c>
      <c r="F90" s="596">
        <f>(IFERROR(Raw_Data!H16,0))+(IFERROR(Raw_Data!I16,0))</f>
        <v>256.8</v>
      </c>
      <c r="G90" s="597">
        <f>(IFERROR(Raw_Data!IO16,0))+(IFERROR(Raw_Data!P16,0))</f>
        <v>214</v>
      </c>
      <c r="H90" s="597">
        <f>(IFERROR(Raw_Data!V16,0))+(IFERROR(Raw_Data!W16,0))</f>
        <v>128.4</v>
      </c>
      <c r="I90" s="597">
        <f>(IFERROR(Raw_Data!AC16,0))+(IFERROR(Raw_Data!AD16,0))</f>
        <v>128.4</v>
      </c>
      <c r="J90" s="597">
        <f>(IFERROR(Raw_Data!AJ16,0))+(IFERROR(Raw_Data!AK16,0))</f>
        <v>85.6</v>
      </c>
      <c r="K90" s="597">
        <f>(IFERROR(Raw_Data!AQ16,0))+(IFERROR(Raw_Data!AR16,0))</f>
        <v>128.4</v>
      </c>
      <c r="L90" s="597">
        <f>(IFERROR(Raw_Data!AX16,0))+(IFERROR(Raw_Data!AY16,0))</f>
        <v>256.8</v>
      </c>
      <c r="M90" s="597">
        <f>(IFERROR(Raw_Data!BE16,0))+(IFERROR(Raw_Data!BF16,0))</f>
        <v>0</v>
      </c>
      <c r="N90" s="597">
        <f>(IFERROR(Raw_Data!BL16,0))+(IFERROR(Raw_Data!BM16,0))</f>
        <v>299.60000000000002</v>
      </c>
      <c r="O90" s="597">
        <f>(IFERROR(Raw_Data!BS16,0))+(IFERROR(Raw_Data!BT16,0))</f>
        <v>256.8</v>
      </c>
      <c r="P90">
        <f t="shared" si="16"/>
        <v>1</v>
      </c>
    </row>
    <row r="91" spans="1:17" ht="14">
      <c r="A91" s="106" t="s">
        <v>292</v>
      </c>
      <c r="B91" s="589" t="s">
        <v>854</v>
      </c>
      <c r="C91" s="479">
        <f>IFERROR('Energy balance'!C10*$Q91,0)</f>
        <v>0</v>
      </c>
      <c r="D91" s="479">
        <f>IFERROR('Energy balance'!D10*$Q91,0)</f>
        <v>0</v>
      </c>
      <c r="E91" s="479">
        <f>IFERROR('Energy balance'!E10*$Q91,0)</f>
        <v>0</v>
      </c>
      <c r="F91" s="596">
        <f>(IFERROR(Raw_Data!H17,0))+(IFERROR(Raw_Data!I17,0))</f>
        <v>0</v>
      </c>
      <c r="G91" s="597">
        <f>(IFERROR(Raw_Data!IO17,0))+(IFERROR(Raw_Data!P17,0))</f>
        <v>0</v>
      </c>
      <c r="H91" s="597">
        <f>(IFERROR(Raw_Data!V17,0))+(IFERROR(Raw_Data!W17,0))</f>
        <v>0</v>
      </c>
      <c r="I91" s="597">
        <f>(IFERROR(Raw_Data!AC17,0))+(IFERROR(Raw_Data!AD17,0))</f>
        <v>0</v>
      </c>
      <c r="J91" s="597">
        <f>(IFERROR(Raw_Data!AJ17,0))+(IFERROR(Raw_Data!AK17,0))</f>
        <v>0</v>
      </c>
      <c r="K91" s="597">
        <f>(IFERROR(Raw_Data!AQ17,0))+(IFERROR(Raw_Data!AR17,0))</f>
        <v>0</v>
      </c>
      <c r="L91" s="597">
        <f>(IFERROR(Raw_Data!AX17,0))+(IFERROR(Raw_Data!AY17,0))</f>
        <v>0</v>
      </c>
      <c r="M91" s="597">
        <f>(IFERROR(Raw_Data!BE17,0))+(IFERROR(Raw_Data!BF17,0))</f>
        <v>0</v>
      </c>
      <c r="N91" s="597">
        <f>(IFERROR(Raw_Data!BL17,0))+(IFERROR(Raw_Data!BM17,0))</f>
        <v>0</v>
      </c>
      <c r="O91" s="597">
        <f>(IFERROR(Raw_Data!BS17,0))+(IFERROR(Raw_Data!BT17,0))</f>
        <v>0</v>
      </c>
      <c r="P91">
        <f t="shared" si="16"/>
        <v>0</v>
      </c>
      <c r="Q91" s="106"/>
    </row>
    <row r="92" spans="1:17" ht="14">
      <c r="A92" s="106" t="s">
        <v>292</v>
      </c>
      <c r="B92" s="589" t="s">
        <v>852</v>
      </c>
      <c r="C92" s="479">
        <f>IFERROR('Energy balance'!C12*$Q92,0)</f>
        <v>0</v>
      </c>
      <c r="D92" s="479">
        <f>IFERROR('Energy balance'!D12*$Q92,0)</f>
        <v>0</v>
      </c>
      <c r="E92" s="479">
        <f>IFERROR('Energy balance'!E12*$Q92,0)</f>
        <v>0</v>
      </c>
      <c r="F92" s="596">
        <f>(IFERROR(Raw_Data!H19,0))+(IFERROR(Raw_Data!I19,0))</f>
        <v>0</v>
      </c>
      <c r="G92" s="597">
        <f>(IFERROR(Raw_Data!IO19,0))+(IFERROR(Raw_Data!P19,0))</f>
        <v>0</v>
      </c>
      <c r="H92" s="597">
        <f>(IFERROR(Raw_Data!V19,0))+(IFERROR(Raw_Data!W19,0))</f>
        <v>0</v>
      </c>
      <c r="I92" s="597">
        <f>(IFERROR(Raw_Data!AC19,0))+(IFERROR(Raw_Data!AD19,0))</f>
        <v>0</v>
      </c>
      <c r="J92" s="597">
        <f>(IFERROR(Raw_Data!AJ19,0))+(IFERROR(Raw_Data!AK19,0))</f>
        <v>0</v>
      </c>
      <c r="K92" s="597">
        <f>(IFERROR(Raw_Data!AQ19,0))+(IFERROR(Raw_Data!AR19,0))</f>
        <v>0</v>
      </c>
      <c r="L92" s="597">
        <f>(IFERROR(Raw_Data!AX19,0))+(IFERROR(Raw_Data!AY19,0))</f>
        <v>0</v>
      </c>
      <c r="M92" s="597">
        <f>(IFERROR(Raw_Data!BE19,0))+(IFERROR(Raw_Data!BF19,0))</f>
        <v>0</v>
      </c>
      <c r="N92" s="597">
        <f>(IFERROR(Raw_Data!BL19,0))+(IFERROR(Raw_Data!BM19,0))</f>
        <v>0</v>
      </c>
      <c r="O92" s="597">
        <f>(IFERROR(Raw_Data!BS19,0))+(IFERROR(Raw_Data!BT19,0))</f>
        <v>0</v>
      </c>
      <c r="P92">
        <f t="shared" si="16"/>
        <v>0</v>
      </c>
      <c r="Q92" s="106"/>
    </row>
    <row r="93" spans="1:17" ht="14">
      <c r="A93" s="106" t="s">
        <v>292</v>
      </c>
      <c r="B93" s="589" t="s">
        <v>851</v>
      </c>
      <c r="C93" s="478">
        <f>IFERROR('Energy balance'!C13*$Q93,0)</f>
        <v>0</v>
      </c>
      <c r="D93" s="478">
        <f>IFERROR('Energy balance'!D13*$Q93,0)</f>
        <v>0</v>
      </c>
      <c r="E93" s="478">
        <f>IFERROR('Energy balance'!E13*$Q93,0)</f>
        <v>0</v>
      </c>
      <c r="F93" s="596">
        <f>(IFERROR(Raw_Data!H20,0))+(IFERROR(Raw_Data!I20,0))</f>
        <v>0</v>
      </c>
      <c r="G93" s="597">
        <f>(IFERROR(Raw_Data!IO20,0))+(IFERROR(Raw_Data!P20,0))</f>
        <v>0</v>
      </c>
      <c r="H93" s="597">
        <f>(IFERROR(Raw_Data!V20,0))+(IFERROR(Raw_Data!W20,0))</f>
        <v>0</v>
      </c>
      <c r="I93" s="597">
        <f>(IFERROR(Raw_Data!AC20,0))+(IFERROR(Raw_Data!AD20,0))</f>
        <v>0</v>
      </c>
      <c r="J93" s="597">
        <f>(IFERROR(Raw_Data!AJ20,0))+(IFERROR(Raw_Data!AK20,0))</f>
        <v>0</v>
      </c>
      <c r="K93" s="597">
        <f>(IFERROR(Raw_Data!AQ20,0))+(IFERROR(Raw_Data!AR20,0))</f>
        <v>0</v>
      </c>
      <c r="L93" s="597">
        <f>(IFERROR(Raw_Data!AX20,0))+(IFERROR(Raw_Data!AY20,0))</f>
        <v>0</v>
      </c>
      <c r="M93" s="597">
        <f>(IFERROR(Raw_Data!BE20,0))+(IFERROR(Raw_Data!BF20,0))</f>
        <v>0</v>
      </c>
      <c r="N93" s="597">
        <f>(IFERROR(Raw_Data!BL20,0))+(IFERROR(Raw_Data!BM20,0))</f>
        <v>0</v>
      </c>
      <c r="O93" s="597">
        <f>(IFERROR(Raw_Data!BS20,0))+(IFERROR(Raw_Data!BT20,0))</f>
        <v>0</v>
      </c>
      <c r="P93">
        <f t="shared" si="16"/>
        <v>0</v>
      </c>
      <c r="Q93" s="106"/>
    </row>
    <row r="94" spans="1:17" ht="14">
      <c r="A94" s="106" t="s">
        <v>292</v>
      </c>
      <c r="B94" s="589" t="s">
        <v>850</v>
      </c>
      <c r="C94" s="478">
        <f>IFERROR('Energy balance'!C14*$Q94,0)</f>
        <v>0</v>
      </c>
      <c r="D94" s="478">
        <f>IFERROR('Energy balance'!D14*$Q94,0)</f>
        <v>0</v>
      </c>
      <c r="E94" s="478">
        <f>IFERROR('Energy balance'!E14*$Q94,0)</f>
        <v>0</v>
      </c>
      <c r="F94" s="596">
        <f>(IFERROR(Raw_Data!H21,0))+(IFERROR(Raw_Data!I21,0))</f>
        <v>0</v>
      </c>
      <c r="G94" s="597">
        <f>(IFERROR(Raw_Data!IO21,0))+(IFERROR(Raw_Data!P21,0))</f>
        <v>0</v>
      </c>
      <c r="H94" s="597">
        <f>(IFERROR(Raw_Data!V21,0))+(IFERROR(Raw_Data!W21,0))</f>
        <v>0</v>
      </c>
      <c r="I94" s="597">
        <f>(IFERROR(Raw_Data!AC21,0))+(IFERROR(Raw_Data!AD21,0))</f>
        <v>0</v>
      </c>
      <c r="J94" s="597">
        <f>(IFERROR(Raw_Data!AJ21,0))+(IFERROR(Raw_Data!AK21,0))</f>
        <v>0</v>
      </c>
      <c r="K94" s="597">
        <f>(IFERROR(Raw_Data!AQ21,0))+(IFERROR(Raw_Data!AR21,0))</f>
        <v>0</v>
      </c>
      <c r="L94" s="597">
        <f>(IFERROR(Raw_Data!AX21,0))+(IFERROR(Raw_Data!AY21,0))</f>
        <v>0</v>
      </c>
      <c r="M94" s="597">
        <f>(IFERROR(Raw_Data!BE21,0))+(IFERROR(Raw_Data!BF21,0))</f>
        <v>0</v>
      </c>
      <c r="N94" s="597">
        <f>(IFERROR(Raw_Data!BL21,0))+(IFERROR(Raw_Data!BM21,0))</f>
        <v>0</v>
      </c>
      <c r="O94" s="597">
        <f>(IFERROR(Raw_Data!BS21,0))+(IFERROR(Raw_Data!BT21,0))</f>
        <v>0</v>
      </c>
      <c r="P94">
        <f t="shared" si="16"/>
        <v>0</v>
      </c>
      <c r="Q94" s="106"/>
    </row>
    <row r="95" spans="1:17" ht="14">
      <c r="A95" s="106" t="s">
        <v>292</v>
      </c>
      <c r="B95" s="589" t="s">
        <v>849</v>
      </c>
      <c r="C95" s="478">
        <f>IFERROR('Energy balance'!C15*$Q95,0)</f>
        <v>0</v>
      </c>
      <c r="D95" s="478">
        <f>IFERROR('Energy balance'!D15*$Q95,0)</f>
        <v>0</v>
      </c>
      <c r="E95" s="478">
        <f>IFERROR('Energy balance'!E15*$Q95,0)</f>
        <v>0</v>
      </c>
      <c r="F95" s="596">
        <f>(IFERROR(Raw_Data!H22,0))+(IFERROR(Raw_Data!I22,0))</f>
        <v>0</v>
      </c>
      <c r="G95" s="597">
        <f>(IFERROR(Raw_Data!IO22,0))+(IFERROR(Raw_Data!P22,0))</f>
        <v>0</v>
      </c>
      <c r="H95" s="597">
        <f>(IFERROR(Raw_Data!V22,0))+(IFERROR(Raw_Data!W22,0))</f>
        <v>0</v>
      </c>
      <c r="I95" s="597">
        <f>(IFERROR(Raw_Data!AC22,0))+(IFERROR(Raw_Data!AD22,0))</f>
        <v>0</v>
      </c>
      <c r="J95" s="597">
        <f>(IFERROR(Raw_Data!AJ22,0))+(IFERROR(Raw_Data!AK22,0))</f>
        <v>0</v>
      </c>
      <c r="K95" s="597">
        <f>(IFERROR(Raw_Data!AQ22,0))+(IFERROR(Raw_Data!AR22,0))</f>
        <v>0</v>
      </c>
      <c r="L95" s="597">
        <f>(IFERROR(Raw_Data!AX22,0))+(IFERROR(Raw_Data!AY22,0))</f>
        <v>0</v>
      </c>
      <c r="M95" s="597">
        <f>(IFERROR(Raw_Data!BE22,0))+(IFERROR(Raw_Data!BF22,0))</f>
        <v>0</v>
      </c>
      <c r="N95" s="597">
        <f>(IFERROR(Raw_Data!BL22,0))+(IFERROR(Raw_Data!BM22,0))</f>
        <v>0</v>
      </c>
      <c r="O95" s="597">
        <f>(IFERROR(Raw_Data!BS22,0))+(IFERROR(Raw_Data!BT22,0))</f>
        <v>0</v>
      </c>
      <c r="P95">
        <f t="shared" si="16"/>
        <v>0</v>
      </c>
      <c r="Q95" s="106"/>
    </row>
    <row r="96" spans="1:17" ht="14">
      <c r="A96" s="106" t="s">
        <v>292</v>
      </c>
      <c r="B96" s="589" t="s">
        <v>79</v>
      </c>
      <c r="C96" s="478">
        <f>IFERROR('Energy balance'!C16*$Q96,0)</f>
        <v>0</v>
      </c>
      <c r="D96" s="478">
        <f>IFERROR('Energy balance'!D16*$Q96,0)</f>
        <v>0</v>
      </c>
      <c r="E96" s="478">
        <f>IFERROR('Energy balance'!E16*$Q96,0)</f>
        <v>0</v>
      </c>
      <c r="F96" s="596">
        <f>(IFERROR(Raw_Data!H23,0))+(IFERROR(Raw_Data!I23,0))</f>
        <v>253650.128</v>
      </c>
      <c r="G96" s="597">
        <f>(IFERROR(Raw_Data!O23,0))+(IFERROR(Raw_Data!P23,0))</f>
        <v>245504.394</v>
      </c>
      <c r="H96" s="597">
        <f>(IFERROR(Raw_Data!V23,0))+(IFERROR(Raw_Data!W23,0))</f>
        <v>248196.092</v>
      </c>
      <c r="I96" s="597">
        <f>(IFERROR(Raw_Data!AC23,0))+(IFERROR(Raw_Data!AD23,0))</f>
        <v>246923.61499999999</v>
      </c>
      <c r="J96" s="597">
        <f>(IFERROR(Raw_Data!AJ23,0))+(IFERROR(Raw_Data!AK23,0))</f>
        <v>240219.45</v>
      </c>
      <c r="K96" s="597">
        <f>(IFERROR(Raw_Data!AQ23,0))+(IFERROR(Raw_Data!AR23,0))</f>
        <v>238510.58</v>
      </c>
      <c r="L96" s="597">
        <f>(IFERROR(Raw_Data!AX23,0))+(IFERROR(Raw_Data!AY23,0))</f>
        <v>232723.81400000001</v>
      </c>
      <c r="M96" s="597">
        <f>(IFERROR(Raw_Data!BE23,0))+(IFERROR(Raw_Data!BF23,0))</f>
        <v>233067.56099999999</v>
      </c>
      <c r="N96" s="597">
        <f>(IFERROR(Raw_Data!BL23,0))+(IFERROR(Raw_Data!BM23,0))</f>
        <v>234818.84100000001</v>
      </c>
      <c r="O96" s="597">
        <f>(IFERROR(Raw_Data!BS23,0))+(IFERROR(Raw_Data!BT23,0))</f>
        <v>236131.272</v>
      </c>
      <c r="P96">
        <f t="shared" si="16"/>
        <v>0.51163821820307964</v>
      </c>
      <c r="Q96" s="106"/>
    </row>
    <row r="97" spans="1:17" ht="14">
      <c r="A97" s="106" t="s">
        <v>292</v>
      </c>
      <c r="B97" s="589" t="s">
        <v>219</v>
      </c>
      <c r="C97" s="478">
        <f>IFERROR('Energy balance'!C17*$Q97,0)</f>
        <v>0</v>
      </c>
      <c r="D97" s="478">
        <f>IFERROR('Energy balance'!D17*$Q97,0)</f>
        <v>0</v>
      </c>
      <c r="E97" s="478">
        <f>IFERROR('Energy balance'!E17*$Q97,0)</f>
        <v>0</v>
      </c>
      <c r="F97" s="596">
        <f>(IFERROR(Raw_Data!H24,0))+(IFERROR(Raw_Data!I24,0))</f>
        <v>0</v>
      </c>
      <c r="G97" s="597">
        <f>(IFERROR(Raw_Data!IO24,0))+(IFERROR(Raw_Data!P24,0))</f>
        <v>0</v>
      </c>
      <c r="H97" s="597">
        <f>(IFERROR(Raw_Data!V24,0))+(IFERROR(Raw_Data!W24,0))</f>
        <v>0</v>
      </c>
      <c r="I97" s="597">
        <f>(IFERROR(Raw_Data!AC24,0))+(IFERROR(Raw_Data!AD24,0))</f>
        <v>0</v>
      </c>
      <c r="J97" s="597">
        <f>(IFERROR(Raw_Data!AJ24,0))+(IFERROR(Raw_Data!AK24,0))</f>
        <v>0</v>
      </c>
      <c r="K97" s="597">
        <f>(IFERROR(Raw_Data!AQ24,0))+(IFERROR(Raw_Data!AR24,0))</f>
        <v>0</v>
      </c>
      <c r="L97" s="597">
        <f>(IFERROR(Raw_Data!AX24,0))+(IFERROR(Raw_Data!AY24,0))</f>
        <v>0</v>
      </c>
      <c r="M97" s="597">
        <f>(IFERROR(Raw_Data!BE24,0))+(IFERROR(Raw_Data!BF24,0))</f>
        <v>0</v>
      </c>
      <c r="N97" s="597">
        <f>(IFERROR(Raw_Data!BL24,0))+(IFERROR(Raw_Data!BM24,0))</f>
        <v>0</v>
      </c>
      <c r="O97" s="597">
        <f>(IFERROR(Raw_Data!BS24,0))+(IFERROR(Raw_Data!BT24,0))</f>
        <v>0</v>
      </c>
      <c r="P97">
        <f t="shared" si="16"/>
        <v>0</v>
      </c>
      <c r="Q97" s="106"/>
    </row>
    <row r="98" spans="1:17" ht="14">
      <c r="A98" s="106" t="s">
        <v>292</v>
      </c>
      <c r="B98" s="604" t="s">
        <v>890</v>
      </c>
      <c r="C98" s="478">
        <f>IFERROR('Energy balance'!C18*$Q98,0)</f>
        <v>0</v>
      </c>
      <c r="D98" s="478">
        <f>IFERROR('Energy balance'!D18*$Q98,0)</f>
        <v>0</v>
      </c>
      <c r="E98" s="479">
        <f>IFERROR('Energy balance'!E18*$Q98,0)</f>
        <v>0</v>
      </c>
      <c r="F98" s="479">
        <f>F89-F88</f>
        <v>4556.4889999999996</v>
      </c>
      <c r="G98" s="479">
        <f t="shared" ref="G98:N98" si="17">G89-G88</f>
        <v>4515.51</v>
      </c>
      <c r="H98" s="479">
        <f t="shared" si="17"/>
        <v>4426.3450000000003</v>
      </c>
      <c r="I98" s="479">
        <f t="shared" si="17"/>
        <v>4427.9210000000003</v>
      </c>
      <c r="J98" s="479">
        <f t="shared" si="17"/>
        <v>4481.7510000000002</v>
      </c>
      <c r="K98" s="479">
        <f t="shared" si="17"/>
        <v>4383.0020000000004</v>
      </c>
      <c r="L98" s="479">
        <f t="shared" si="17"/>
        <v>4540.9650000000001</v>
      </c>
      <c r="M98" s="479">
        <f t="shared" si="17"/>
        <v>4282.3990000000003</v>
      </c>
      <c r="N98" s="479">
        <f t="shared" si="17"/>
        <v>4583.0569999999998</v>
      </c>
      <c r="O98" s="479">
        <f>O89-O88</f>
        <v>4539.8119999999999</v>
      </c>
      <c r="P98">
        <f t="shared" si="16"/>
        <v>9.8069927237655029E-3</v>
      </c>
      <c r="Q98" s="106"/>
    </row>
    <row r="99" spans="1:17" ht="14">
      <c r="A99" s="106" t="s">
        <v>292</v>
      </c>
      <c r="B99" s="604" t="s">
        <v>960</v>
      </c>
      <c r="C99" s="478">
        <f>IFERROR('Energy balance'!C19*$Q99,0)</f>
        <v>0</v>
      </c>
      <c r="D99" s="478">
        <f>IFERROR('Energy balance'!D19*$Q99,0)</f>
        <v>0</v>
      </c>
      <c r="E99" s="478">
        <f>IFERROR('Energy balance'!E19*$Q99,0)</f>
        <v>0</v>
      </c>
      <c r="F99" s="478">
        <f>IFERROR('Energy balance'!F19*$Q99,0)</f>
        <v>0</v>
      </c>
      <c r="G99" s="478">
        <f>IFERROR('Energy balance'!G19*$Q99,0)</f>
        <v>0</v>
      </c>
      <c r="H99" s="478">
        <f>IFERROR('Energy balance'!H19*$Q99,0)</f>
        <v>0</v>
      </c>
      <c r="I99" s="480">
        <f>IFERROR('Energy balance'!I19*$Q99,0)</f>
        <v>0</v>
      </c>
      <c r="J99" s="480">
        <f>IFERROR('Energy balance'!J19*$Q99,0)</f>
        <v>0</v>
      </c>
      <c r="K99" s="480">
        <f>IFERROR('Energy balance'!K19*$Q99,0)</f>
        <v>0</v>
      </c>
      <c r="L99" s="480">
        <f>IFERROR('Energy balance'!L19*$Q99,0)</f>
        <v>0</v>
      </c>
      <c r="M99" s="483">
        <f>IFERROR('Energy balance'!M19*$Q99,0)</f>
        <v>0</v>
      </c>
      <c r="N99" s="484">
        <f>IFERROR('Energy balance'!N19*$Q99,0)</f>
        <v>0</v>
      </c>
      <c r="O99" s="484">
        <f>IFERROR('Energy balance'!O19*$Q99,0)</f>
        <v>0</v>
      </c>
      <c r="P99">
        <f t="shared" si="16"/>
        <v>0</v>
      </c>
      <c r="Q99" s="106"/>
    </row>
    <row r="100" spans="1:17" ht="14">
      <c r="A100" s="106" t="s">
        <v>292</v>
      </c>
      <c r="B100" s="589" t="s">
        <v>853</v>
      </c>
      <c r="C100" s="479">
        <f>IFERROR('Energy balance'!C11*$Q100,0)</f>
        <v>0</v>
      </c>
      <c r="D100" s="479">
        <f>IFERROR('Energy balance'!D11*$Q100,0)</f>
        <v>0</v>
      </c>
      <c r="E100" s="479">
        <f>IFERROR('Energy balance'!E11*$Q100,0)</f>
        <v>0</v>
      </c>
      <c r="F100" s="596">
        <f>(IFERROR(Raw_Data!H18,0))+(IFERROR(Raw_Data!I18,0))</f>
        <v>0</v>
      </c>
      <c r="G100" s="597">
        <f>(IFERROR(Raw_Data!IO18,0))+(IFERROR(Raw_Data!P18,0))</f>
        <v>0</v>
      </c>
      <c r="H100" s="597">
        <f>(IFERROR(Raw_Data!V18,0))+(IFERROR(Raw_Data!W18,0))</f>
        <v>0</v>
      </c>
      <c r="I100" s="597">
        <f>(IFERROR(Raw_Data!AC18,0))+(IFERROR(Raw_Data!AD18,0))</f>
        <v>0</v>
      </c>
      <c r="J100" s="597">
        <f>(IFERROR(Raw_Data!AJ18,0))+(IFERROR(Raw_Data!AK18,0))</f>
        <v>0</v>
      </c>
      <c r="K100" s="597">
        <f>(IFERROR(Raw_Data!AQ18,0))+(IFERROR(Raw_Data!AR18,0))</f>
        <v>0</v>
      </c>
      <c r="L100" s="597">
        <f>(IFERROR(Raw_Data!AX18,0))+(IFERROR(Raw_Data!AY18,0))</f>
        <v>0</v>
      </c>
      <c r="M100" s="597">
        <f>(IFERROR(Raw_Data!BE18,0))+(IFERROR(Raw_Data!BF18,0))</f>
        <v>0</v>
      </c>
      <c r="N100" s="597">
        <f>(IFERROR(Raw_Data!BL18,0))+(IFERROR(Raw_Data!BM18,0))</f>
        <v>0</v>
      </c>
      <c r="O100" s="597">
        <f>(IFERROR(Raw_Data!BS18,0))+(IFERROR(Raw_Data!BT18,0))</f>
        <v>0</v>
      </c>
      <c r="P100">
        <f t="shared" si="16"/>
        <v>0</v>
      </c>
      <c r="Q100" s="106"/>
    </row>
    <row r="101" spans="1:17" ht="14">
      <c r="A101" s="106" t="s">
        <v>292</v>
      </c>
      <c r="B101" s="314"/>
      <c r="C101" s="485">
        <f>IFERROR('Energy balance'!C20*$Q101,0)</f>
        <v>0</v>
      </c>
      <c r="D101" s="478">
        <f>IFERROR('Energy balance'!D20*$Q101,0)</f>
        <v>0</v>
      </c>
      <c r="E101" s="478">
        <f>IFERROR('Energy balance'!E20*$Q101,0)</f>
        <v>0</v>
      </c>
      <c r="F101" s="478">
        <f>IFERROR('Energy balance'!F20*$Q101,0)</f>
        <v>0</v>
      </c>
      <c r="G101" s="480">
        <f>IFERROR('Energy balance'!G20*$Q101,0)</f>
        <v>0</v>
      </c>
      <c r="H101" s="480">
        <f>IFERROR('Energy balance'!H20*$Q101,0)</f>
        <v>0</v>
      </c>
      <c r="I101" s="480">
        <f>IFERROR('Energy balance'!I20*$Q101,0)</f>
        <v>0</v>
      </c>
      <c r="J101" s="480">
        <f>IFERROR('Energy balance'!J20*$Q101,0)</f>
        <v>0</v>
      </c>
      <c r="K101" s="480">
        <f>IFERROR('Energy balance'!K20*$Q101,0)</f>
        <v>0</v>
      </c>
      <c r="L101" s="480">
        <f>IFERROR('Energy balance'!L20*$Q101,0)</f>
        <v>0</v>
      </c>
      <c r="M101" s="481">
        <f>IFERROR('Energy balance'!M20*$Q101,0)</f>
        <v>0</v>
      </c>
      <c r="N101" s="482">
        <f>IFERROR('Energy balance'!N20*$Q101,0)</f>
        <v>0</v>
      </c>
      <c r="O101" s="482">
        <f>IFERROR('Energy balance'!O20*$Q101,0)</f>
        <v>0</v>
      </c>
      <c r="Q101" s="361"/>
    </row>
    <row r="102" spans="1:17" ht="14">
      <c r="A102" s="106" t="s">
        <v>292</v>
      </c>
      <c r="B102" s="314"/>
      <c r="C102" s="478">
        <f>IFERROR('Energy balance'!C21*$Q102,0)</f>
        <v>0</v>
      </c>
      <c r="D102" s="478">
        <f>IFERROR('Energy balance'!D21*$Q102,0)</f>
        <v>0</v>
      </c>
      <c r="E102" s="479">
        <f>IFERROR('Energy balance'!E21*$Q102,0)</f>
        <v>0</v>
      </c>
      <c r="F102" s="479">
        <f>IFERROR('Energy balance'!F21*$Q102,0)</f>
        <v>0</v>
      </c>
      <c r="G102" s="479">
        <f>IFERROR('Energy balance'!G21*$Q102,0)</f>
        <v>0</v>
      </c>
      <c r="H102" s="479">
        <f>IFERROR('Energy balance'!H21*$Q102,0)</f>
        <v>0</v>
      </c>
      <c r="I102" s="480">
        <f>IFERROR('Energy balance'!I21*$Q102,0)</f>
        <v>0</v>
      </c>
      <c r="J102" s="480">
        <f>IFERROR('Energy balance'!J21*$Q102,0)</f>
        <v>0</v>
      </c>
      <c r="K102" s="480">
        <f>IFERROR('Energy balance'!K21*$Q102,0)</f>
        <v>0</v>
      </c>
      <c r="L102" s="480">
        <f>IFERROR('Energy balance'!L21*$Q102,0)</f>
        <v>0</v>
      </c>
      <c r="M102" s="481">
        <f>IFERROR('Energy balance'!M21*$Q102,0)</f>
        <v>0</v>
      </c>
      <c r="N102" s="482">
        <f>IFERROR('Energy balance'!N21*$Q102,0)</f>
        <v>0</v>
      </c>
      <c r="O102" s="482">
        <f>IFERROR('Energy balance'!O21*$Q102,0)</f>
        <v>0</v>
      </c>
      <c r="Q102" s="106"/>
    </row>
    <row r="103" spans="1:17" ht="14">
      <c r="A103" s="106" t="s">
        <v>292</v>
      </c>
      <c r="B103" s="363" t="s">
        <v>106</v>
      </c>
      <c r="C103" s="364">
        <f>SUM(C86:C102)</f>
        <v>0</v>
      </c>
      <c r="D103" s="364">
        <f>SUM(D86:D102)</f>
        <v>0</v>
      </c>
      <c r="E103" s="364">
        <f>SUM(E86:E102)</f>
        <v>0</v>
      </c>
      <c r="F103" s="609">
        <f>F86+F99+(F89-F88)+F92+F93+F94+F96+F97</f>
        <v>258206.617</v>
      </c>
      <c r="G103" s="609">
        <f t="shared" ref="G103:O103" si="18">G86+G99+(G89-G88)+G92+G93+G94+G96+G97</f>
        <v>250019.90400000001</v>
      </c>
      <c r="H103" s="609">
        <f t="shared" si="18"/>
        <v>252622.43700000001</v>
      </c>
      <c r="I103" s="609">
        <f t="shared" si="18"/>
        <v>251351.53599999999</v>
      </c>
      <c r="J103" s="609">
        <f t="shared" si="18"/>
        <v>244701.201</v>
      </c>
      <c r="K103" s="609">
        <f t="shared" si="18"/>
        <v>242893.58199999999</v>
      </c>
      <c r="L103" s="609">
        <f t="shared" si="18"/>
        <v>237264.77900000001</v>
      </c>
      <c r="M103" s="609">
        <f t="shared" si="18"/>
        <v>237349.96</v>
      </c>
      <c r="N103" s="609">
        <f t="shared" si="18"/>
        <v>239401.89800000002</v>
      </c>
      <c r="O103" s="609">
        <f t="shared" si="18"/>
        <v>240671.084</v>
      </c>
    </row>
    <row r="105" spans="1:17" ht="16" thickBot="1">
      <c r="B105" s="357" t="s">
        <v>295</v>
      </c>
    </row>
    <row r="106" spans="1:17" ht="14.5"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7" ht="14">
      <c r="A107" s="106" t="s">
        <v>293</v>
      </c>
      <c r="B107" s="589" t="s">
        <v>857</v>
      </c>
      <c r="C107" s="477">
        <f>IFERROR('Energy balance'!C5*#REF!,0)</f>
        <v>0</v>
      </c>
      <c r="D107" s="477">
        <f>IFERROR('Energy balance'!D5*#REF!,0)</f>
        <v>0</v>
      </c>
      <c r="E107" s="477">
        <f>IFERROR('Energy balance'!E5*#REF!,0)</f>
        <v>0</v>
      </c>
      <c r="F107" s="477">
        <f>IFERROR(Raw_Data!E12,0)</f>
        <v>0</v>
      </c>
      <c r="G107" s="477">
        <f>IFERROR(Raw_Data!L12,0)</f>
        <v>0</v>
      </c>
      <c r="H107" s="477">
        <f>IFERROR(Raw_Data!S12,0)</f>
        <v>0</v>
      </c>
      <c r="I107" s="477">
        <f>IFERROR(Raw_Data!Z12,0)</f>
        <v>0</v>
      </c>
      <c r="J107" s="477">
        <f>IFERROR(Raw_Data!AG12,0)</f>
        <v>0</v>
      </c>
      <c r="K107" s="477">
        <f>IFERROR(Raw_Data!AN12,0)</f>
        <v>0</v>
      </c>
      <c r="L107" s="477">
        <f>IFERROR(Raw_Data!AU12,0)</f>
        <v>0</v>
      </c>
      <c r="M107" s="477">
        <f>IFERROR(Raw_Data!BB12,0)</f>
        <v>0</v>
      </c>
      <c r="N107" s="477">
        <f>IFERROR(Raw_Data!BI12,0)</f>
        <v>0</v>
      </c>
      <c r="O107" s="477">
        <f>IFERROR(Raw_Data!BP12,0)</f>
        <v>0</v>
      </c>
      <c r="P107">
        <f t="shared" ref="P107:P121" si="19">O107/(O107+O86+O65+O44+O23)</f>
        <v>0</v>
      </c>
      <c r="Q107" s="106"/>
    </row>
    <row r="108" spans="1:17" ht="14">
      <c r="A108" s="106" t="s">
        <v>293</v>
      </c>
      <c r="B108" s="589" t="s">
        <v>80</v>
      </c>
      <c r="C108" s="478">
        <f>IFERROR('Energy balance'!C6*#REF!,0)</f>
        <v>0</v>
      </c>
      <c r="D108" s="478">
        <f>IFERROR('Energy balance'!D6*#REF!,0)</f>
        <v>0</v>
      </c>
      <c r="E108" s="478">
        <f>IFERROR('Energy balance'!E6*#REF!,0)</f>
        <v>0</v>
      </c>
      <c r="F108" s="477">
        <f>IFERROR(Raw_Data!E13,0)</f>
        <v>0</v>
      </c>
      <c r="G108" s="477">
        <f>IFERROR(Raw_Data!L13,0)</f>
        <v>0</v>
      </c>
      <c r="H108" s="477">
        <f>IFERROR(Raw_Data!S13,0)</f>
        <v>0</v>
      </c>
      <c r="I108" s="477">
        <f>IFERROR(Raw_Data!Z13,0)</f>
        <v>0</v>
      </c>
      <c r="J108" s="477">
        <f>IFERROR(Raw_Data!AG13,0)</f>
        <v>0</v>
      </c>
      <c r="K108" s="477">
        <f>IFERROR(Raw_Data!AN13,0)</f>
        <v>0</v>
      </c>
      <c r="L108" s="477">
        <f>IFERROR(Raw_Data!AU13,0)</f>
        <v>0</v>
      </c>
      <c r="M108" s="477">
        <f>IFERROR(Raw_Data!BB13,0)</f>
        <v>0</v>
      </c>
      <c r="N108" s="477">
        <f>IFERROR(Raw_Data!BI13,0)</f>
        <v>0</v>
      </c>
      <c r="O108" s="477">
        <f>IFERROR(Raw_Data!BP13,0)</f>
        <v>0</v>
      </c>
      <c r="P108">
        <f t="shared" si="19"/>
        <v>0</v>
      </c>
      <c r="Q108" s="106"/>
    </row>
    <row r="109" spans="1:17" ht="14">
      <c r="A109" s="106" t="s">
        <v>293</v>
      </c>
      <c r="B109" s="589" t="s">
        <v>856</v>
      </c>
      <c r="C109" s="478">
        <f>IFERROR('Energy balance'!C7*#REF!,0)</f>
        <v>0</v>
      </c>
      <c r="D109" s="478">
        <f>IFERROR('Energy balance'!D7*#REF!,0)</f>
        <v>0</v>
      </c>
      <c r="E109" s="478">
        <f>IFERROR('Energy balance'!E7*#REF!,0)</f>
        <v>0</v>
      </c>
      <c r="F109" s="477">
        <f>IFERROR(Raw_Data!E14,0)</f>
        <v>0</v>
      </c>
      <c r="G109" s="477">
        <f>IFERROR(Raw_Data!L14,0)</f>
        <v>0</v>
      </c>
      <c r="H109" s="477">
        <f>IFERROR(Raw_Data!S14,0)</f>
        <v>0</v>
      </c>
      <c r="I109" s="477">
        <f>IFERROR(Raw_Data!Z14,0)</f>
        <v>0</v>
      </c>
      <c r="J109" s="477">
        <f>IFERROR(Raw_Data!AG14,0)</f>
        <v>0</v>
      </c>
      <c r="K109" s="477">
        <f>IFERROR(Raw_Data!AN14,0)</f>
        <v>0</v>
      </c>
      <c r="L109" s="477">
        <f>IFERROR(Raw_Data!AU14,0)</f>
        <v>0</v>
      </c>
      <c r="M109" s="477">
        <f>IFERROR(Raw_Data!BB14,0)</f>
        <v>0</v>
      </c>
      <c r="N109" s="477">
        <f>IFERROR(Raw_Data!BI14,0)</f>
        <v>0</v>
      </c>
      <c r="O109" s="477">
        <f>IFERROR(Raw_Data!BP14,0)</f>
        <v>0</v>
      </c>
      <c r="P109">
        <f t="shared" si="19"/>
        <v>0</v>
      </c>
      <c r="Q109" s="106"/>
    </row>
    <row r="110" spans="1:17" ht="14">
      <c r="A110" s="106" t="s">
        <v>293</v>
      </c>
      <c r="B110" s="589" t="s">
        <v>855</v>
      </c>
      <c r="C110" s="479">
        <f>IFERROR('Energy balance'!C8*#REF!,0)</f>
        <v>0</v>
      </c>
      <c r="D110" s="479">
        <f>IFERROR('Energy balance'!D8*#REF!,0)</f>
        <v>0</v>
      </c>
      <c r="E110" s="479">
        <f>IFERROR('Energy balance'!E8*#REF!,0)</f>
        <v>0</v>
      </c>
      <c r="F110" s="477">
        <f>IFERROR(Raw_Data!E15,0)</f>
        <v>0</v>
      </c>
      <c r="G110" s="477">
        <f>IFERROR(Raw_Data!L15,0)</f>
        <v>0</v>
      </c>
      <c r="H110" s="477">
        <f>IFERROR(Raw_Data!S15,0)</f>
        <v>0</v>
      </c>
      <c r="I110" s="477">
        <f>IFERROR(Raw_Data!Z15,0)</f>
        <v>0</v>
      </c>
      <c r="J110" s="477">
        <f>IFERROR(Raw_Data!AG15,0)</f>
        <v>0</v>
      </c>
      <c r="K110" s="477">
        <f>IFERROR(Raw_Data!AN15,0)</f>
        <v>0</v>
      </c>
      <c r="L110" s="477">
        <f>IFERROR(Raw_Data!AU15,0)</f>
        <v>0</v>
      </c>
      <c r="M110" s="477">
        <f>IFERROR(Raw_Data!BB15,0)</f>
        <v>0</v>
      </c>
      <c r="N110" s="477">
        <f>IFERROR(Raw_Data!BI15,0)</f>
        <v>0</v>
      </c>
      <c r="O110" s="477">
        <f>IFERROR(Raw_Data!BP15,0)</f>
        <v>0</v>
      </c>
      <c r="P110">
        <f t="shared" si="19"/>
        <v>0</v>
      </c>
      <c r="Q110" s="106"/>
    </row>
    <row r="111" spans="1:17" ht="14">
      <c r="A111" s="106" t="s">
        <v>293</v>
      </c>
      <c r="B111" s="589" t="s">
        <v>212</v>
      </c>
      <c r="C111" s="479">
        <f>IFERROR('Energy balance'!C9*#REF!,0)</f>
        <v>0</v>
      </c>
      <c r="D111" s="479">
        <f>IFERROR('Energy balance'!D9*#REF!,0)</f>
        <v>0</v>
      </c>
      <c r="E111" s="479">
        <f>IFERROR('Energy balance'!E9*#REF!,0)</f>
        <v>0</v>
      </c>
      <c r="F111" s="477">
        <f>IFERROR(Raw_Data!E16,0)</f>
        <v>0</v>
      </c>
      <c r="G111" s="477">
        <f>IFERROR(Raw_Data!L16,0)</f>
        <v>0</v>
      </c>
      <c r="H111" s="477">
        <f>IFERROR(Raw_Data!S16,0)</f>
        <v>0</v>
      </c>
      <c r="I111" s="477">
        <f>IFERROR(Raw_Data!Z16,0)</f>
        <v>0</v>
      </c>
      <c r="J111" s="477">
        <f>IFERROR(Raw_Data!AG16,0)</f>
        <v>0</v>
      </c>
      <c r="K111" s="477">
        <f>IFERROR(Raw_Data!AN16,0)</f>
        <v>0</v>
      </c>
      <c r="L111" s="477">
        <f>IFERROR(Raw_Data!AU16,0)</f>
        <v>0</v>
      </c>
      <c r="M111" s="477">
        <f>IFERROR(Raw_Data!BB16,0)</f>
        <v>0</v>
      </c>
      <c r="N111" s="477">
        <f>IFERROR(Raw_Data!BI16,0)</f>
        <v>0</v>
      </c>
      <c r="O111" s="477">
        <f>IFERROR(Raw_Data!BP16,0)</f>
        <v>0</v>
      </c>
      <c r="P111">
        <f t="shared" si="19"/>
        <v>0</v>
      </c>
      <c r="Q111" s="106"/>
    </row>
    <row r="112" spans="1:17" ht="14">
      <c r="A112" s="106" t="s">
        <v>293</v>
      </c>
      <c r="B112" s="589" t="s">
        <v>854</v>
      </c>
      <c r="C112" s="479">
        <f>IFERROR('Energy balance'!C10*#REF!,0)</f>
        <v>0</v>
      </c>
      <c r="D112" s="479">
        <f>IFERROR('Energy balance'!D10*#REF!,0)</f>
        <v>0</v>
      </c>
      <c r="E112" s="479">
        <f>IFERROR('Energy balance'!E10*#REF!,0)</f>
        <v>0</v>
      </c>
      <c r="F112" s="477">
        <f>IFERROR(Raw_Data!E17,0)</f>
        <v>0</v>
      </c>
      <c r="G112" s="477">
        <f>IFERROR(Raw_Data!L17,0)</f>
        <v>0</v>
      </c>
      <c r="H112" s="477">
        <f>IFERROR(Raw_Data!S17,0)</f>
        <v>0</v>
      </c>
      <c r="I112" s="477">
        <f>IFERROR(Raw_Data!Z17,0)</f>
        <v>0</v>
      </c>
      <c r="J112" s="477">
        <f>IFERROR(Raw_Data!AG17,0)</f>
        <v>0</v>
      </c>
      <c r="K112" s="477">
        <f>IFERROR(Raw_Data!AN17,0)</f>
        <v>0</v>
      </c>
      <c r="L112" s="477">
        <f>IFERROR(Raw_Data!AU17,0)</f>
        <v>0</v>
      </c>
      <c r="M112" s="477">
        <f>IFERROR(Raw_Data!BB17,0)</f>
        <v>0</v>
      </c>
      <c r="N112" s="477">
        <f>IFERROR(Raw_Data!BI17,0)</f>
        <v>0</v>
      </c>
      <c r="O112" s="477">
        <f>IFERROR(Raw_Data!BP17,0)</f>
        <v>0</v>
      </c>
      <c r="P112">
        <f t="shared" si="19"/>
        <v>0</v>
      </c>
      <c r="Q112" s="106"/>
    </row>
    <row r="113" spans="1:17" ht="14">
      <c r="A113" s="106" t="s">
        <v>293</v>
      </c>
      <c r="B113" s="589" t="s">
        <v>852</v>
      </c>
      <c r="C113" s="479">
        <f>IFERROR('Energy balance'!C11*#REF!,0)</f>
        <v>0</v>
      </c>
      <c r="D113" s="479">
        <f>IFERROR('Energy balance'!D11*#REF!,0)</f>
        <v>0</v>
      </c>
      <c r="E113" s="479">
        <f>IFERROR('Energy balance'!E11*#REF!,0)</f>
        <v>0</v>
      </c>
      <c r="F113" s="477">
        <f>IFERROR(Raw_Data!E18,0)</f>
        <v>0</v>
      </c>
      <c r="G113" s="477">
        <f>IFERROR(Raw_Data!L18,0)</f>
        <v>0</v>
      </c>
      <c r="H113" s="477">
        <f>IFERROR(Raw_Data!S18,0)</f>
        <v>0</v>
      </c>
      <c r="I113" s="477">
        <f>IFERROR(Raw_Data!Z18,0)</f>
        <v>0</v>
      </c>
      <c r="J113" s="477">
        <f>IFERROR(Raw_Data!AG18,0)</f>
        <v>0</v>
      </c>
      <c r="K113" s="477">
        <f>IFERROR(Raw_Data!AN18,0)</f>
        <v>0</v>
      </c>
      <c r="L113" s="477">
        <f>IFERROR(Raw_Data!AU18,0)</f>
        <v>0</v>
      </c>
      <c r="M113" s="477">
        <f>IFERROR(Raw_Data!BB18,0)</f>
        <v>0</v>
      </c>
      <c r="N113" s="477">
        <f>IFERROR(Raw_Data!BI18,0)</f>
        <v>0</v>
      </c>
      <c r="O113" s="477">
        <f>IFERROR(Raw_Data!BP18,0)</f>
        <v>0</v>
      </c>
      <c r="P113">
        <f t="shared" si="19"/>
        <v>0</v>
      </c>
      <c r="Q113" s="106"/>
    </row>
    <row r="114" spans="1:17" ht="14">
      <c r="A114" s="106" t="s">
        <v>293</v>
      </c>
      <c r="B114" s="589" t="s">
        <v>851</v>
      </c>
      <c r="C114" s="479">
        <f>IFERROR('Energy balance'!C12*#REF!,0)</f>
        <v>0</v>
      </c>
      <c r="D114" s="479">
        <f>IFERROR('Energy balance'!D12*#REF!,0)</f>
        <v>0</v>
      </c>
      <c r="E114" s="479">
        <f>IFERROR('Energy balance'!E12*#REF!,0)</f>
        <v>0</v>
      </c>
      <c r="F114" s="477">
        <f>IFERROR(Raw_Data!E19,0)</f>
        <v>0</v>
      </c>
      <c r="G114" s="477">
        <f>IFERROR(Raw_Data!L19,0)</f>
        <v>0</v>
      </c>
      <c r="H114" s="477">
        <f>IFERROR(Raw_Data!S19,0)</f>
        <v>0</v>
      </c>
      <c r="I114" s="477">
        <f>IFERROR(Raw_Data!Z19,0)</f>
        <v>0</v>
      </c>
      <c r="J114" s="477">
        <f>IFERROR(Raw_Data!AG19,0)</f>
        <v>0</v>
      </c>
      <c r="K114" s="477">
        <f>IFERROR(Raw_Data!AN19,0)</f>
        <v>0</v>
      </c>
      <c r="L114" s="477">
        <f>IFERROR(Raw_Data!AU19,0)</f>
        <v>0</v>
      </c>
      <c r="M114" s="477">
        <f>IFERROR(Raw_Data!BB19,0)</f>
        <v>0</v>
      </c>
      <c r="N114" s="477">
        <f>IFERROR(Raw_Data!BI19,0)</f>
        <v>0</v>
      </c>
      <c r="O114" s="477">
        <f>IFERROR(Raw_Data!BP19,0)</f>
        <v>0</v>
      </c>
      <c r="P114">
        <f t="shared" si="19"/>
        <v>0</v>
      </c>
      <c r="Q114" s="106"/>
    </row>
    <row r="115" spans="1:17" ht="14">
      <c r="A115" s="106" t="s">
        <v>293</v>
      </c>
      <c r="B115" s="589" t="s">
        <v>850</v>
      </c>
      <c r="C115" s="478">
        <f>IFERROR('Energy balance'!C13*#REF!,0)</f>
        <v>0</v>
      </c>
      <c r="D115" s="478">
        <f>IFERROR('Energy balance'!D13*#REF!,0)</f>
        <v>0</v>
      </c>
      <c r="E115" s="478">
        <f>IFERROR('Energy balance'!E13*#REF!,0)</f>
        <v>0</v>
      </c>
      <c r="F115" s="477">
        <f>IFERROR(Raw_Data!E20,0)</f>
        <v>0</v>
      </c>
      <c r="G115" s="477">
        <f>IFERROR(Raw_Data!L20,0)</f>
        <v>0</v>
      </c>
      <c r="H115" s="477">
        <f>IFERROR(Raw_Data!S20,0)</f>
        <v>0</v>
      </c>
      <c r="I115" s="477">
        <f>IFERROR(Raw_Data!Z20,0)</f>
        <v>0</v>
      </c>
      <c r="J115" s="477">
        <f>IFERROR(Raw_Data!AG20,0)</f>
        <v>0</v>
      </c>
      <c r="K115" s="477">
        <f>IFERROR(Raw_Data!AN20,0)</f>
        <v>0</v>
      </c>
      <c r="L115" s="477">
        <f>IFERROR(Raw_Data!AU20,0)</f>
        <v>0</v>
      </c>
      <c r="M115" s="477">
        <f>IFERROR(Raw_Data!BB20,0)</f>
        <v>0</v>
      </c>
      <c r="N115" s="477">
        <f>IFERROR(Raw_Data!BI20,0)</f>
        <v>0</v>
      </c>
      <c r="O115" s="477">
        <f>IFERROR(Raw_Data!BP20,0)</f>
        <v>0</v>
      </c>
      <c r="P115">
        <f t="shared" si="19"/>
        <v>0</v>
      </c>
      <c r="Q115" s="106"/>
    </row>
    <row r="116" spans="1:17" ht="14">
      <c r="A116" s="106" t="s">
        <v>293</v>
      </c>
      <c r="B116" s="589" t="s">
        <v>849</v>
      </c>
      <c r="C116" s="478">
        <f>IFERROR('Energy balance'!C14*#REF!,0)</f>
        <v>0</v>
      </c>
      <c r="D116" s="478">
        <f>IFERROR('Energy balance'!D14*#REF!,0)</f>
        <v>0</v>
      </c>
      <c r="E116" s="478">
        <f>IFERROR('Energy balance'!E14*#REF!,0)</f>
        <v>0</v>
      </c>
      <c r="F116" s="477">
        <f>IFERROR(Raw_Data!E21,0)</f>
        <v>0</v>
      </c>
      <c r="G116" s="477">
        <f>IFERROR(Raw_Data!L21,0)</f>
        <v>0</v>
      </c>
      <c r="H116" s="477">
        <f>IFERROR(Raw_Data!S21,0)</f>
        <v>0</v>
      </c>
      <c r="I116" s="477">
        <f>IFERROR(Raw_Data!Z21,0)</f>
        <v>0</v>
      </c>
      <c r="J116" s="477">
        <f>IFERROR(Raw_Data!AG21,0)</f>
        <v>0</v>
      </c>
      <c r="K116" s="477">
        <f>IFERROR(Raw_Data!AN21,0)</f>
        <v>0</v>
      </c>
      <c r="L116" s="477">
        <f>IFERROR(Raw_Data!AU21,0)</f>
        <v>0</v>
      </c>
      <c r="M116" s="477">
        <f>IFERROR(Raw_Data!BB21,0)</f>
        <v>0</v>
      </c>
      <c r="N116" s="477">
        <f>IFERROR(Raw_Data!BI21,0)</f>
        <v>0</v>
      </c>
      <c r="O116" s="477">
        <f>IFERROR(Raw_Data!BP21,0)</f>
        <v>0</v>
      </c>
      <c r="P116">
        <f t="shared" si="19"/>
        <v>0</v>
      </c>
      <c r="Q116" s="106"/>
    </row>
    <row r="117" spans="1:17" ht="14">
      <c r="A117" s="106" t="s">
        <v>293</v>
      </c>
      <c r="B117" s="589" t="s">
        <v>79</v>
      </c>
      <c r="C117" s="478">
        <f>IFERROR('Energy balance'!C15*#REF!,0)</f>
        <v>0</v>
      </c>
      <c r="D117" s="478">
        <f>IFERROR('Energy balance'!D15*#REF!,0)</f>
        <v>0</v>
      </c>
      <c r="E117" s="478">
        <f>IFERROR('Energy balance'!E15*#REF!,0)</f>
        <v>0</v>
      </c>
      <c r="F117" s="477">
        <v>4470.5919999999996</v>
      </c>
      <c r="G117" s="477">
        <v>4309.6859999999997</v>
      </c>
      <c r="H117" s="477">
        <v>4322.308</v>
      </c>
      <c r="I117" s="477">
        <v>4290.7569999999996</v>
      </c>
      <c r="J117" s="477">
        <v>4176.9250000000002</v>
      </c>
      <c r="K117" s="477">
        <v>4149.1220000000003</v>
      </c>
      <c r="L117" s="477">
        <v>4449.33</v>
      </c>
      <c r="M117" s="477">
        <v>4615.2</v>
      </c>
      <c r="N117" s="477">
        <v>4454.8270000000002</v>
      </c>
      <c r="O117" s="477">
        <v>4603.9459999999999</v>
      </c>
      <c r="P117">
        <f t="shared" si="19"/>
        <v>9.9756152931035572E-3</v>
      </c>
      <c r="Q117" s="106"/>
    </row>
    <row r="118" spans="1:17" ht="14">
      <c r="A118" s="106" t="s">
        <v>293</v>
      </c>
      <c r="B118" s="589" t="s">
        <v>219</v>
      </c>
      <c r="C118" s="478">
        <f>IFERROR('Energy balance'!C16*#REF!,0)</f>
        <v>0</v>
      </c>
      <c r="D118" s="478">
        <f>IFERROR('Energy balance'!D16*#REF!,0)</f>
        <v>0</v>
      </c>
      <c r="E118" s="478">
        <f>IFERROR('Energy balance'!E16*#REF!,0)</f>
        <v>0</v>
      </c>
      <c r="F118" s="477">
        <v>0</v>
      </c>
      <c r="G118" s="477">
        <v>0</v>
      </c>
      <c r="H118" s="477">
        <v>0</v>
      </c>
      <c r="I118" s="477">
        <v>0</v>
      </c>
      <c r="J118" s="477">
        <v>0</v>
      </c>
      <c r="K118" s="477">
        <v>0</v>
      </c>
      <c r="L118" s="477">
        <v>0</v>
      </c>
      <c r="M118" s="477">
        <v>0</v>
      </c>
      <c r="N118" s="477">
        <v>0</v>
      </c>
      <c r="O118" s="477">
        <v>0</v>
      </c>
      <c r="P118">
        <f t="shared" si="19"/>
        <v>0</v>
      </c>
      <c r="Q118" s="361"/>
    </row>
    <row r="119" spans="1:17" ht="14">
      <c r="A119" s="106" t="s">
        <v>293</v>
      </c>
      <c r="B119" s="604" t="s">
        <v>890</v>
      </c>
      <c r="C119" s="478">
        <f>IFERROR('Energy balance'!C17*#REF!,0)</f>
        <v>0</v>
      </c>
      <c r="D119" s="478">
        <f>IFERROR('Energy balance'!D17*#REF!,0)</f>
        <v>0</v>
      </c>
      <c r="E119" s="478">
        <f>IFERROR('Energy balance'!E17*#REF!,0)</f>
        <v>0</v>
      </c>
      <c r="F119" s="477">
        <v>0</v>
      </c>
      <c r="G119" s="477">
        <f>IFERROR(Raw_Data!L24,0)</f>
        <v>0</v>
      </c>
      <c r="H119" s="477">
        <f>IFERROR(Raw_Data!S24,0)</f>
        <v>0</v>
      </c>
      <c r="I119" s="477">
        <f>IFERROR(Raw_Data!Z24,0)</f>
        <v>0</v>
      </c>
      <c r="J119" s="477">
        <f>IFERROR(Raw_Data!AG24,0)</f>
        <v>0</v>
      </c>
      <c r="K119" s="477">
        <f>IFERROR(Raw_Data!AN24,0)</f>
        <v>0</v>
      </c>
      <c r="L119" s="477">
        <f>IFERROR(Raw_Data!AU24,0)</f>
        <v>0</v>
      </c>
      <c r="M119" s="477">
        <f>IFERROR(Raw_Data!BB24,0)</f>
        <v>0</v>
      </c>
      <c r="N119" s="477">
        <f>IFERROR(Raw_Data!BI24,0)</f>
        <v>0</v>
      </c>
      <c r="O119" s="477">
        <f>IFERROR(Raw_Data!BP24,0)</f>
        <v>0</v>
      </c>
      <c r="P119">
        <f t="shared" si="19"/>
        <v>0</v>
      </c>
      <c r="Q119" s="106"/>
    </row>
    <row r="120" spans="1:17" ht="14">
      <c r="A120" s="106" t="s">
        <v>293</v>
      </c>
      <c r="B120" s="604" t="s">
        <v>960</v>
      </c>
      <c r="C120" s="478">
        <f>IFERROR('Energy balance'!C18*#REF!,0)</f>
        <v>0</v>
      </c>
      <c r="D120" s="478">
        <f>IFERROR('Energy balance'!D18*#REF!,0)</f>
        <v>0</v>
      </c>
      <c r="E120" s="479">
        <f>IFERROR('Energy balance'!E18*#REF!,0)</f>
        <v>0</v>
      </c>
      <c r="F120" s="479">
        <f>IFERROR('Energy balance'!F18*#REF!,0)</f>
        <v>0</v>
      </c>
      <c r="G120" s="479">
        <f>IFERROR('Energy balance'!G18*#REF!,0)</f>
        <v>0</v>
      </c>
      <c r="H120" s="477">
        <f>IFERROR(Raw_Data!S25,0)</f>
        <v>0</v>
      </c>
      <c r="I120" s="480">
        <f>IFERROR('Energy balance'!I18*#REF!,0)</f>
        <v>0</v>
      </c>
      <c r="J120" s="480">
        <f>IFERROR('Energy balance'!J18*#REF!,0)</f>
        <v>0</v>
      </c>
      <c r="K120" s="480">
        <f>IFERROR('Energy balance'!K18*#REF!,0)</f>
        <v>0</v>
      </c>
      <c r="L120" s="480">
        <f>IFERROR('Energy balance'!L18*#REF!,0)</f>
        <v>0</v>
      </c>
      <c r="M120" s="481">
        <f>IFERROR('Energy balance'!M18*#REF!,0)</f>
        <v>0</v>
      </c>
      <c r="N120" s="482">
        <f>IFERROR('Energy balance'!N18*#REF!,0)</f>
        <v>0</v>
      </c>
      <c r="O120" s="482">
        <f>IFERROR('Energy balance'!O18*#REF!,0)</f>
        <v>0</v>
      </c>
      <c r="P120">
        <f t="shared" si="19"/>
        <v>0</v>
      </c>
      <c r="Q120" s="106"/>
    </row>
    <row r="121" spans="1:17" ht="14">
      <c r="A121" s="106" t="s">
        <v>293</v>
      </c>
      <c r="B121" s="589" t="s">
        <v>853</v>
      </c>
      <c r="C121" s="478">
        <f>IFERROR('Energy balance'!C19*#REF!,0)</f>
        <v>0</v>
      </c>
      <c r="D121" s="478">
        <f>IFERROR('Energy balance'!D19*#REF!,0)</f>
        <v>0</v>
      </c>
      <c r="E121" s="478">
        <f>IFERROR('Energy balance'!E19*#REF!,0)</f>
        <v>0</v>
      </c>
      <c r="F121" s="478">
        <f>IFERROR('Energy balance'!F19*#REF!,0)</f>
        <v>0</v>
      </c>
      <c r="G121" s="478">
        <f>IFERROR('Energy balance'!G19*#REF!,0)</f>
        <v>0</v>
      </c>
      <c r="H121" s="478">
        <f>IFERROR('Energy balance'!H19*#REF!,0)</f>
        <v>0</v>
      </c>
      <c r="I121" s="480">
        <f>IFERROR('Energy balance'!I19*#REF!,0)</f>
        <v>0</v>
      </c>
      <c r="J121" s="480">
        <f>IFERROR('Energy balance'!J19*#REF!,0)</f>
        <v>0</v>
      </c>
      <c r="K121" s="480">
        <f>IFERROR('Energy balance'!K19*#REF!,0)</f>
        <v>0</v>
      </c>
      <c r="L121" s="480">
        <f>IFERROR('Energy balance'!L19*#REF!,0)</f>
        <v>0</v>
      </c>
      <c r="M121" s="483">
        <f>IFERROR('Energy balance'!M19*#REF!,0)</f>
        <v>0</v>
      </c>
      <c r="N121" s="484">
        <f>IFERROR('Energy balance'!N19*#REF!,0)</f>
        <v>0</v>
      </c>
      <c r="O121" s="484">
        <f>IFERROR('Energy balance'!O19*#REF!,0)</f>
        <v>0</v>
      </c>
      <c r="P121">
        <f t="shared" si="19"/>
        <v>0</v>
      </c>
      <c r="Q121" s="106"/>
    </row>
    <row r="122" spans="1:17" ht="14">
      <c r="A122" s="106" t="s">
        <v>293</v>
      </c>
      <c r="B122" s="314"/>
      <c r="C122" s="485">
        <f>IFERROR('Energy balance'!C20*#REF!,0)</f>
        <v>0</v>
      </c>
      <c r="D122" s="478">
        <f>IFERROR('Energy balance'!D20*#REF!,0)</f>
        <v>0</v>
      </c>
      <c r="E122" s="478">
        <f>IFERROR('Energy balance'!E20*#REF!,0)</f>
        <v>0</v>
      </c>
      <c r="F122" s="478">
        <f>IFERROR('Energy balance'!F20*#REF!,0)</f>
        <v>0</v>
      </c>
      <c r="G122" s="480">
        <f>IFERROR('Energy balance'!G20*#REF!,0)</f>
        <v>0</v>
      </c>
      <c r="H122" s="480">
        <f>IFERROR('Energy balance'!H20*#REF!,0)</f>
        <v>0</v>
      </c>
      <c r="I122" s="480">
        <f>IFERROR('Energy balance'!I20*#REF!,0)</f>
        <v>0</v>
      </c>
      <c r="J122" s="480">
        <f>IFERROR('Energy balance'!J20*#REF!,0)</f>
        <v>0</v>
      </c>
      <c r="K122" s="480">
        <f>IFERROR('Energy balance'!K20*#REF!,0)</f>
        <v>0</v>
      </c>
      <c r="L122" s="480">
        <f>IFERROR('Energy balance'!L20*#REF!,0)</f>
        <v>0</v>
      </c>
      <c r="M122" s="481">
        <f>IFERROR('Energy balance'!M20*#REF!,0)</f>
        <v>0</v>
      </c>
      <c r="N122" s="482">
        <f>IFERROR('Energy balance'!N20*#REF!,0)</f>
        <v>0</v>
      </c>
      <c r="O122" s="482">
        <f>IFERROR('Energy balance'!O20*#REF!,0)</f>
        <v>0</v>
      </c>
      <c r="Q122" s="106"/>
    </row>
    <row r="123" spans="1:17" ht="14">
      <c r="A123" s="106" t="s">
        <v>293</v>
      </c>
      <c r="B123" s="314"/>
      <c r="C123" s="478">
        <f>IFERROR('Energy balance'!C21*#REF!,0)</f>
        <v>0</v>
      </c>
      <c r="D123" s="478">
        <f>IFERROR('Energy balance'!D21*#REF!,0)</f>
        <v>0</v>
      </c>
      <c r="E123" s="479">
        <f>IFERROR('Energy balance'!E21*#REF!,0)</f>
        <v>0</v>
      </c>
      <c r="F123" s="479">
        <f>IFERROR('Energy balance'!F21*#REF!,0)</f>
        <v>0</v>
      </c>
      <c r="G123" s="479">
        <f>IFERROR('Energy balance'!G21*#REF!,0)</f>
        <v>0</v>
      </c>
      <c r="H123" s="479">
        <f>IFERROR('Energy balance'!H21*#REF!,0)</f>
        <v>0</v>
      </c>
      <c r="I123" s="480">
        <f>IFERROR('Energy balance'!I21*#REF!,0)</f>
        <v>0</v>
      </c>
      <c r="J123" s="480">
        <f>IFERROR('Energy balance'!J21*#REF!,0)</f>
        <v>0</v>
      </c>
      <c r="K123" s="480">
        <f>IFERROR('Energy balance'!K21*#REF!,0)</f>
        <v>0</v>
      </c>
      <c r="L123" s="480">
        <f>IFERROR('Energy balance'!L21*#REF!,0)</f>
        <v>0</v>
      </c>
      <c r="M123" s="481">
        <f>IFERROR('Energy balance'!M21*#REF!,0)</f>
        <v>0</v>
      </c>
      <c r="N123" s="482">
        <f>IFERROR('Energy balance'!N21*#REF!,0)</f>
        <v>0</v>
      </c>
      <c r="O123" s="482">
        <f>IFERROR('Energy balance'!O21*#REF!,0)</f>
        <v>0</v>
      </c>
      <c r="Q123" s="106"/>
    </row>
    <row r="124" spans="1:17" ht="14.5" thickBot="1">
      <c r="A124" s="106" t="s">
        <v>293</v>
      </c>
      <c r="B124" s="326"/>
      <c r="C124" s="486">
        <f>IFERROR('Energy balance'!C22*#REF!,0)</f>
        <v>0</v>
      </c>
      <c r="D124" s="486">
        <f>IFERROR('Energy balance'!D22*#REF!,0)</f>
        <v>0</v>
      </c>
      <c r="E124" s="486">
        <f>IFERROR('Energy balance'!E22*#REF!,0)</f>
        <v>0</v>
      </c>
      <c r="F124" s="486">
        <f>IFERROR('Energy balance'!F22*#REF!,0)</f>
        <v>0</v>
      </c>
      <c r="G124" s="486">
        <f>IFERROR('Energy balance'!G22*#REF!,0)</f>
        <v>0</v>
      </c>
      <c r="H124" s="486">
        <f>IFERROR('Energy balance'!H22*#REF!,0)</f>
        <v>0</v>
      </c>
      <c r="I124" s="486">
        <f>IFERROR('Energy balance'!I22*#REF!,0)</f>
        <v>0</v>
      </c>
      <c r="J124" s="486">
        <f>IFERROR('Energy balance'!J22*#REF!,0)</f>
        <v>0</v>
      </c>
      <c r="K124" s="486">
        <f>IFERROR('Energy balance'!K22*#REF!,0)</f>
        <v>0</v>
      </c>
      <c r="L124" s="486">
        <f>IFERROR('Energy balance'!L22*#REF!,0)</f>
        <v>0</v>
      </c>
      <c r="M124" s="487">
        <f>IFERROR('Energy balance'!M22*#REF!,0)</f>
        <v>0</v>
      </c>
      <c r="N124" s="488">
        <f>IFERROR('Energy balance'!N22*#REF!,0)</f>
        <v>0</v>
      </c>
      <c r="O124" s="488">
        <f>IFERROR('Energy balance'!O22*#REF!,0)</f>
        <v>0</v>
      </c>
      <c r="Q124" s="106"/>
    </row>
    <row r="125" spans="1:17" ht="14">
      <c r="A125" s="106" t="s">
        <v>293</v>
      </c>
      <c r="B125" s="363" t="s">
        <v>106</v>
      </c>
      <c r="C125" s="364">
        <f>SUM(C107:C124)</f>
        <v>0</v>
      </c>
      <c r="D125" s="364">
        <f t="shared" ref="D125" si="20">SUM(D107:D124)</f>
        <v>0</v>
      </c>
      <c r="E125" s="364">
        <f t="shared" ref="E125" si="21">SUM(E107:E124)</f>
        <v>0</v>
      </c>
      <c r="F125" s="364">
        <f t="shared" ref="F125" si="22">SUM(F107:F124)</f>
        <v>4470.5919999999996</v>
      </c>
      <c r="G125" s="364">
        <f t="shared" ref="G125" si="23">SUM(G107:G124)</f>
        <v>4309.6859999999997</v>
      </c>
      <c r="H125" s="364">
        <f t="shared" ref="H125" si="24">SUM(H107:H124)</f>
        <v>4322.308</v>
      </c>
      <c r="I125" s="364">
        <f t="shared" ref="I125" si="25">SUM(I107:I124)</f>
        <v>4290.7569999999996</v>
      </c>
      <c r="J125" s="364">
        <f t="shared" ref="J125" si="26">SUM(J107:J124)</f>
        <v>4176.9250000000002</v>
      </c>
      <c r="K125" s="364">
        <f t="shared" ref="K125" si="27">SUM(K107:K124)</f>
        <v>4149.1220000000003</v>
      </c>
      <c r="L125" s="364">
        <f t="shared" ref="L125" si="28">SUM(L107:L124)</f>
        <v>4449.33</v>
      </c>
      <c r="M125" s="364">
        <f t="shared" ref="M125" si="29">SUM(M107:M124)</f>
        <v>4615.2</v>
      </c>
      <c r="N125" s="364">
        <f t="shared" ref="N125:O125" si="30">SUM(N107:N124)</f>
        <v>4454.8270000000002</v>
      </c>
      <c r="O125" s="364">
        <f t="shared" si="30"/>
        <v>4603.9459999999999</v>
      </c>
      <c r="Q125" s="106"/>
    </row>
    <row r="126" spans="1:17">
      <c r="Q126" s="106"/>
    </row>
    <row r="127" spans="1:17">
      <c r="Q127" s="106"/>
    </row>
    <row r="128" spans="1:17">
      <c r="Q128" s="361"/>
    </row>
    <row r="129" spans="17:17">
      <c r="Q129" s="106"/>
    </row>
    <row r="130" spans="17:17">
      <c r="Q130" s="362"/>
    </row>
    <row r="131" spans="17:17">
      <c r="Q131" s="106"/>
    </row>
  </sheetData>
  <hyperlinks>
    <hyperlink ref="Y15" r:id="rId1" xr:uid="{00000000-0004-0000-0B00-000000000000}"/>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T27"/>
  <sheetViews>
    <sheetView tabSelected="1" zoomScale="70" zoomScaleNormal="70" workbookViewId="0">
      <pane xSplit="2" ySplit="10" topLeftCell="BK11" activePane="bottomRight" state="frozen"/>
      <selection pane="topRight"/>
      <selection pane="bottomLeft"/>
      <selection pane="bottomRight" activeCell="BN14" sqref="BN14"/>
    </sheetView>
  </sheetViews>
  <sheetFormatPr defaultColWidth="8.81640625" defaultRowHeight="11.5" customHeight="1"/>
  <cols>
    <col min="1" max="1" width="2.1796875" style="583" customWidth="1"/>
    <col min="2" max="2" width="29.81640625" style="583" customWidth="1"/>
    <col min="3" max="71" width="19.81640625" style="583" customWidth="1"/>
    <col min="72" max="72" width="29.81640625" style="583" customWidth="1"/>
    <col min="73" max="16384" width="8.81640625" style="583"/>
  </cols>
  <sheetData>
    <row r="1" spans="1:72">
      <c r="A1" s="584" t="s">
        <v>885</v>
      </c>
    </row>
    <row r="2" spans="1:72">
      <c r="A2" s="584" t="s">
        <v>886</v>
      </c>
      <c r="B2" s="585" t="s">
        <v>884</v>
      </c>
    </row>
    <row r="3" spans="1:72">
      <c r="A3" s="584" t="s">
        <v>887</v>
      </c>
      <c r="B3" s="584" t="s">
        <v>888</v>
      </c>
    </row>
    <row r="5" spans="1:72">
      <c r="A5" s="585" t="s">
        <v>883</v>
      </c>
      <c r="C5" s="584" t="s">
        <v>882</v>
      </c>
      <c r="D5" s="655">
        <f>C15-C14-C16-C17</f>
        <v>4354.2999999999302</v>
      </c>
    </row>
    <row r="6" spans="1:72">
      <c r="A6" s="585" t="s">
        <v>881</v>
      </c>
      <c r="C6" s="584" t="s">
        <v>880</v>
      </c>
    </row>
    <row r="8" spans="1:72">
      <c r="A8" s="660" t="s">
        <v>879</v>
      </c>
      <c r="B8" s="660" t="s">
        <v>879</v>
      </c>
      <c r="C8" s="661" t="s">
        <v>878</v>
      </c>
      <c r="D8" s="661" t="s">
        <v>878</v>
      </c>
      <c r="E8" s="661" t="s">
        <v>878</v>
      </c>
      <c r="F8" s="661" t="s">
        <v>878</v>
      </c>
      <c r="G8" s="661" t="s">
        <v>878</v>
      </c>
      <c r="H8" s="661" t="s">
        <v>878</v>
      </c>
      <c r="I8" s="661" t="s">
        <v>878</v>
      </c>
      <c r="J8" s="661" t="s">
        <v>877</v>
      </c>
      <c r="K8" s="661" t="s">
        <v>877</v>
      </c>
      <c r="L8" s="661" t="s">
        <v>877</v>
      </c>
      <c r="M8" s="661" t="s">
        <v>877</v>
      </c>
      <c r="N8" s="661" t="s">
        <v>877</v>
      </c>
      <c r="O8" s="661" t="s">
        <v>877</v>
      </c>
      <c r="P8" s="661" t="s">
        <v>877</v>
      </c>
      <c r="Q8" s="661" t="s">
        <v>876</v>
      </c>
      <c r="R8" s="661" t="s">
        <v>876</v>
      </c>
      <c r="S8" s="661" t="s">
        <v>876</v>
      </c>
      <c r="T8" s="661" t="s">
        <v>876</v>
      </c>
      <c r="U8" s="661" t="s">
        <v>876</v>
      </c>
      <c r="V8" s="661" t="s">
        <v>876</v>
      </c>
      <c r="W8" s="661" t="s">
        <v>876</v>
      </c>
      <c r="X8" s="661" t="s">
        <v>875</v>
      </c>
      <c r="Y8" s="661" t="s">
        <v>875</v>
      </c>
      <c r="Z8" s="661" t="s">
        <v>875</v>
      </c>
      <c r="AA8" s="661" t="s">
        <v>875</v>
      </c>
      <c r="AB8" s="661" t="s">
        <v>875</v>
      </c>
      <c r="AC8" s="661" t="s">
        <v>875</v>
      </c>
      <c r="AD8" s="661" t="s">
        <v>875</v>
      </c>
      <c r="AE8" s="661" t="s">
        <v>874</v>
      </c>
      <c r="AF8" s="661" t="s">
        <v>874</v>
      </c>
      <c r="AG8" s="661" t="s">
        <v>874</v>
      </c>
      <c r="AH8" s="661" t="s">
        <v>874</v>
      </c>
      <c r="AI8" s="661" t="s">
        <v>874</v>
      </c>
      <c r="AJ8" s="661" t="s">
        <v>874</v>
      </c>
      <c r="AK8" s="661" t="s">
        <v>874</v>
      </c>
      <c r="AL8" s="661" t="s">
        <v>873</v>
      </c>
      <c r="AM8" s="661" t="s">
        <v>873</v>
      </c>
      <c r="AN8" s="661" t="s">
        <v>873</v>
      </c>
      <c r="AO8" s="661" t="s">
        <v>873</v>
      </c>
      <c r="AP8" s="661" t="s">
        <v>873</v>
      </c>
      <c r="AQ8" s="661" t="s">
        <v>873</v>
      </c>
      <c r="AR8" s="661" t="s">
        <v>873</v>
      </c>
      <c r="AS8" s="661" t="s">
        <v>872</v>
      </c>
      <c r="AT8" s="661" t="s">
        <v>872</v>
      </c>
      <c r="AU8" s="661" t="s">
        <v>872</v>
      </c>
      <c r="AV8" s="661" t="s">
        <v>872</v>
      </c>
      <c r="AW8" s="661" t="s">
        <v>872</v>
      </c>
      <c r="AX8" s="661" t="s">
        <v>872</v>
      </c>
      <c r="AY8" s="661" t="s">
        <v>872</v>
      </c>
      <c r="AZ8" s="661" t="s">
        <v>871</v>
      </c>
      <c r="BA8" s="661" t="s">
        <v>871</v>
      </c>
      <c r="BB8" s="661" t="s">
        <v>871</v>
      </c>
      <c r="BC8" s="661" t="s">
        <v>871</v>
      </c>
      <c r="BD8" s="661" t="s">
        <v>871</v>
      </c>
      <c r="BE8" s="661" t="s">
        <v>871</v>
      </c>
      <c r="BF8" s="661" t="s">
        <v>871</v>
      </c>
      <c r="BG8" s="661" t="s">
        <v>870</v>
      </c>
      <c r="BH8" s="661" t="s">
        <v>870</v>
      </c>
      <c r="BI8" s="661" t="s">
        <v>870</v>
      </c>
      <c r="BJ8" s="661" t="s">
        <v>870</v>
      </c>
      <c r="BK8" s="661" t="s">
        <v>870</v>
      </c>
      <c r="BL8" s="661" t="s">
        <v>870</v>
      </c>
      <c r="BM8" s="661" t="s">
        <v>870</v>
      </c>
      <c r="BN8" s="661" t="s">
        <v>869</v>
      </c>
      <c r="BO8" s="661" t="s">
        <v>869</v>
      </c>
      <c r="BP8" s="661" t="s">
        <v>869</v>
      </c>
      <c r="BQ8" s="661" t="s">
        <v>869</v>
      </c>
      <c r="BR8" s="661" t="s">
        <v>869</v>
      </c>
      <c r="BS8" s="661" t="s">
        <v>869</v>
      </c>
      <c r="BT8" s="661" t="s">
        <v>869</v>
      </c>
    </row>
    <row r="9" spans="1:72">
      <c r="A9" s="660" t="s">
        <v>868</v>
      </c>
      <c r="B9" s="660"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BG8:BM8"/>
    <mergeCell ref="BN8:BT8"/>
    <mergeCell ref="X8:AD8"/>
    <mergeCell ref="AE8:AK8"/>
    <mergeCell ref="AL8:AR8"/>
    <mergeCell ref="AS8:AY8"/>
    <mergeCell ref="AZ8:BF8"/>
    <mergeCell ref="A8:B8"/>
    <mergeCell ref="A9:B9"/>
    <mergeCell ref="C8:I8"/>
    <mergeCell ref="J8:P8"/>
    <mergeCell ref="Q8:W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59999389629810485"/>
  </sheetPr>
  <dimension ref="B2:I1048576"/>
  <sheetViews>
    <sheetView workbookViewId="0">
      <selection activeCell="G16" sqref="G16"/>
    </sheetView>
  </sheetViews>
  <sheetFormatPr defaultColWidth="8.81640625" defaultRowHeight="12.5"/>
  <cols>
    <col min="3" max="3" width="20.81640625" bestFit="1" customWidth="1"/>
    <col min="4" max="4" width="9.453125" bestFit="1" customWidth="1"/>
    <col min="5" max="5" width="10.453125" bestFit="1" customWidth="1"/>
    <col min="7" max="7" width="9.81640625" bestFit="1" customWidth="1"/>
  </cols>
  <sheetData>
    <row r="2" spans="2:9" ht="13">
      <c r="B2" s="132" t="s">
        <v>736</v>
      </c>
    </row>
    <row r="3" spans="2:9">
      <c r="C3" t="s">
        <v>200</v>
      </c>
      <c r="D3" t="s">
        <v>192</v>
      </c>
      <c r="E3" t="s">
        <v>291</v>
      </c>
      <c r="F3" t="s">
        <v>737</v>
      </c>
      <c r="G3" t="s">
        <v>293</v>
      </c>
      <c r="H3" t="s">
        <v>292</v>
      </c>
      <c r="I3" t="s">
        <v>284</v>
      </c>
    </row>
    <row r="4" spans="2:9">
      <c r="B4" t="s">
        <v>906</v>
      </c>
      <c r="C4" s="519">
        <v>1</v>
      </c>
      <c r="D4" s="519">
        <v>1</v>
      </c>
      <c r="E4" s="519">
        <v>1</v>
      </c>
      <c r="F4" s="519">
        <v>1</v>
      </c>
      <c r="G4" s="519">
        <v>1</v>
      </c>
      <c r="H4" s="519">
        <v>1</v>
      </c>
      <c r="I4" s="519">
        <v>1</v>
      </c>
    </row>
    <row r="5" spans="2:9">
      <c r="B5" t="s">
        <v>933</v>
      </c>
      <c r="C5" s="519">
        <v>0</v>
      </c>
      <c r="D5" s="519">
        <v>0</v>
      </c>
      <c r="E5" s="519">
        <v>0</v>
      </c>
      <c r="F5" s="519">
        <v>0</v>
      </c>
      <c r="G5" s="519">
        <v>0</v>
      </c>
      <c r="H5" s="519">
        <v>0</v>
      </c>
      <c r="I5" s="519">
        <v>0</v>
      </c>
    </row>
    <row r="6" spans="2:9">
      <c r="B6" t="s">
        <v>934</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39997558519241921"/>
  </sheetPr>
  <dimension ref="A3:V653"/>
  <sheetViews>
    <sheetView zoomScale="85" zoomScaleNormal="85" workbookViewId="0">
      <selection activeCell="V22" sqref="V22"/>
    </sheetView>
  </sheetViews>
  <sheetFormatPr defaultColWidth="8.81640625" defaultRowHeight="12.5"/>
  <cols>
    <col min="2" max="2" width="36.1796875" customWidth="1"/>
    <col min="3" max="3" width="37.453125" bestFit="1" customWidth="1"/>
    <col min="4" max="5" width="10" customWidth="1"/>
    <col min="11" max="11" width="8.81640625" customWidth="1"/>
    <col min="17" max="17" width="8.81640625" style="21"/>
  </cols>
  <sheetData>
    <row r="3" spans="2:22">
      <c r="B3" t="s">
        <v>222</v>
      </c>
    </row>
    <row r="4" spans="2:22" ht="13">
      <c r="B4" t="s">
        <v>225</v>
      </c>
      <c r="C4" t="s">
        <v>227</v>
      </c>
      <c r="D4" t="s">
        <v>228</v>
      </c>
      <c r="E4" t="s">
        <v>226</v>
      </c>
      <c r="S4" s="132" t="s">
        <v>786</v>
      </c>
    </row>
    <row r="5" spans="2:22" ht="28.75" customHeight="1">
      <c r="B5" s="331" t="s">
        <v>223</v>
      </c>
      <c r="C5" s="331" t="s">
        <v>230</v>
      </c>
      <c r="D5" s="332">
        <v>0.3</v>
      </c>
      <c r="E5" s="667" t="s">
        <v>224</v>
      </c>
    </row>
    <row r="6" spans="2:22" ht="28.75" customHeight="1">
      <c r="B6" s="331" t="s">
        <v>223</v>
      </c>
      <c r="C6" s="331" t="s">
        <v>229</v>
      </c>
      <c r="D6" s="333">
        <v>0.7</v>
      </c>
      <c r="E6" s="667"/>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931</v>
      </c>
    </row>
    <row r="15" spans="2:22">
      <c r="C15" s="106" t="s">
        <v>234</v>
      </c>
      <c r="D15" s="6">
        <v>3393</v>
      </c>
      <c r="E15" s="6">
        <v>3410</v>
      </c>
      <c r="F15" s="6">
        <v>3558</v>
      </c>
      <c r="G15" s="6">
        <v>3577</v>
      </c>
      <c r="H15" s="6">
        <v>3598</v>
      </c>
      <c r="I15" s="126">
        <v>3620</v>
      </c>
      <c r="J15" s="126">
        <v>3646</v>
      </c>
      <c r="K15" s="126">
        <v>3670</v>
      </c>
      <c r="L15" s="126">
        <v>3698</v>
      </c>
      <c r="M15" s="126">
        <v>3725</v>
      </c>
      <c r="N15" t="s">
        <v>929</v>
      </c>
    </row>
    <row r="16" spans="2:22">
      <c r="C16" t="s">
        <v>232</v>
      </c>
      <c r="D16">
        <v>43297</v>
      </c>
      <c r="E16">
        <v>38051</v>
      </c>
      <c r="F16">
        <v>39101</v>
      </c>
      <c r="G16">
        <v>39649</v>
      </c>
      <c r="H16">
        <v>34679</v>
      </c>
      <c r="I16" s="106">
        <v>33997</v>
      </c>
      <c r="J16" s="106">
        <v>37522</v>
      </c>
      <c r="K16" s="106">
        <v>39969</v>
      </c>
      <c r="L16" s="106">
        <v>44387</v>
      </c>
      <c r="M16" s="106">
        <v>39473</v>
      </c>
      <c r="N16" t="s">
        <v>930</v>
      </c>
    </row>
    <row r="17" spans="2:14">
      <c r="C17" t="s">
        <v>233</v>
      </c>
      <c r="D17">
        <v>206.53</v>
      </c>
      <c r="E17">
        <v>206.53</v>
      </c>
      <c r="F17">
        <v>206.53</v>
      </c>
      <c r="G17">
        <v>206.56</v>
      </c>
      <c r="H17">
        <v>202.33</v>
      </c>
      <c r="I17" s="106">
        <v>199.73</v>
      </c>
      <c r="J17" s="106">
        <v>192.4</v>
      </c>
      <c r="K17" s="106">
        <v>192.4</v>
      </c>
      <c r="L17" s="106">
        <v>192.4</v>
      </c>
      <c r="M17" s="106">
        <v>192.4</v>
      </c>
      <c r="N17" t="s">
        <v>928</v>
      </c>
    </row>
    <row r="18" spans="2:14">
      <c r="D18" s="220"/>
      <c r="E18" s="220"/>
      <c r="F18" s="220"/>
      <c r="G18" s="220"/>
      <c r="H18" s="220"/>
      <c r="I18" s="220"/>
      <c r="J18" s="220"/>
      <c r="K18" s="220"/>
      <c r="L18" s="220"/>
      <c r="M18" s="220"/>
    </row>
    <row r="20" spans="2:14">
      <c r="B20" t="s">
        <v>236</v>
      </c>
    </row>
    <row r="21" spans="2:14">
      <c r="B21" s="106" t="s">
        <v>237</v>
      </c>
    </row>
    <row r="22" spans="2:14">
      <c r="B22" s="106" t="s">
        <v>906</v>
      </c>
      <c r="C22">
        <f>'Data manipulation'!AF5*1000-C23-C24</f>
        <v>3725000</v>
      </c>
      <c r="D22" s="106" t="s">
        <v>240</v>
      </c>
    </row>
    <row r="23" spans="2:14">
      <c r="B23" s="106" t="s">
        <v>933</v>
      </c>
      <c r="C23" s="106">
        <v>0</v>
      </c>
      <c r="D23" s="106" t="s">
        <v>239</v>
      </c>
    </row>
    <row r="24" spans="2:14">
      <c r="B24" s="106" t="s">
        <v>934</v>
      </c>
      <c r="C24">
        <v>0</v>
      </c>
      <c r="D24" s="106" t="s">
        <v>238</v>
      </c>
    </row>
    <row r="25" spans="2:14">
      <c r="C25" s="336"/>
    </row>
    <row r="27" spans="2:14">
      <c r="B27" t="s">
        <v>236</v>
      </c>
    </row>
    <row r="28" spans="2:14">
      <c r="B28" s="106" t="s">
        <v>241</v>
      </c>
    </row>
    <row r="29" spans="2:14">
      <c r="B29" s="106" t="s">
        <v>906</v>
      </c>
      <c r="C29">
        <f>M14-C30-C31</f>
        <v>82792</v>
      </c>
      <c r="D29" s="106" t="s">
        <v>240</v>
      </c>
    </row>
    <row r="30" spans="2:14">
      <c r="B30" s="106" t="s">
        <v>933</v>
      </c>
      <c r="C30" s="106">
        <v>0</v>
      </c>
      <c r="D30" s="106" t="s">
        <v>239</v>
      </c>
    </row>
    <row r="31" spans="2:14">
      <c r="B31" s="106" t="s">
        <v>934</v>
      </c>
      <c r="C31">
        <v>0</v>
      </c>
      <c r="D31" s="106" t="s">
        <v>238</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74" t="s">
        <v>242</v>
      </c>
      <c r="C38" s="674"/>
      <c r="D38" s="674"/>
      <c r="E38" s="674"/>
      <c r="F38" s="300"/>
      <c r="G38" s="300"/>
      <c r="H38" s="300"/>
    </row>
    <row r="39" spans="2:8" ht="14.5" thickBot="1">
      <c r="B39" s="337"/>
      <c r="C39" s="337"/>
      <c r="D39" s="337"/>
      <c r="E39" s="337"/>
      <c r="F39" s="300"/>
      <c r="G39" s="300"/>
      <c r="H39" s="300"/>
    </row>
    <row r="40" spans="2:8" ht="14">
      <c r="B40" s="672"/>
      <c r="C40" s="675" t="s">
        <v>243</v>
      </c>
      <c r="D40" s="662" t="s">
        <v>244</v>
      </c>
      <c r="E40" s="663"/>
      <c r="F40" s="300"/>
      <c r="G40" s="300"/>
      <c r="H40" s="300"/>
    </row>
    <row r="41" spans="2:8" ht="14.5" thickBot="1">
      <c r="B41" s="673"/>
      <c r="C41" s="676"/>
      <c r="D41" s="338" t="s">
        <v>245</v>
      </c>
      <c r="E41" s="339" t="s">
        <v>246</v>
      </c>
      <c r="F41" s="300"/>
      <c r="G41" s="300"/>
      <c r="H41" s="300"/>
    </row>
    <row r="42" spans="2:8" ht="16.5">
      <c r="B42" s="340" t="s">
        <v>247</v>
      </c>
      <c r="C42" s="341">
        <v>22.1</v>
      </c>
      <c r="D42" s="341">
        <v>19.600000000000001</v>
      </c>
      <c r="E42" s="342">
        <v>25</v>
      </c>
      <c r="F42" s="300"/>
      <c r="G42" s="300"/>
      <c r="H42" s="300"/>
    </row>
    <row r="43" spans="2:8" ht="16.5">
      <c r="B43" s="343" t="s">
        <v>248</v>
      </c>
      <c r="C43" s="344">
        <v>15.5</v>
      </c>
      <c r="D43" s="344">
        <v>14</v>
      </c>
      <c r="E43" s="345">
        <v>17.2</v>
      </c>
      <c r="F43" s="300"/>
      <c r="G43" s="300"/>
      <c r="H43" s="300"/>
    </row>
    <row r="44" spans="2:8" ht="14">
      <c r="B44" s="664" t="s">
        <v>249</v>
      </c>
      <c r="C44" s="665"/>
      <c r="D44" s="665"/>
      <c r="E44" s="666"/>
      <c r="F44" s="300"/>
      <c r="G44" s="300"/>
      <c r="H44" s="300"/>
    </row>
    <row r="45" spans="2:8" ht="14">
      <c r="B45" s="346" t="s">
        <v>106</v>
      </c>
      <c r="C45" s="347">
        <v>100</v>
      </c>
      <c r="D45" s="347">
        <v>100</v>
      </c>
      <c r="E45" s="348">
        <v>100</v>
      </c>
      <c r="F45" s="300"/>
      <c r="G45" s="300"/>
      <c r="H45" s="300"/>
    </row>
    <row r="46" spans="2:8" ht="16">
      <c r="B46" s="349" t="s">
        <v>250</v>
      </c>
      <c r="C46" s="350">
        <v>7.4</v>
      </c>
      <c r="D46" s="350">
        <v>10.5</v>
      </c>
      <c r="E46" s="351">
        <v>3.5</v>
      </c>
      <c r="F46" s="300"/>
      <c r="G46" s="300"/>
      <c r="H46" s="300"/>
    </row>
    <row r="47" spans="2:8" ht="16">
      <c r="B47" s="349" t="s">
        <v>251</v>
      </c>
      <c r="C47" s="350">
        <v>40.299999999999997</v>
      </c>
      <c r="D47" s="350">
        <v>46.1</v>
      </c>
      <c r="E47" s="351">
        <v>33.1</v>
      </c>
      <c r="F47" s="300"/>
      <c r="G47" s="300"/>
      <c r="H47" s="300"/>
    </row>
    <row r="48" spans="2:8" ht="16">
      <c r="B48" s="349" t="s">
        <v>252</v>
      </c>
      <c r="C48" s="350">
        <v>27.6</v>
      </c>
      <c r="D48" s="350">
        <v>24.3</v>
      </c>
      <c r="E48" s="351">
        <v>31.8</v>
      </c>
      <c r="F48" s="300"/>
      <c r="G48" s="300"/>
      <c r="H48" s="300"/>
    </row>
    <row r="49" spans="2:8" ht="16">
      <c r="B49" s="349" t="s">
        <v>253</v>
      </c>
      <c r="C49" s="350">
        <v>24.6</v>
      </c>
      <c r="D49" s="350">
        <v>19.100000000000001</v>
      </c>
      <c r="E49" s="351">
        <v>31.6</v>
      </c>
      <c r="F49" s="300"/>
      <c r="G49" s="300"/>
      <c r="H49" s="300"/>
    </row>
    <row r="50" spans="2:8" ht="14">
      <c r="B50" s="664" t="s">
        <v>254</v>
      </c>
      <c r="C50" s="665"/>
      <c r="D50" s="665"/>
      <c r="E50" s="666"/>
      <c r="F50" s="300"/>
      <c r="G50" s="300"/>
      <c r="H50" s="300"/>
    </row>
    <row r="51" spans="2:8" ht="14">
      <c r="B51" s="346" t="s">
        <v>106</v>
      </c>
      <c r="C51" s="347">
        <v>100</v>
      </c>
      <c r="D51" s="347">
        <v>100</v>
      </c>
      <c r="E51" s="348">
        <v>100</v>
      </c>
      <c r="F51" s="300"/>
      <c r="G51" s="300"/>
      <c r="H51" s="300"/>
    </row>
    <row r="52" spans="2:8" ht="16">
      <c r="B52" s="349" t="s">
        <v>250</v>
      </c>
      <c r="C52" s="350">
        <v>26.4</v>
      </c>
      <c r="D52" s="350">
        <v>32.700000000000003</v>
      </c>
      <c r="E52" s="351">
        <v>18.5</v>
      </c>
      <c r="F52" s="300"/>
      <c r="G52" s="300"/>
      <c r="H52" s="300"/>
    </row>
    <row r="53" spans="2:8" ht="16">
      <c r="B53" s="349" t="s">
        <v>251</v>
      </c>
      <c r="C53" s="350">
        <v>46.2</v>
      </c>
      <c r="D53" s="350">
        <v>44.7</v>
      </c>
      <c r="E53" s="351">
        <v>48.1</v>
      </c>
      <c r="F53" s="300"/>
      <c r="G53" s="300"/>
      <c r="H53" s="300"/>
    </row>
    <row r="54" spans="2:8" ht="16">
      <c r="B54" s="349" t="s">
        <v>252</v>
      </c>
      <c r="C54" s="350">
        <v>16.600000000000001</v>
      </c>
      <c r="D54" s="350">
        <v>13.8</v>
      </c>
      <c r="E54" s="351">
        <v>20.2</v>
      </c>
      <c r="F54" s="300"/>
      <c r="G54" s="300"/>
      <c r="H54" s="300"/>
    </row>
    <row r="55" spans="2:8" ht="16">
      <c r="B55" s="349" t="s">
        <v>253</v>
      </c>
      <c r="C55" s="350">
        <v>10.7</v>
      </c>
      <c r="D55" s="350">
        <v>8.8000000000000007</v>
      </c>
      <c r="E55" s="351">
        <v>13.2</v>
      </c>
      <c r="F55" s="300"/>
      <c r="G55" s="300"/>
      <c r="H55" s="300"/>
    </row>
    <row r="56" spans="2:8" ht="14">
      <c r="B56" s="669" t="s">
        <v>255</v>
      </c>
      <c r="C56" s="670"/>
      <c r="D56" s="670"/>
      <c r="E56" s="671"/>
      <c r="F56" s="300"/>
      <c r="G56" s="300"/>
      <c r="H56" s="300"/>
    </row>
    <row r="57" spans="2:8" ht="14">
      <c r="B57" s="346" t="s">
        <v>106</v>
      </c>
      <c r="C57" s="347">
        <v>100</v>
      </c>
      <c r="D57" s="347">
        <v>100</v>
      </c>
      <c r="E57" s="348">
        <v>100</v>
      </c>
      <c r="F57" s="300"/>
      <c r="G57" s="300"/>
      <c r="H57" s="300"/>
    </row>
    <row r="58" spans="2:8" ht="14">
      <c r="B58" s="349" t="s">
        <v>256</v>
      </c>
      <c r="C58" s="352">
        <v>3.6</v>
      </c>
      <c r="D58" s="352">
        <v>5.6</v>
      </c>
      <c r="E58" s="353">
        <v>1.1000000000000001</v>
      </c>
      <c r="F58" s="300"/>
      <c r="G58" s="300"/>
      <c r="H58" s="300"/>
    </row>
    <row r="59" spans="2:8" ht="14">
      <c r="B59" s="349" t="s">
        <v>257</v>
      </c>
      <c r="C59" s="352">
        <v>25</v>
      </c>
      <c r="D59" s="352">
        <v>30.4</v>
      </c>
      <c r="E59" s="353">
        <v>18.2</v>
      </c>
      <c r="F59" s="300"/>
      <c r="G59" s="300"/>
      <c r="H59" s="300"/>
    </row>
    <row r="60" spans="2:8" ht="14">
      <c r="B60" s="349" t="s">
        <v>258</v>
      </c>
      <c r="C60" s="352">
        <v>40.6</v>
      </c>
      <c r="D60" s="352">
        <v>39.5</v>
      </c>
      <c r="E60" s="353">
        <v>41.9</v>
      </c>
      <c r="F60" s="300"/>
      <c r="G60" s="300"/>
      <c r="H60" s="300"/>
    </row>
    <row r="61" spans="2:8" ht="14">
      <c r="B61" s="349" t="s">
        <v>259</v>
      </c>
      <c r="C61" s="352">
        <v>21.3</v>
      </c>
      <c r="D61" s="352">
        <v>17.8</v>
      </c>
      <c r="E61" s="353">
        <v>25.7</v>
      </c>
      <c r="F61" s="300"/>
      <c r="G61" s="300"/>
      <c r="H61" s="300"/>
    </row>
    <row r="62" spans="2:8" ht="14">
      <c r="B62" s="349" t="s">
        <v>260</v>
      </c>
      <c r="C62" s="352">
        <v>9.5</v>
      </c>
      <c r="D62" s="352">
        <v>6.7</v>
      </c>
      <c r="E62" s="353">
        <v>13</v>
      </c>
      <c r="F62" s="300"/>
      <c r="G62" s="300"/>
      <c r="H62" s="300"/>
    </row>
    <row r="63" spans="2:8" ht="14">
      <c r="B63" s="669" t="s">
        <v>261</v>
      </c>
      <c r="C63" s="670"/>
      <c r="D63" s="670"/>
      <c r="E63" s="671"/>
      <c r="F63" s="300"/>
      <c r="G63" s="300"/>
      <c r="H63" s="300"/>
    </row>
    <row r="64" spans="2:8" ht="14">
      <c r="B64" s="346" t="s">
        <v>106</v>
      </c>
      <c r="C64" s="347">
        <v>100</v>
      </c>
      <c r="D64" s="347">
        <v>100</v>
      </c>
      <c r="E64" s="348">
        <v>100</v>
      </c>
      <c r="F64" s="300"/>
    </row>
    <row r="65" spans="2:8" ht="14">
      <c r="B65" s="349" t="s">
        <v>262</v>
      </c>
      <c r="C65" s="350">
        <v>65.8</v>
      </c>
      <c r="D65" s="350">
        <v>43.1</v>
      </c>
      <c r="E65" s="351">
        <v>94.2</v>
      </c>
      <c r="F65" s="300"/>
    </row>
    <row r="66" spans="2:8" ht="14">
      <c r="B66" s="349" t="s">
        <v>263</v>
      </c>
      <c r="C66" s="350">
        <v>1.4</v>
      </c>
      <c r="D66" s="350">
        <v>1.8</v>
      </c>
      <c r="E66" s="351">
        <v>0.9</v>
      </c>
      <c r="F66" s="300"/>
    </row>
    <row r="67" spans="2:8" ht="14">
      <c r="B67" s="349" t="s">
        <v>264</v>
      </c>
      <c r="C67" s="350">
        <v>31.1</v>
      </c>
      <c r="D67" s="350">
        <v>53.9</v>
      </c>
      <c r="E67" s="351">
        <v>2.6</v>
      </c>
      <c r="F67" s="300"/>
    </row>
    <row r="68" spans="2:8" ht="14">
      <c r="B68" s="349" t="s">
        <v>265</v>
      </c>
      <c r="C68" s="350">
        <v>1.4</v>
      </c>
      <c r="D68" s="350">
        <v>1.1000000000000001</v>
      </c>
      <c r="E68" s="351">
        <v>1.7</v>
      </c>
      <c r="F68" s="300"/>
      <c r="G68" s="300"/>
      <c r="H68" s="300"/>
    </row>
    <row r="69" spans="2:8" ht="14">
      <c r="B69" s="349" t="s">
        <v>266</v>
      </c>
      <c r="C69" s="350">
        <v>0.3</v>
      </c>
      <c r="D69" s="350">
        <v>0.1</v>
      </c>
      <c r="E69" s="351">
        <v>0.6</v>
      </c>
      <c r="F69" s="300"/>
      <c r="G69" s="300"/>
      <c r="H69" s="300"/>
    </row>
    <row r="70" spans="2:8" ht="14">
      <c r="B70" s="669" t="s">
        <v>267</v>
      </c>
      <c r="C70" s="670"/>
      <c r="D70" s="670"/>
      <c r="E70" s="671"/>
      <c r="F70" s="300"/>
      <c r="G70" s="300"/>
      <c r="H70" s="300"/>
    </row>
    <row r="71" spans="2:8" ht="14">
      <c r="B71" s="346" t="s">
        <v>106</v>
      </c>
      <c r="C71" s="347">
        <v>100</v>
      </c>
      <c r="D71" s="347">
        <v>100</v>
      </c>
      <c r="E71" s="348">
        <v>100</v>
      </c>
      <c r="F71" s="300"/>
      <c r="G71" s="300"/>
      <c r="H71" s="300"/>
    </row>
    <row r="72" spans="2:8" ht="14">
      <c r="B72" s="349" t="s">
        <v>268</v>
      </c>
      <c r="C72" s="352">
        <v>93.9</v>
      </c>
      <c r="D72" s="352">
        <v>94.2</v>
      </c>
      <c r="E72" s="353">
        <v>93.4</v>
      </c>
      <c r="F72" s="300"/>
      <c r="G72" s="300"/>
      <c r="H72" s="300"/>
    </row>
    <row r="73" spans="2:8" ht="14">
      <c r="B73" s="349" t="s">
        <v>269</v>
      </c>
      <c r="C73" s="352">
        <v>3.7</v>
      </c>
      <c r="D73" s="352">
        <v>2.8</v>
      </c>
      <c r="E73" s="353">
        <v>4.9000000000000004</v>
      </c>
      <c r="F73" s="300"/>
      <c r="G73" s="300"/>
      <c r="H73" s="300"/>
    </row>
    <row r="74" spans="2:8" ht="14">
      <c r="B74" s="349" t="s">
        <v>270</v>
      </c>
      <c r="C74" s="352">
        <v>0.6</v>
      </c>
      <c r="D74" s="352">
        <v>0.7</v>
      </c>
      <c r="E74" s="353">
        <v>0.6</v>
      </c>
      <c r="F74" s="300"/>
      <c r="G74" s="300"/>
      <c r="H74" s="300"/>
    </row>
    <row r="75" spans="2:8" ht="14">
      <c r="B75" s="349" t="s">
        <v>271</v>
      </c>
      <c r="C75" s="352">
        <v>0.8</v>
      </c>
      <c r="D75" s="352">
        <v>1.4</v>
      </c>
      <c r="E75" s="353">
        <v>0</v>
      </c>
      <c r="F75" s="300"/>
      <c r="G75" s="300"/>
      <c r="H75" s="300"/>
    </row>
    <row r="76" spans="2:8" ht="14.5"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68" t="s">
        <v>298</v>
      </c>
      <c r="C129" s="668"/>
      <c r="D129" s="668"/>
      <c r="E129" s="668"/>
      <c r="F129" s="668"/>
      <c r="G129" s="668"/>
      <c r="H129" s="668"/>
      <c r="I129" s="668"/>
      <c r="J129" s="668"/>
      <c r="K129" s="668"/>
    </row>
    <row r="130" spans="1:11" ht="15.5">
      <c r="B130" s="677" t="s">
        <v>299</v>
      </c>
      <c r="C130" s="677"/>
      <c r="D130" s="677"/>
      <c r="E130" s="677"/>
      <c r="F130" s="677"/>
      <c r="G130" s="677"/>
      <c r="H130" s="677"/>
      <c r="I130" s="677"/>
      <c r="J130" s="677"/>
      <c r="K130" s="677"/>
    </row>
    <row r="131" spans="1:11" ht="16" thickBot="1">
      <c r="B131" s="365"/>
      <c r="C131" s="366"/>
      <c r="D131" s="366"/>
      <c r="E131" s="366"/>
      <c r="F131" s="366"/>
      <c r="G131" s="366"/>
      <c r="H131" s="366"/>
      <c r="I131" s="366"/>
      <c r="J131" s="366"/>
      <c r="K131" s="366"/>
    </row>
    <row r="132" spans="1:11" ht="15.5">
      <c r="B132" s="678" t="s">
        <v>300</v>
      </c>
      <c r="C132" s="680" t="s">
        <v>106</v>
      </c>
      <c r="D132" s="682" t="s">
        <v>301</v>
      </c>
      <c r="E132" s="682"/>
      <c r="F132" s="680" t="s">
        <v>302</v>
      </c>
      <c r="G132" s="682" t="s">
        <v>301</v>
      </c>
      <c r="H132" s="682"/>
      <c r="I132" s="680" t="s">
        <v>303</v>
      </c>
      <c r="J132" s="682" t="s">
        <v>301</v>
      </c>
      <c r="K132" s="683"/>
    </row>
    <row r="133" spans="1:11" ht="15.5" thickBot="1">
      <c r="B133" s="679"/>
      <c r="C133" s="681"/>
      <c r="D133" s="367" t="s">
        <v>304</v>
      </c>
      <c r="E133" s="367" t="s">
        <v>305</v>
      </c>
      <c r="F133" s="681"/>
      <c r="G133" s="367" t="s">
        <v>304</v>
      </c>
      <c r="H133" s="367" t="s">
        <v>305</v>
      </c>
      <c r="I133" s="681"/>
      <c r="J133" s="367" t="s">
        <v>304</v>
      </c>
      <c r="K133" s="368" t="s">
        <v>305</v>
      </c>
    </row>
    <row r="134" spans="1:11" ht="15">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906</v>
      </c>
      <c r="B136" s="372" t="s">
        <v>307</v>
      </c>
      <c r="C136" s="374">
        <v>2277.5</v>
      </c>
      <c r="D136" s="374">
        <v>1132.7</v>
      </c>
      <c r="E136" s="374">
        <v>1144.8</v>
      </c>
      <c r="F136" s="374">
        <v>2277.5</v>
      </c>
      <c r="G136" s="374">
        <v>1132.7</v>
      </c>
      <c r="H136" s="374">
        <v>1144.8</v>
      </c>
      <c r="I136" s="376" t="s">
        <v>206</v>
      </c>
      <c r="J136" s="376" t="s">
        <v>206</v>
      </c>
      <c r="K136" s="377" t="s">
        <v>206</v>
      </c>
    </row>
    <row r="137" spans="1:11" ht="15.5">
      <c r="B137" s="378" t="s">
        <v>301</v>
      </c>
      <c r="C137" s="373"/>
      <c r="D137" s="373"/>
      <c r="E137" s="373"/>
      <c r="F137" s="373"/>
      <c r="G137" s="373"/>
      <c r="H137" s="373"/>
      <c r="I137" s="373"/>
      <c r="J137" s="373"/>
      <c r="K137" s="379"/>
    </row>
    <row r="138" spans="1:11" ht="15">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309</v>
      </c>
      <c r="C139" s="373">
        <v>3.6</v>
      </c>
      <c r="D139" s="373">
        <v>1.9</v>
      </c>
      <c r="E139" s="373">
        <v>1.7000000000000002</v>
      </c>
      <c r="F139" s="373">
        <v>3.6</v>
      </c>
      <c r="G139" s="373">
        <v>1.9</v>
      </c>
      <c r="H139" s="373">
        <v>1.7000000000000002</v>
      </c>
      <c r="I139" s="376" t="s">
        <v>206</v>
      </c>
      <c r="J139" s="376" t="s">
        <v>206</v>
      </c>
      <c r="K139" s="377" t="s">
        <v>206</v>
      </c>
    </row>
    <row r="140" spans="1:11" ht="15.5">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311</v>
      </c>
      <c r="C141" s="373">
        <v>50.6</v>
      </c>
      <c r="D141" s="373">
        <v>25.3</v>
      </c>
      <c r="E141" s="373">
        <v>25.3</v>
      </c>
      <c r="F141" s="373">
        <v>50.6</v>
      </c>
      <c r="G141" s="373">
        <v>25.3</v>
      </c>
      <c r="H141" s="373">
        <v>25.3</v>
      </c>
      <c r="I141" s="376" t="s">
        <v>206</v>
      </c>
      <c r="J141" s="376" t="s">
        <v>206</v>
      </c>
      <c r="K141" s="377" t="s">
        <v>206</v>
      </c>
    </row>
    <row r="142" spans="1:11" ht="15.5">
      <c r="B142" s="380" t="s">
        <v>312</v>
      </c>
      <c r="C142" s="373">
        <v>39</v>
      </c>
      <c r="D142" s="373">
        <v>19.5</v>
      </c>
      <c r="E142" s="373">
        <v>19.5</v>
      </c>
      <c r="F142" s="373">
        <v>39</v>
      </c>
      <c r="G142" s="373">
        <v>19.5</v>
      </c>
      <c r="H142" s="373">
        <v>19.5</v>
      </c>
      <c r="I142" s="376" t="s">
        <v>206</v>
      </c>
      <c r="J142" s="376" t="s">
        <v>206</v>
      </c>
      <c r="K142" s="377" t="s">
        <v>206</v>
      </c>
    </row>
    <row r="143" spans="1:11" ht="15.5">
      <c r="B143" s="380" t="s">
        <v>313</v>
      </c>
      <c r="C143" s="373">
        <v>7</v>
      </c>
      <c r="D143" s="373">
        <v>3.7</v>
      </c>
      <c r="E143" s="373">
        <v>3.3</v>
      </c>
      <c r="F143" s="373">
        <v>7</v>
      </c>
      <c r="G143" s="373">
        <v>3.7</v>
      </c>
      <c r="H143" s="373">
        <v>3.3</v>
      </c>
      <c r="I143" s="376" t="s">
        <v>206</v>
      </c>
      <c r="J143" s="376" t="s">
        <v>206</v>
      </c>
      <c r="K143" s="377" t="s">
        <v>206</v>
      </c>
    </row>
    <row r="144" spans="1:11" ht="15.5">
      <c r="B144" s="380" t="s">
        <v>314</v>
      </c>
      <c r="C144" s="373">
        <v>54.4</v>
      </c>
      <c r="D144" s="373">
        <v>27.2</v>
      </c>
      <c r="E144" s="373">
        <v>27.2</v>
      </c>
      <c r="F144" s="373">
        <v>54.4</v>
      </c>
      <c r="G144" s="373">
        <v>27.2</v>
      </c>
      <c r="H144" s="373">
        <v>27.2</v>
      </c>
      <c r="I144" s="376" t="s">
        <v>206</v>
      </c>
      <c r="J144" s="376" t="s">
        <v>206</v>
      </c>
      <c r="K144" s="377" t="s">
        <v>206</v>
      </c>
    </row>
    <row r="145" spans="2:11" ht="15">
      <c r="B145" s="372" t="s">
        <v>315</v>
      </c>
      <c r="C145" s="374">
        <v>125.5</v>
      </c>
      <c r="D145" s="374">
        <v>63.9</v>
      </c>
      <c r="E145" s="374">
        <v>61.6</v>
      </c>
      <c r="F145" s="374">
        <v>125.5</v>
      </c>
      <c r="G145" s="374">
        <v>63.9</v>
      </c>
      <c r="H145" s="374">
        <v>61.6</v>
      </c>
      <c r="I145" s="376" t="s">
        <v>206</v>
      </c>
      <c r="J145" s="376" t="s">
        <v>206</v>
      </c>
      <c r="K145" s="377" t="s">
        <v>206</v>
      </c>
    </row>
    <row r="146" spans="2:11" ht="15.5">
      <c r="B146" s="380" t="s">
        <v>316</v>
      </c>
      <c r="C146" s="373">
        <v>12.6</v>
      </c>
      <c r="D146" s="373">
        <v>6.5</v>
      </c>
      <c r="E146" s="373">
        <v>6.1</v>
      </c>
      <c r="F146" s="373">
        <v>12.6</v>
      </c>
      <c r="G146" s="373">
        <v>6.5</v>
      </c>
      <c r="H146" s="373">
        <v>6.1</v>
      </c>
      <c r="I146" s="376" t="s">
        <v>206</v>
      </c>
      <c r="J146" s="376" t="s">
        <v>206</v>
      </c>
      <c r="K146" s="377" t="s">
        <v>206</v>
      </c>
    </row>
    <row r="147" spans="2:11" ht="15.5">
      <c r="B147" s="380" t="s">
        <v>317</v>
      </c>
      <c r="C147" s="373">
        <v>1.5</v>
      </c>
      <c r="D147" s="373">
        <v>0.7</v>
      </c>
      <c r="E147" s="373">
        <v>0.8</v>
      </c>
      <c r="F147" s="373">
        <v>1.5</v>
      </c>
      <c r="G147" s="373">
        <v>0.7</v>
      </c>
      <c r="H147" s="373">
        <v>0.8</v>
      </c>
      <c r="I147" s="376" t="s">
        <v>206</v>
      </c>
      <c r="J147" s="376" t="s">
        <v>206</v>
      </c>
      <c r="K147" s="377" t="s">
        <v>206</v>
      </c>
    </row>
    <row r="148" spans="2:11" ht="15.5">
      <c r="B148" s="380" t="s">
        <v>318</v>
      </c>
      <c r="C148" s="373">
        <v>0.4</v>
      </c>
      <c r="D148" s="373">
        <v>0.2</v>
      </c>
      <c r="E148" s="373">
        <v>0.2</v>
      </c>
      <c r="F148" s="373">
        <v>0.4</v>
      </c>
      <c r="G148" s="373">
        <v>0.2</v>
      </c>
      <c r="H148" s="373">
        <v>0.2</v>
      </c>
      <c r="I148" s="376" t="s">
        <v>206</v>
      </c>
      <c r="J148" s="376" t="s">
        <v>206</v>
      </c>
      <c r="K148" s="377" t="s">
        <v>206</v>
      </c>
    </row>
    <row r="149" spans="2:11" ht="15.5">
      <c r="B149" s="380" t="s">
        <v>319</v>
      </c>
      <c r="C149" s="373">
        <v>0.9</v>
      </c>
      <c r="D149" s="373">
        <v>0.4</v>
      </c>
      <c r="E149" s="373">
        <v>0.5</v>
      </c>
      <c r="F149" s="373">
        <v>0.9</v>
      </c>
      <c r="G149" s="373">
        <v>0.4</v>
      </c>
      <c r="H149" s="373">
        <v>0.5</v>
      </c>
      <c r="I149" s="376" t="s">
        <v>206</v>
      </c>
      <c r="J149" s="376" t="s">
        <v>206</v>
      </c>
      <c r="K149" s="377" t="s">
        <v>206</v>
      </c>
    </row>
    <row r="150" spans="2:11" ht="15.5">
      <c r="B150" s="380" t="s">
        <v>320</v>
      </c>
      <c r="C150" s="373" t="s">
        <v>206</v>
      </c>
      <c r="D150" s="373" t="s">
        <v>206</v>
      </c>
      <c r="E150" s="373" t="s">
        <v>206</v>
      </c>
      <c r="F150" s="373" t="s">
        <v>206</v>
      </c>
      <c r="G150" s="373" t="s">
        <v>206</v>
      </c>
      <c r="H150" s="373" t="s">
        <v>206</v>
      </c>
      <c r="I150" s="376" t="s">
        <v>206</v>
      </c>
      <c r="J150" s="376" t="s">
        <v>206</v>
      </c>
      <c r="K150" s="377" t="s">
        <v>206</v>
      </c>
    </row>
    <row r="151" spans="2:11" ht="15.5">
      <c r="B151" s="380" t="s">
        <v>321</v>
      </c>
      <c r="C151" s="373" t="s">
        <v>206</v>
      </c>
      <c r="D151" s="373" t="s">
        <v>206</v>
      </c>
      <c r="E151" s="373" t="s">
        <v>206</v>
      </c>
      <c r="F151" s="373" t="s">
        <v>206</v>
      </c>
      <c r="G151" s="373" t="s">
        <v>206</v>
      </c>
      <c r="H151" s="373" t="s">
        <v>206</v>
      </c>
      <c r="I151" s="376" t="s">
        <v>206</v>
      </c>
      <c r="J151" s="376" t="s">
        <v>206</v>
      </c>
      <c r="K151" s="377" t="s">
        <v>206</v>
      </c>
    </row>
    <row r="152" spans="2:11" ht="15.5">
      <c r="B152" s="380" t="s">
        <v>322</v>
      </c>
      <c r="C152" s="373" t="s">
        <v>206</v>
      </c>
      <c r="D152" s="373" t="s">
        <v>206</v>
      </c>
      <c r="E152" s="373" t="s">
        <v>206</v>
      </c>
      <c r="F152" s="373" t="s">
        <v>206</v>
      </c>
      <c r="G152" s="373" t="s">
        <v>206</v>
      </c>
      <c r="H152" s="373" t="s">
        <v>206</v>
      </c>
      <c r="I152" s="376" t="s">
        <v>206</v>
      </c>
      <c r="J152" s="376" t="s">
        <v>206</v>
      </c>
      <c r="K152" s="377" t="s">
        <v>206</v>
      </c>
    </row>
    <row r="153" spans="2:11" ht="15.5">
      <c r="B153" s="380" t="s">
        <v>323</v>
      </c>
      <c r="C153" s="373">
        <v>5</v>
      </c>
      <c r="D153" s="373">
        <v>2.6</v>
      </c>
      <c r="E153" s="373">
        <v>2.4</v>
      </c>
      <c r="F153" s="373">
        <v>5</v>
      </c>
      <c r="G153" s="373">
        <v>2.6</v>
      </c>
      <c r="H153" s="373">
        <v>2.4</v>
      </c>
      <c r="I153" s="376" t="s">
        <v>206</v>
      </c>
      <c r="J153" s="376" t="s">
        <v>206</v>
      </c>
      <c r="K153" s="377" t="s">
        <v>206</v>
      </c>
    </row>
    <row r="154" spans="2:11" ht="15.5">
      <c r="B154" s="380" t="s">
        <v>324</v>
      </c>
      <c r="C154" s="373">
        <v>0.9</v>
      </c>
      <c r="D154" s="373">
        <v>0.5</v>
      </c>
      <c r="E154" s="373">
        <v>0.4</v>
      </c>
      <c r="F154" s="373">
        <v>0.9</v>
      </c>
      <c r="G154" s="373">
        <v>0.5</v>
      </c>
      <c r="H154" s="373">
        <v>0.4</v>
      </c>
      <c r="I154" s="376" t="s">
        <v>206</v>
      </c>
      <c r="J154" s="376" t="s">
        <v>206</v>
      </c>
      <c r="K154" s="377" t="s">
        <v>206</v>
      </c>
    </row>
    <row r="155" spans="2:11" ht="15.5">
      <c r="B155" s="380" t="s">
        <v>325</v>
      </c>
      <c r="C155" s="373">
        <v>26</v>
      </c>
      <c r="D155" s="373">
        <v>13</v>
      </c>
      <c r="E155" s="373">
        <v>13</v>
      </c>
      <c r="F155" s="373">
        <v>26</v>
      </c>
      <c r="G155" s="373">
        <v>13</v>
      </c>
      <c r="H155" s="373">
        <v>13</v>
      </c>
      <c r="I155" s="376" t="s">
        <v>206</v>
      </c>
      <c r="J155" s="376" t="s">
        <v>206</v>
      </c>
      <c r="K155" s="377" t="s">
        <v>206</v>
      </c>
    </row>
    <row r="156" spans="2:11" ht="15.5">
      <c r="B156" s="380" t="s">
        <v>326</v>
      </c>
      <c r="C156" s="373">
        <v>0.1</v>
      </c>
      <c r="D156" s="373">
        <v>0.1</v>
      </c>
      <c r="E156" s="373">
        <v>0</v>
      </c>
      <c r="F156" s="373">
        <v>0.1</v>
      </c>
      <c r="G156" s="373">
        <v>0.1</v>
      </c>
      <c r="H156" s="373">
        <v>0</v>
      </c>
      <c r="I156" s="376" t="s">
        <v>206</v>
      </c>
      <c r="J156" s="376" t="s">
        <v>206</v>
      </c>
      <c r="K156" s="377" t="s">
        <v>206</v>
      </c>
    </row>
    <row r="157" spans="2:11" ht="15.5">
      <c r="B157" s="380" t="s">
        <v>327</v>
      </c>
      <c r="C157" s="373">
        <v>39.4</v>
      </c>
      <c r="D157" s="373">
        <v>20.2</v>
      </c>
      <c r="E157" s="373">
        <v>19.2</v>
      </c>
      <c r="F157" s="373">
        <v>39.4</v>
      </c>
      <c r="G157" s="373">
        <v>20.2</v>
      </c>
      <c r="H157" s="373">
        <v>19.2</v>
      </c>
      <c r="I157" s="376" t="s">
        <v>206</v>
      </c>
      <c r="J157" s="376" t="s">
        <v>206</v>
      </c>
      <c r="K157" s="377" t="s">
        <v>206</v>
      </c>
    </row>
    <row r="158" spans="2:11" ht="15.5">
      <c r="B158" s="380" t="s">
        <v>328</v>
      </c>
      <c r="C158" s="373">
        <v>0.1</v>
      </c>
      <c r="D158" s="373">
        <v>0.1</v>
      </c>
      <c r="E158" s="373">
        <v>0</v>
      </c>
      <c r="F158" s="373">
        <v>0.1</v>
      </c>
      <c r="G158" s="373">
        <v>0.1</v>
      </c>
      <c r="H158" s="373">
        <v>0</v>
      </c>
      <c r="I158" s="376" t="s">
        <v>206</v>
      </c>
      <c r="J158" s="376" t="s">
        <v>206</v>
      </c>
      <c r="K158" s="377" t="s">
        <v>206</v>
      </c>
    </row>
    <row r="159" spans="2:11" ht="15.5">
      <c r="B159" s="380" t="s">
        <v>329</v>
      </c>
      <c r="C159" s="373" t="s">
        <v>206</v>
      </c>
      <c r="D159" s="373" t="s">
        <v>206</v>
      </c>
      <c r="E159" s="373" t="s">
        <v>206</v>
      </c>
      <c r="F159" s="373" t="s">
        <v>206</v>
      </c>
      <c r="G159" s="373" t="s">
        <v>206</v>
      </c>
      <c r="H159" s="373" t="s">
        <v>206</v>
      </c>
      <c r="I159" s="376" t="s">
        <v>206</v>
      </c>
      <c r="J159" s="376" t="s">
        <v>206</v>
      </c>
      <c r="K159" s="377" t="s">
        <v>206</v>
      </c>
    </row>
    <row r="160" spans="2:11" ht="15.5">
      <c r="B160" s="380" t="s">
        <v>330</v>
      </c>
      <c r="C160" s="373">
        <v>1.3</v>
      </c>
      <c r="D160" s="373">
        <v>0.6</v>
      </c>
      <c r="E160" s="373">
        <v>0.70000000000000007</v>
      </c>
      <c r="F160" s="373">
        <v>1.3</v>
      </c>
      <c r="G160" s="373">
        <v>0.6</v>
      </c>
      <c r="H160" s="373">
        <v>0.70000000000000007</v>
      </c>
      <c r="I160" s="376" t="s">
        <v>206</v>
      </c>
      <c r="J160" s="376" t="s">
        <v>206</v>
      </c>
      <c r="K160" s="377" t="s">
        <v>206</v>
      </c>
    </row>
    <row r="161" spans="2:11" ht="15.5">
      <c r="B161" s="380" t="s">
        <v>331</v>
      </c>
      <c r="C161" s="373">
        <v>2.5</v>
      </c>
      <c r="D161" s="373">
        <v>1.2</v>
      </c>
      <c r="E161" s="373">
        <v>1.3</v>
      </c>
      <c r="F161" s="373">
        <v>2.5</v>
      </c>
      <c r="G161" s="373">
        <v>1.2</v>
      </c>
      <c r="H161" s="373">
        <v>1.3</v>
      </c>
      <c r="I161" s="376" t="s">
        <v>206</v>
      </c>
      <c r="J161" s="376" t="s">
        <v>206</v>
      </c>
      <c r="K161" s="377" t="s">
        <v>206</v>
      </c>
    </row>
    <row r="162" spans="2:11" ht="15.5">
      <c r="B162" s="380" t="s">
        <v>332</v>
      </c>
      <c r="C162" s="373">
        <v>17.7</v>
      </c>
      <c r="D162" s="373">
        <v>9.1</v>
      </c>
      <c r="E162" s="373">
        <v>8.6</v>
      </c>
      <c r="F162" s="373">
        <v>17.7</v>
      </c>
      <c r="G162" s="373">
        <v>9.1</v>
      </c>
      <c r="H162" s="373">
        <v>8.6</v>
      </c>
      <c r="I162" s="376" t="s">
        <v>206</v>
      </c>
      <c r="J162" s="376" t="s">
        <v>206</v>
      </c>
      <c r="K162" s="377" t="s">
        <v>206</v>
      </c>
    </row>
    <row r="163" spans="2:11" ht="15.5">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334</v>
      </c>
      <c r="C164" s="373">
        <v>1.5</v>
      </c>
      <c r="D164" s="373">
        <v>0.8</v>
      </c>
      <c r="E164" s="373">
        <v>0.7</v>
      </c>
      <c r="F164" s="373">
        <v>1.5</v>
      </c>
      <c r="G164" s="373">
        <v>0.8</v>
      </c>
      <c r="H164" s="373">
        <v>0.7</v>
      </c>
      <c r="I164" s="376" t="s">
        <v>206</v>
      </c>
      <c r="J164" s="376" t="s">
        <v>206</v>
      </c>
      <c r="K164" s="377" t="s">
        <v>206</v>
      </c>
    </row>
    <row r="165" spans="2:11" ht="15.5">
      <c r="B165" s="380" t="s">
        <v>335</v>
      </c>
      <c r="C165" s="373">
        <v>4.8</v>
      </c>
      <c r="D165" s="373">
        <v>2.4</v>
      </c>
      <c r="E165" s="373">
        <v>2.4</v>
      </c>
      <c r="F165" s="373">
        <v>4.8</v>
      </c>
      <c r="G165" s="373">
        <v>2.4</v>
      </c>
      <c r="H165" s="373">
        <v>2.4</v>
      </c>
      <c r="I165" s="376" t="s">
        <v>206</v>
      </c>
      <c r="J165" s="376" t="s">
        <v>206</v>
      </c>
      <c r="K165" s="377" t="s">
        <v>206</v>
      </c>
    </row>
    <row r="166" spans="2:11" ht="15.5">
      <c r="B166" s="380" t="s">
        <v>336</v>
      </c>
      <c r="C166" s="373">
        <v>0.8</v>
      </c>
      <c r="D166" s="373">
        <v>0.4</v>
      </c>
      <c r="E166" s="373">
        <v>0.4</v>
      </c>
      <c r="F166" s="373">
        <v>0.8</v>
      </c>
      <c r="G166" s="373">
        <v>0.4</v>
      </c>
      <c r="H166" s="373">
        <v>0.4</v>
      </c>
      <c r="I166" s="376" t="s">
        <v>206</v>
      </c>
      <c r="J166" s="376" t="s">
        <v>206</v>
      </c>
      <c r="K166" s="377" t="s">
        <v>206</v>
      </c>
    </row>
    <row r="167" spans="2:11" ht="15">
      <c r="B167" s="372" t="s">
        <v>337</v>
      </c>
      <c r="C167" s="374">
        <v>166.5</v>
      </c>
      <c r="D167" s="374">
        <v>84.9</v>
      </c>
      <c r="E167" s="374">
        <v>81.599999999999994</v>
      </c>
      <c r="F167" s="374">
        <v>166.5</v>
      </c>
      <c r="G167" s="374">
        <v>84.9</v>
      </c>
      <c r="H167" s="374">
        <v>81.599999999999994</v>
      </c>
      <c r="I167" s="376" t="s">
        <v>206</v>
      </c>
      <c r="J167" s="376" t="s">
        <v>206</v>
      </c>
      <c r="K167" s="377" t="s">
        <v>206</v>
      </c>
    </row>
    <row r="168" spans="2:11" ht="15.5">
      <c r="B168" s="380" t="s">
        <v>338</v>
      </c>
      <c r="C168" s="373">
        <v>57</v>
      </c>
      <c r="D168" s="373">
        <v>28.8</v>
      </c>
      <c r="E168" s="373">
        <v>28.2</v>
      </c>
      <c r="F168" s="373">
        <v>57</v>
      </c>
      <c r="G168" s="373">
        <v>28.8</v>
      </c>
      <c r="H168" s="373">
        <v>28.2</v>
      </c>
      <c r="I168" s="376" t="s">
        <v>206</v>
      </c>
      <c r="J168" s="376" t="s">
        <v>206</v>
      </c>
      <c r="K168" s="377" t="s">
        <v>206</v>
      </c>
    </row>
    <row r="169" spans="2:11" ht="15.5">
      <c r="B169" s="380" t="s">
        <v>339</v>
      </c>
      <c r="C169" s="373">
        <v>31.5</v>
      </c>
      <c r="D169" s="373">
        <v>16</v>
      </c>
      <c r="E169" s="373">
        <v>15.5</v>
      </c>
      <c r="F169" s="373">
        <v>31.5</v>
      </c>
      <c r="G169" s="373">
        <v>16</v>
      </c>
      <c r="H169" s="373">
        <v>15.5</v>
      </c>
      <c r="I169" s="376" t="s">
        <v>206</v>
      </c>
      <c r="J169" s="376" t="s">
        <v>206</v>
      </c>
      <c r="K169" s="377" t="s">
        <v>206</v>
      </c>
    </row>
    <row r="170" spans="2:11" ht="15.5">
      <c r="B170" s="380" t="s">
        <v>340</v>
      </c>
      <c r="C170" s="373">
        <v>5</v>
      </c>
      <c r="D170" s="373">
        <v>2.6</v>
      </c>
      <c r="E170" s="373">
        <v>2.4</v>
      </c>
      <c r="F170" s="373">
        <v>5</v>
      </c>
      <c r="G170" s="373">
        <v>2.6</v>
      </c>
      <c r="H170" s="373">
        <v>2.4</v>
      </c>
      <c r="I170" s="376" t="s">
        <v>206</v>
      </c>
      <c r="J170" s="376" t="s">
        <v>206</v>
      </c>
      <c r="K170" s="377" t="s">
        <v>206</v>
      </c>
    </row>
    <row r="171" spans="2:11" ht="15.5">
      <c r="B171" s="380" t="s">
        <v>341</v>
      </c>
      <c r="C171" s="373">
        <v>25.1</v>
      </c>
      <c r="D171" s="373">
        <v>13.5</v>
      </c>
      <c r="E171" s="373">
        <v>11.600000000000001</v>
      </c>
      <c r="F171" s="373">
        <v>25.1</v>
      </c>
      <c r="G171" s="373">
        <v>13.5</v>
      </c>
      <c r="H171" s="373">
        <v>11.600000000000001</v>
      </c>
      <c r="I171" s="376" t="s">
        <v>206</v>
      </c>
      <c r="J171" s="376" t="s">
        <v>206</v>
      </c>
      <c r="K171" s="377" t="s">
        <v>206</v>
      </c>
    </row>
    <row r="172" spans="2:11" ht="15.5">
      <c r="B172" s="380" t="s">
        <v>342</v>
      </c>
      <c r="C172" s="373">
        <v>3.6</v>
      </c>
      <c r="D172" s="373">
        <v>1.8</v>
      </c>
      <c r="E172" s="373">
        <v>1.8</v>
      </c>
      <c r="F172" s="373">
        <v>3.6</v>
      </c>
      <c r="G172" s="373">
        <v>1.8</v>
      </c>
      <c r="H172" s="373">
        <v>1.8</v>
      </c>
      <c r="I172" s="376" t="s">
        <v>206</v>
      </c>
      <c r="J172" s="376" t="s">
        <v>206</v>
      </c>
      <c r="K172" s="377" t="s">
        <v>206</v>
      </c>
    </row>
    <row r="173" spans="2:11" ht="15.5">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344</v>
      </c>
      <c r="C174" s="373">
        <v>12.5</v>
      </c>
      <c r="D174" s="373">
        <v>6.3</v>
      </c>
      <c r="E174" s="373">
        <v>6.2</v>
      </c>
      <c r="F174" s="373">
        <v>12.5</v>
      </c>
      <c r="G174" s="373">
        <v>6.3</v>
      </c>
      <c r="H174" s="373">
        <v>6.2</v>
      </c>
      <c r="I174" s="376" t="s">
        <v>206</v>
      </c>
      <c r="J174" s="376" t="s">
        <v>206</v>
      </c>
      <c r="K174" s="377" t="s">
        <v>206</v>
      </c>
    </row>
    <row r="175" spans="2:11" ht="15.5">
      <c r="B175" s="380" t="s">
        <v>345</v>
      </c>
      <c r="C175" s="373">
        <v>12.4</v>
      </c>
      <c r="D175" s="373">
        <v>6.2</v>
      </c>
      <c r="E175" s="373">
        <v>6.2</v>
      </c>
      <c r="F175" s="373">
        <v>12.4</v>
      </c>
      <c r="G175" s="373">
        <v>6.2</v>
      </c>
      <c r="H175" s="373">
        <v>6.2</v>
      </c>
      <c r="I175" s="376" t="s">
        <v>206</v>
      </c>
      <c r="J175" s="376" t="s">
        <v>206</v>
      </c>
      <c r="K175" s="377" t="s">
        <v>206</v>
      </c>
    </row>
    <row r="176" spans="2:11" ht="15">
      <c r="B176" s="372" t="s">
        <v>346</v>
      </c>
      <c r="C176" s="374">
        <v>101.8</v>
      </c>
      <c r="D176" s="374">
        <v>48.9</v>
      </c>
      <c r="E176" s="374">
        <v>52.9</v>
      </c>
      <c r="F176" s="374">
        <v>101.8</v>
      </c>
      <c r="G176" s="374">
        <v>48.9</v>
      </c>
      <c r="H176" s="374">
        <v>52.9</v>
      </c>
      <c r="I176" s="376" t="s">
        <v>206</v>
      </c>
      <c r="J176" s="376" t="s">
        <v>206</v>
      </c>
      <c r="K176" s="377" t="s">
        <v>206</v>
      </c>
    </row>
    <row r="177" spans="2:11" ht="15.5">
      <c r="B177" s="380" t="s">
        <v>347</v>
      </c>
      <c r="C177" s="373">
        <v>22.3</v>
      </c>
      <c r="D177" s="373">
        <v>11.2</v>
      </c>
      <c r="E177" s="373">
        <v>11.100000000000001</v>
      </c>
      <c r="F177" s="373">
        <v>22.3</v>
      </c>
      <c r="G177" s="373">
        <v>11.2</v>
      </c>
      <c r="H177" s="373">
        <v>11.100000000000001</v>
      </c>
      <c r="I177" s="376" t="s">
        <v>206</v>
      </c>
      <c r="J177" s="376" t="s">
        <v>206</v>
      </c>
      <c r="K177" s="377" t="s">
        <v>206</v>
      </c>
    </row>
    <row r="178" spans="2:11" ht="15.5">
      <c r="B178" s="380" t="s">
        <v>348</v>
      </c>
      <c r="C178" s="373">
        <v>2.1</v>
      </c>
      <c r="D178" s="373">
        <v>1</v>
      </c>
      <c r="E178" s="373">
        <v>1.1000000000000001</v>
      </c>
      <c r="F178" s="373">
        <v>2.1</v>
      </c>
      <c r="G178" s="373">
        <v>1</v>
      </c>
      <c r="H178" s="373">
        <v>1.1000000000000001</v>
      </c>
      <c r="I178" s="376" t="s">
        <v>206</v>
      </c>
      <c r="J178" s="376" t="s">
        <v>206</v>
      </c>
      <c r="K178" s="377" t="s">
        <v>206</v>
      </c>
    </row>
    <row r="179" spans="2:11" ht="15">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351</v>
      </c>
      <c r="C181" s="382">
        <v>14.4</v>
      </c>
      <c r="D181" s="383">
        <v>7.1</v>
      </c>
      <c r="E181" s="382">
        <v>7.3000000000000007</v>
      </c>
      <c r="F181" s="382">
        <v>14.4</v>
      </c>
      <c r="G181" s="383">
        <v>7.1</v>
      </c>
      <c r="H181" s="382">
        <v>7.3000000000000007</v>
      </c>
      <c r="I181" s="376" t="s">
        <v>206</v>
      </c>
      <c r="J181" s="376" t="s">
        <v>206</v>
      </c>
      <c r="K181" s="377" t="s">
        <v>206</v>
      </c>
    </row>
    <row r="182" spans="2:11" ht="15.5">
      <c r="B182" s="380" t="s">
        <v>352</v>
      </c>
      <c r="C182" s="382">
        <v>8.6</v>
      </c>
      <c r="D182" s="383">
        <v>4.2</v>
      </c>
      <c r="E182" s="382">
        <v>4.3999999999999995</v>
      </c>
      <c r="F182" s="382">
        <v>8.6</v>
      </c>
      <c r="G182" s="383">
        <v>4.2</v>
      </c>
      <c r="H182" s="382">
        <v>4.3999999999999995</v>
      </c>
      <c r="I182" s="376" t="s">
        <v>206</v>
      </c>
      <c r="J182" s="376" t="s">
        <v>206</v>
      </c>
      <c r="K182" s="377" t="s">
        <v>206</v>
      </c>
    </row>
    <row r="183" spans="2:11" ht="15.5">
      <c r="B183" s="380" t="s">
        <v>353</v>
      </c>
      <c r="C183" s="382">
        <v>6.7</v>
      </c>
      <c r="D183" s="383">
        <v>3.3</v>
      </c>
      <c r="E183" s="382">
        <v>3.4000000000000004</v>
      </c>
      <c r="F183" s="382">
        <v>6.7</v>
      </c>
      <c r="G183" s="383">
        <v>3.3</v>
      </c>
      <c r="H183" s="382">
        <v>3.4000000000000004</v>
      </c>
      <c r="I183" s="376" t="s">
        <v>206</v>
      </c>
      <c r="J183" s="376" t="s">
        <v>206</v>
      </c>
      <c r="K183" s="377" t="s">
        <v>206</v>
      </c>
    </row>
    <row r="184" spans="2:11" ht="15.5">
      <c r="B184" s="380" t="s">
        <v>354</v>
      </c>
      <c r="C184" s="382">
        <v>46.2</v>
      </c>
      <c r="D184" s="383">
        <v>23.3</v>
      </c>
      <c r="E184" s="382">
        <v>22.900000000000002</v>
      </c>
      <c r="F184" s="382">
        <v>46.2</v>
      </c>
      <c r="G184" s="383">
        <v>23.3</v>
      </c>
      <c r="H184" s="382">
        <v>22.900000000000002</v>
      </c>
      <c r="I184" s="376" t="s">
        <v>206</v>
      </c>
      <c r="J184" s="376" t="s">
        <v>206</v>
      </c>
      <c r="K184" s="377" t="s">
        <v>206</v>
      </c>
    </row>
    <row r="185" spans="2:11" ht="15.5">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356</v>
      </c>
      <c r="C186" s="382">
        <v>7</v>
      </c>
      <c r="D186" s="383">
        <v>3.6</v>
      </c>
      <c r="E186" s="382">
        <v>3.4</v>
      </c>
      <c r="F186" s="382">
        <v>7</v>
      </c>
      <c r="G186" s="383">
        <v>3.6</v>
      </c>
      <c r="H186" s="382">
        <v>3.4</v>
      </c>
      <c r="I186" s="376" t="s">
        <v>206</v>
      </c>
      <c r="J186" s="376" t="s">
        <v>206</v>
      </c>
      <c r="K186" s="377" t="s">
        <v>206</v>
      </c>
    </row>
    <row r="187" spans="2:11" ht="15.5">
      <c r="B187" s="380" t="s">
        <v>357</v>
      </c>
      <c r="C187" s="382">
        <v>12.9</v>
      </c>
      <c r="D187" s="383">
        <v>6.4</v>
      </c>
      <c r="E187" s="382">
        <v>6.5</v>
      </c>
      <c r="F187" s="382">
        <v>12.9</v>
      </c>
      <c r="G187" s="383">
        <v>6.4</v>
      </c>
      <c r="H187" s="382">
        <v>6.5</v>
      </c>
      <c r="I187" s="376" t="s">
        <v>206</v>
      </c>
      <c r="J187" s="376" t="s">
        <v>206</v>
      </c>
      <c r="K187" s="377" t="s">
        <v>206</v>
      </c>
    </row>
    <row r="188" spans="2:11" ht="15.5">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359</v>
      </c>
      <c r="C189" s="382">
        <v>29.5</v>
      </c>
      <c r="D189" s="383">
        <v>14.5</v>
      </c>
      <c r="E189" s="382">
        <v>15</v>
      </c>
      <c r="F189" s="382">
        <v>29.5</v>
      </c>
      <c r="G189" s="383">
        <v>14.5</v>
      </c>
      <c r="H189" s="382">
        <v>15</v>
      </c>
      <c r="I189" s="376" t="s">
        <v>206</v>
      </c>
      <c r="J189" s="376" t="s">
        <v>206</v>
      </c>
      <c r="K189" s="377" t="s">
        <v>206</v>
      </c>
    </row>
    <row r="190" spans="2:11" ht="15">
      <c r="B190" s="372" t="s">
        <v>360</v>
      </c>
      <c r="C190" s="381">
        <v>219.5</v>
      </c>
      <c r="D190" s="381">
        <v>108.3</v>
      </c>
      <c r="E190" s="381">
        <v>111.2</v>
      </c>
      <c r="F190" s="381">
        <v>219.5</v>
      </c>
      <c r="G190" s="381">
        <v>108.3</v>
      </c>
      <c r="H190" s="381">
        <v>111.2</v>
      </c>
      <c r="I190" s="376" t="s">
        <v>206</v>
      </c>
      <c r="J190" s="376" t="s">
        <v>206</v>
      </c>
      <c r="K190" s="377" t="s">
        <v>206</v>
      </c>
    </row>
    <row r="191" spans="2:11" ht="15.5">
      <c r="B191" s="380" t="s">
        <v>361</v>
      </c>
      <c r="C191" s="382">
        <v>25.3</v>
      </c>
      <c r="D191" s="383">
        <v>12.4</v>
      </c>
      <c r="E191" s="382">
        <v>12.9</v>
      </c>
      <c r="F191" s="382">
        <v>25.3</v>
      </c>
      <c r="G191" s="383">
        <v>12.4</v>
      </c>
      <c r="H191" s="382">
        <v>12.9</v>
      </c>
      <c r="I191" s="376" t="s">
        <v>206</v>
      </c>
      <c r="J191" s="376" t="s">
        <v>206</v>
      </c>
      <c r="K191" s="377" t="s">
        <v>206</v>
      </c>
    </row>
    <row r="192" spans="2:11" ht="15.5">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363</v>
      </c>
      <c r="C193" s="382">
        <v>42.3</v>
      </c>
      <c r="D193" s="383">
        <v>20.9</v>
      </c>
      <c r="E193" s="382">
        <v>21.4</v>
      </c>
      <c r="F193" s="382">
        <v>42.3</v>
      </c>
      <c r="G193" s="383">
        <v>20.9</v>
      </c>
      <c r="H193" s="382">
        <v>21.4</v>
      </c>
      <c r="I193" s="376" t="s">
        <v>206</v>
      </c>
      <c r="J193" s="376" t="s">
        <v>206</v>
      </c>
      <c r="K193" s="377" t="s">
        <v>206</v>
      </c>
    </row>
    <row r="194" spans="2:11" ht="15.5">
      <c r="B194" s="380" t="s">
        <v>364</v>
      </c>
      <c r="C194" s="382">
        <v>87.3</v>
      </c>
      <c r="D194" s="383">
        <v>43.5</v>
      </c>
      <c r="E194" s="382">
        <v>43.8</v>
      </c>
      <c r="F194" s="382">
        <v>87.3</v>
      </c>
      <c r="G194" s="383">
        <v>43.5</v>
      </c>
      <c r="H194" s="382">
        <v>43.8</v>
      </c>
      <c r="I194" s="376" t="s">
        <v>206</v>
      </c>
      <c r="J194" s="376" t="s">
        <v>206</v>
      </c>
      <c r="K194" s="377" t="s">
        <v>206</v>
      </c>
    </row>
    <row r="195" spans="2:11" ht="15.5">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366</v>
      </c>
      <c r="C196" s="382">
        <v>14.2</v>
      </c>
      <c r="D196" s="383">
        <v>7</v>
      </c>
      <c r="E196" s="382">
        <v>7.1999999999999993</v>
      </c>
      <c r="F196" s="382">
        <v>14.2</v>
      </c>
      <c r="G196" s="383">
        <v>7</v>
      </c>
      <c r="H196" s="382">
        <v>7.1999999999999993</v>
      </c>
      <c r="I196" s="376" t="s">
        <v>206</v>
      </c>
      <c r="J196" s="376" t="s">
        <v>206</v>
      </c>
      <c r="K196" s="377" t="s">
        <v>206</v>
      </c>
    </row>
    <row r="197" spans="2:11" ht="15">
      <c r="B197" s="372" t="s">
        <v>367</v>
      </c>
      <c r="C197" s="381">
        <v>178.3</v>
      </c>
      <c r="D197" s="381">
        <v>88.2</v>
      </c>
      <c r="E197" s="381">
        <v>90.100000000000009</v>
      </c>
      <c r="F197" s="381">
        <v>178.3</v>
      </c>
      <c r="G197" s="381">
        <v>88.2</v>
      </c>
      <c r="H197" s="381">
        <v>90.100000000000009</v>
      </c>
      <c r="I197" s="376" t="s">
        <v>206</v>
      </c>
      <c r="J197" s="376" t="s">
        <v>206</v>
      </c>
      <c r="K197" s="377" t="s">
        <v>206</v>
      </c>
    </row>
    <row r="198" spans="2:11" ht="15">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
      <c r="B199" s="372" t="s">
        <v>369</v>
      </c>
      <c r="C199" s="381">
        <v>200</v>
      </c>
      <c r="D199" s="381">
        <v>99.2</v>
      </c>
      <c r="E199" s="381">
        <v>100.8</v>
      </c>
      <c r="F199" s="381">
        <v>200</v>
      </c>
      <c r="G199" s="381">
        <v>99.2</v>
      </c>
      <c r="H199" s="381">
        <v>100.8</v>
      </c>
      <c r="I199" s="376" t="s">
        <v>206</v>
      </c>
      <c r="J199" s="376" t="s">
        <v>206</v>
      </c>
      <c r="K199" s="377" t="s">
        <v>206</v>
      </c>
    </row>
    <row r="200" spans="2:11" ht="15.5">
      <c r="B200" s="380" t="s">
        <v>370</v>
      </c>
      <c r="C200" s="382">
        <v>25.5</v>
      </c>
      <c r="D200" s="383">
        <v>12.5</v>
      </c>
      <c r="E200" s="382">
        <v>13</v>
      </c>
      <c r="F200" s="382">
        <v>25.5</v>
      </c>
      <c r="G200" s="383">
        <v>12.5</v>
      </c>
      <c r="H200" s="382">
        <v>13</v>
      </c>
      <c r="I200" s="376" t="s">
        <v>206</v>
      </c>
      <c r="J200" s="376" t="s">
        <v>206</v>
      </c>
      <c r="K200" s="377" t="s">
        <v>206</v>
      </c>
    </row>
    <row r="201" spans="2:11" ht="15">
      <c r="B201" s="372" t="s">
        <v>371</v>
      </c>
      <c r="C201" s="381">
        <v>20.5</v>
      </c>
      <c r="D201" s="381">
        <v>10.4</v>
      </c>
      <c r="E201" s="381">
        <v>10.1</v>
      </c>
      <c r="F201" s="381">
        <v>20.5</v>
      </c>
      <c r="G201" s="381">
        <v>10.4</v>
      </c>
      <c r="H201" s="381">
        <v>10.1</v>
      </c>
      <c r="I201" s="376" t="s">
        <v>206</v>
      </c>
      <c r="J201" s="376" t="s">
        <v>206</v>
      </c>
      <c r="K201" s="377" t="s">
        <v>206</v>
      </c>
    </row>
    <row r="202" spans="2:11" ht="15.5">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374</v>
      </c>
      <c r="C204" s="382">
        <v>0.4</v>
      </c>
      <c r="D204" s="383">
        <v>0.4</v>
      </c>
      <c r="E204" s="382">
        <v>0</v>
      </c>
      <c r="F204" s="382">
        <v>0.4</v>
      </c>
      <c r="G204" s="383">
        <v>0.4</v>
      </c>
      <c r="H204" s="382">
        <v>0</v>
      </c>
      <c r="I204" s="376" t="s">
        <v>206</v>
      </c>
      <c r="J204" s="376" t="s">
        <v>206</v>
      </c>
      <c r="K204" s="377" t="s">
        <v>206</v>
      </c>
    </row>
    <row r="205" spans="2:11" ht="15.5">
      <c r="B205" s="380" t="s">
        <v>375</v>
      </c>
      <c r="C205" s="382">
        <v>1.2</v>
      </c>
      <c r="D205" s="383">
        <v>0.6</v>
      </c>
      <c r="E205" s="382">
        <v>0.6</v>
      </c>
      <c r="F205" s="382">
        <v>1.2</v>
      </c>
      <c r="G205" s="383">
        <v>0.6</v>
      </c>
      <c r="H205" s="382">
        <v>0.6</v>
      </c>
      <c r="I205" s="376" t="s">
        <v>206</v>
      </c>
      <c r="J205" s="376" t="s">
        <v>206</v>
      </c>
      <c r="K205" s="377" t="s">
        <v>206</v>
      </c>
    </row>
    <row r="206" spans="2:11" ht="15">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377</v>
      </c>
      <c r="C207" s="382">
        <v>11.1</v>
      </c>
      <c r="D207" s="383">
        <v>5.7</v>
      </c>
      <c r="E207" s="382">
        <v>5.3999999999999995</v>
      </c>
      <c r="F207" s="382">
        <v>11.1</v>
      </c>
      <c r="G207" s="383">
        <v>5.7</v>
      </c>
      <c r="H207" s="382">
        <v>5.3999999999999995</v>
      </c>
      <c r="I207" s="376" t="s">
        <v>206</v>
      </c>
      <c r="J207" s="376" t="s">
        <v>206</v>
      </c>
      <c r="K207" s="377" t="s">
        <v>206</v>
      </c>
    </row>
    <row r="208" spans="2:11" ht="15">
      <c r="B208" s="372" t="s">
        <v>378</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906</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301</v>
      </c>
      <c r="C211" s="382"/>
      <c r="D211" s="382"/>
      <c r="E211" s="382"/>
      <c r="F211" s="382"/>
      <c r="G211" s="382"/>
      <c r="H211" s="382"/>
      <c r="I211" s="382"/>
      <c r="J211" s="382"/>
      <c r="K211" s="389"/>
    </row>
    <row r="212" spans="1:11" ht="15">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381</v>
      </c>
      <c r="C213" s="382">
        <v>1.6</v>
      </c>
      <c r="D213" s="383">
        <v>0.8</v>
      </c>
      <c r="E213" s="382">
        <v>0.8</v>
      </c>
      <c r="F213" s="382">
        <v>1.6</v>
      </c>
      <c r="G213" s="383">
        <v>0.8</v>
      </c>
      <c r="H213" s="382">
        <v>0.8</v>
      </c>
      <c r="I213" s="376" t="s">
        <v>206</v>
      </c>
      <c r="J213" s="376" t="s">
        <v>206</v>
      </c>
      <c r="K213" s="377" t="s">
        <v>206</v>
      </c>
    </row>
    <row r="214" spans="1:11" ht="15.5">
      <c r="B214" s="380" t="s">
        <v>382</v>
      </c>
      <c r="C214" s="382">
        <v>1.4</v>
      </c>
      <c r="D214" s="383">
        <v>0.7</v>
      </c>
      <c r="E214" s="382">
        <v>0.7</v>
      </c>
      <c r="F214" s="382">
        <v>1.4</v>
      </c>
      <c r="G214" s="383">
        <v>0.7</v>
      </c>
      <c r="H214" s="382">
        <v>0.7</v>
      </c>
      <c r="I214" s="376" t="s">
        <v>206</v>
      </c>
      <c r="J214" s="376" t="s">
        <v>206</v>
      </c>
      <c r="K214" s="377" t="s">
        <v>206</v>
      </c>
    </row>
    <row r="215" spans="1:11" ht="15.5">
      <c r="B215" s="380" t="s">
        <v>383</v>
      </c>
      <c r="C215" s="382">
        <v>3.7</v>
      </c>
      <c r="D215" s="383">
        <v>1.8</v>
      </c>
      <c r="E215" s="382">
        <v>1.9000000000000001</v>
      </c>
      <c r="F215" s="382">
        <v>3.7</v>
      </c>
      <c r="G215" s="383">
        <v>1.8</v>
      </c>
      <c r="H215" s="382">
        <v>1.9000000000000001</v>
      </c>
      <c r="I215" s="376" t="s">
        <v>206</v>
      </c>
      <c r="J215" s="376" t="s">
        <v>206</v>
      </c>
      <c r="K215" s="377" t="s">
        <v>206</v>
      </c>
    </row>
    <row r="216" spans="1:11" ht="15.5">
      <c r="B216" s="380" t="s">
        <v>384</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386</v>
      </c>
      <c r="C219" s="382">
        <v>100.2</v>
      </c>
      <c r="D219" s="383">
        <v>49.5</v>
      </c>
      <c r="E219" s="382">
        <v>50.7</v>
      </c>
      <c r="F219" s="382">
        <v>100.2</v>
      </c>
      <c r="G219" s="383">
        <v>49.5</v>
      </c>
      <c r="H219" s="382">
        <v>50.7</v>
      </c>
      <c r="I219" s="376" t="s">
        <v>206</v>
      </c>
      <c r="J219" s="376" t="s">
        <v>206</v>
      </c>
      <c r="K219" s="377" t="s">
        <v>206</v>
      </c>
    </row>
    <row r="220" spans="1:11" ht="15.5">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389</v>
      </c>
      <c r="C222" s="382">
        <v>5</v>
      </c>
      <c r="D222" s="383">
        <v>2.6</v>
      </c>
      <c r="E222" s="382">
        <v>2.4</v>
      </c>
      <c r="F222" s="382">
        <v>5</v>
      </c>
      <c r="G222" s="383">
        <v>2.6</v>
      </c>
      <c r="H222" s="382">
        <v>2.4</v>
      </c>
      <c r="I222" s="376" t="s">
        <v>206</v>
      </c>
      <c r="J222" s="376" t="s">
        <v>206</v>
      </c>
      <c r="K222" s="377" t="s">
        <v>206</v>
      </c>
    </row>
    <row r="223" spans="1:11" ht="15.5">
      <c r="B223" s="380" t="s">
        <v>390</v>
      </c>
      <c r="C223" s="382">
        <v>2.9</v>
      </c>
      <c r="D223" s="383">
        <v>1.5</v>
      </c>
      <c r="E223" s="382">
        <v>1.4</v>
      </c>
      <c r="F223" s="382">
        <v>2.9</v>
      </c>
      <c r="G223" s="383">
        <v>1.5</v>
      </c>
      <c r="H223" s="382">
        <v>1.4</v>
      </c>
      <c r="I223" s="376" t="s">
        <v>206</v>
      </c>
      <c r="J223" s="376" t="s">
        <v>206</v>
      </c>
      <c r="K223" s="377" t="s">
        <v>206</v>
      </c>
    </row>
    <row r="224" spans="1:11" ht="15.5">
      <c r="B224" s="380" t="s">
        <v>391</v>
      </c>
      <c r="C224" s="382">
        <v>9.9</v>
      </c>
      <c r="D224" s="383">
        <v>5</v>
      </c>
      <c r="E224" s="382">
        <v>4.9000000000000004</v>
      </c>
      <c r="F224" s="382">
        <v>9.9</v>
      </c>
      <c r="G224" s="383">
        <v>5</v>
      </c>
      <c r="H224" s="382">
        <v>4.9000000000000004</v>
      </c>
      <c r="I224" s="376" t="s">
        <v>206</v>
      </c>
      <c r="J224" s="376" t="s">
        <v>206</v>
      </c>
      <c r="K224" s="377" t="s">
        <v>206</v>
      </c>
    </row>
    <row r="225" spans="1:11" ht="15.5">
      <c r="B225" s="380" t="s">
        <v>392</v>
      </c>
      <c r="C225" s="382">
        <v>10.5</v>
      </c>
      <c r="D225" s="383">
        <v>5.0999999999999996</v>
      </c>
      <c r="E225" s="382">
        <v>5.4</v>
      </c>
      <c r="F225" s="382">
        <v>10.5</v>
      </c>
      <c r="G225" s="383">
        <v>5.0999999999999996</v>
      </c>
      <c r="H225" s="382">
        <v>5.4</v>
      </c>
      <c r="I225" s="376" t="s">
        <v>206</v>
      </c>
      <c r="J225" s="376" t="s">
        <v>206</v>
      </c>
      <c r="K225" s="377" t="s">
        <v>206</v>
      </c>
    </row>
    <row r="226" spans="1:11" ht="15.5">
      <c r="B226" s="380" t="s">
        <v>393</v>
      </c>
      <c r="C226" s="382">
        <v>12.7</v>
      </c>
      <c r="D226" s="383">
        <v>6.5</v>
      </c>
      <c r="E226" s="382">
        <v>6.1999999999999993</v>
      </c>
      <c r="F226" s="382">
        <v>12.7</v>
      </c>
      <c r="G226" s="383">
        <v>6.5</v>
      </c>
      <c r="H226" s="382">
        <v>6.1999999999999993</v>
      </c>
      <c r="I226" s="376" t="s">
        <v>206</v>
      </c>
      <c r="J226" s="376" t="s">
        <v>206</v>
      </c>
      <c r="K226" s="377" t="s">
        <v>206</v>
      </c>
    </row>
    <row r="227" spans="1:11" ht="15.5">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396</v>
      </c>
      <c r="C231" s="382">
        <v>13.6</v>
      </c>
      <c r="D231" s="383">
        <v>6.7</v>
      </c>
      <c r="E231" s="382">
        <v>6.8999999999999995</v>
      </c>
      <c r="F231" s="382">
        <v>13.6</v>
      </c>
      <c r="G231" s="383">
        <v>6.7</v>
      </c>
      <c r="H231" s="382">
        <v>6.8999999999999995</v>
      </c>
      <c r="I231" s="376" t="s">
        <v>206</v>
      </c>
      <c r="J231" s="376" t="s">
        <v>206</v>
      </c>
      <c r="K231" s="377" t="s">
        <v>206</v>
      </c>
    </row>
    <row r="232" spans="1:11" ht="15.5">
      <c r="B232" s="380" t="s">
        <v>397</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906</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301</v>
      </c>
      <c r="C235" s="373"/>
      <c r="D235" s="373"/>
      <c r="E235" s="373"/>
      <c r="F235" s="373"/>
      <c r="G235" s="373"/>
      <c r="H235" s="373"/>
      <c r="I235" s="373"/>
      <c r="J235" s="373"/>
      <c r="K235" s="379"/>
    </row>
    <row r="236" spans="1:11" ht="15">
      <c r="B236" s="372" t="s">
        <v>399</v>
      </c>
      <c r="C236" s="381">
        <v>334</v>
      </c>
      <c r="D236" s="381">
        <v>163.1</v>
      </c>
      <c r="E236" s="381">
        <v>170.9</v>
      </c>
      <c r="F236" s="381">
        <v>334</v>
      </c>
      <c r="G236" s="381">
        <v>163.1</v>
      </c>
      <c r="H236" s="381">
        <v>170.9</v>
      </c>
      <c r="I236" s="376" t="s">
        <v>206</v>
      </c>
      <c r="J236" s="376" t="s">
        <v>206</v>
      </c>
      <c r="K236" s="377" t="s">
        <v>206</v>
      </c>
    </row>
    <row r="237" spans="1:11" ht="15.5">
      <c r="B237" s="400" t="s">
        <v>400</v>
      </c>
      <c r="C237" s="373"/>
      <c r="D237" s="373"/>
      <c r="E237" s="373"/>
      <c r="F237" s="373"/>
      <c r="G237" s="373"/>
      <c r="H237" s="373"/>
      <c r="I237" s="401"/>
      <c r="J237" s="401"/>
      <c r="K237" s="402"/>
    </row>
    <row r="238" spans="1:11" ht="15.5">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401</v>
      </c>
      <c r="C239" s="382">
        <v>181.5</v>
      </c>
      <c r="D239" s="382">
        <v>88.7</v>
      </c>
      <c r="E239" s="382">
        <v>92.8</v>
      </c>
      <c r="F239" s="382">
        <v>181.5</v>
      </c>
      <c r="G239" s="382">
        <v>88.7</v>
      </c>
      <c r="H239" s="382">
        <v>92.8</v>
      </c>
      <c r="I239" s="376" t="s">
        <v>206</v>
      </c>
      <c r="J239" s="376" t="s">
        <v>206</v>
      </c>
      <c r="K239" s="377" t="s">
        <v>206</v>
      </c>
    </row>
    <row r="240" spans="1:11" ht="15.5">
      <c r="B240" s="380" t="s">
        <v>402</v>
      </c>
      <c r="C240" s="382">
        <v>0.4</v>
      </c>
      <c r="D240" s="383">
        <v>0.2</v>
      </c>
      <c r="E240" s="382">
        <v>0.2</v>
      </c>
      <c r="F240" s="382">
        <v>0.4</v>
      </c>
      <c r="G240" s="383">
        <v>0.2</v>
      </c>
      <c r="H240" s="382">
        <v>0.2</v>
      </c>
      <c r="I240" s="376" t="s">
        <v>206</v>
      </c>
      <c r="J240" s="376" t="s">
        <v>206</v>
      </c>
      <c r="K240" s="377" t="s">
        <v>206</v>
      </c>
    </row>
    <row r="241" spans="2:11" ht="15.5">
      <c r="B241" s="380" t="s">
        <v>403</v>
      </c>
      <c r="C241" s="382" t="s">
        <v>206</v>
      </c>
      <c r="D241" s="382" t="s">
        <v>206</v>
      </c>
      <c r="E241" s="382" t="s">
        <v>206</v>
      </c>
      <c r="F241" s="382" t="s">
        <v>206</v>
      </c>
      <c r="G241" s="382" t="s">
        <v>206</v>
      </c>
      <c r="H241" s="382" t="s">
        <v>206</v>
      </c>
      <c r="I241" s="376" t="s">
        <v>206</v>
      </c>
      <c r="J241" s="376" t="s">
        <v>206</v>
      </c>
      <c r="K241" s="377" t="s">
        <v>206</v>
      </c>
    </row>
    <row r="242" spans="2:11" ht="15.5">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405</v>
      </c>
      <c r="C243" s="382">
        <v>14.3</v>
      </c>
      <c r="D243" s="383">
        <v>7</v>
      </c>
      <c r="E243" s="382">
        <v>7.3000000000000007</v>
      </c>
      <c r="F243" s="382">
        <v>14.3</v>
      </c>
      <c r="G243" s="383">
        <v>7</v>
      </c>
      <c r="H243" s="382">
        <v>7.3000000000000007</v>
      </c>
      <c r="I243" s="376" t="s">
        <v>206</v>
      </c>
      <c r="J243" s="376" t="s">
        <v>206</v>
      </c>
      <c r="K243" s="377" t="s">
        <v>206</v>
      </c>
    </row>
    <row r="244" spans="2:11" ht="15.5">
      <c r="B244" s="380" t="s">
        <v>406</v>
      </c>
      <c r="C244" s="382">
        <v>4.8</v>
      </c>
      <c r="D244" s="383">
        <v>2.2999999999999998</v>
      </c>
      <c r="E244" s="382">
        <v>2.5</v>
      </c>
      <c r="F244" s="382">
        <v>4.8</v>
      </c>
      <c r="G244" s="383">
        <v>2.2999999999999998</v>
      </c>
      <c r="H244" s="382">
        <v>2.5</v>
      </c>
      <c r="I244" s="376" t="s">
        <v>206</v>
      </c>
      <c r="J244" s="376" t="s">
        <v>206</v>
      </c>
      <c r="K244" s="377" t="s">
        <v>206</v>
      </c>
    </row>
    <row r="245" spans="2:11" ht="15.5">
      <c r="B245" s="380" t="s">
        <v>407</v>
      </c>
      <c r="C245" s="382">
        <v>11.2</v>
      </c>
      <c r="D245" s="383">
        <v>5.5</v>
      </c>
      <c r="E245" s="382">
        <v>5.6999999999999993</v>
      </c>
      <c r="F245" s="382">
        <v>11.2</v>
      </c>
      <c r="G245" s="383">
        <v>5.5</v>
      </c>
      <c r="H245" s="382">
        <v>5.6999999999999993</v>
      </c>
      <c r="I245" s="376" t="s">
        <v>206</v>
      </c>
      <c r="J245" s="376" t="s">
        <v>206</v>
      </c>
      <c r="K245" s="377" t="s">
        <v>206</v>
      </c>
    </row>
    <row r="246" spans="2:11" ht="15.5">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410</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412</v>
      </c>
      <c r="C252" s="382">
        <v>12.8</v>
      </c>
      <c r="D252" s="383">
        <v>6.4</v>
      </c>
      <c r="E252" s="382">
        <v>6.4</v>
      </c>
      <c r="F252" s="382">
        <v>12.8</v>
      </c>
      <c r="G252" s="383">
        <v>6.4</v>
      </c>
      <c r="H252" s="382">
        <v>6.4</v>
      </c>
      <c r="I252" s="376" t="s">
        <v>206</v>
      </c>
      <c r="J252" s="376" t="s">
        <v>206</v>
      </c>
      <c r="K252" s="377" t="s">
        <v>206</v>
      </c>
    </row>
    <row r="253" spans="2:11" ht="15.5">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414</v>
      </c>
      <c r="C254" s="382">
        <v>0</v>
      </c>
      <c r="D254" s="383">
        <v>0</v>
      </c>
      <c r="E254" s="382">
        <v>0</v>
      </c>
      <c r="F254" s="382">
        <v>0</v>
      </c>
      <c r="G254" s="383">
        <v>0</v>
      </c>
      <c r="H254" s="382">
        <v>0</v>
      </c>
      <c r="I254" s="376" t="s">
        <v>206</v>
      </c>
      <c r="J254" s="376" t="s">
        <v>206</v>
      </c>
      <c r="K254" s="377" t="s">
        <v>206</v>
      </c>
    </row>
    <row r="255" spans="2:11" ht="15.5">
      <c r="B255" s="380" t="s">
        <v>415</v>
      </c>
      <c r="C255" s="382">
        <v>0.6</v>
      </c>
      <c r="D255" s="383">
        <v>0.3</v>
      </c>
      <c r="E255" s="382">
        <v>0.3</v>
      </c>
      <c r="F255" s="382">
        <v>0.6</v>
      </c>
      <c r="G255" s="383">
        <v>0.3</v>
      </c>
      <c r="H255" s="382">
        <v>0.3</v>
      </c>
      <c r="I255" s="376" t="s">
        <v>206</v>
      </c>
      <c r="J255" s="376" t="s">
        <v>206</v>
      </c>
      <c r="K255" s="377" t="s">
        <v>206</v>
      </c>
    </row>
    <row r="256" spans="2:11" ht="15.5">
      <c r="B256" s="380" t="s">
        <v>416</v>
      </c>
      <c r="C256" s="382">
        <v>0.2</v>
      </c>
      <c r="D256" s="383">
        <v>0.1</v>
      </c>
      <c r="E256" s="382">
        <v>0.1</v>
      </c>
      <c r="F256" s="382">
        <v>0.2</v>
      </c>
      <c r="G256" s="383">
        <v>0.1</v>
      </c>
      <c r="H256" s="382">
        <v>0.1</v>
      </c>
      <c r="I256" s="376" t="s">
        <v>206</v>
      </c>
      <c r="J256" s="376" t="s">
        <v>206</v>
      </c>
      <c r="K256" s="377" t="s">
        <v>206</v>
      </c>
    </row>
    <row r="257" spans="2:11" ht="15.5">
      <c r="B257" s="380" t="s">
        <v>417</v>
      </c>
      <c r="C257" s="382">
        <v>0.2</v>
      </c>
      <c r="D257" s="383">
        <v>0.1</v>
      </c>
      <c r="E257" s="382">
        <v>0.1</v>
      </c>
      <c r="F257" s="382">
        <v>0.2</v>
      </c>
      <c r="G257" s="383">
        <v>0.1</v>
      </c>
      <c r="H257" s="382">
        <v>0.1</v>
      </c>
      <c r="I257" s="376" t="s">
        <v>206</v>
      </c>
      <c r="J257" s="376" t="s">
        <v>206</v>
      </c>
      <c r="K257" s="377" t="s">
        <v>206</v>
      </c>
    </row>
    <row r="258" spans="2:11" ht="15.5">
      <c r="B258" s="380" t="s">
        <v>418</v>
      </c>
      <c r="C258" s="382">
        <v>1.7</v>
      </c>
      <c r="D258" s="383">
        <v>0.8</v>
      </c>
      <c r="E258" s="382">
        <v>0.89999999999999991</v>
      </c>
      <c r="F258" s="382">
        <v>1.7</v>
      </c>
      <c r="G258" s="383">
        <v>0.8</v>
      </c>
      <c r="H258" s="382">
        <v>0.89999999999999991</v>
      </c>
      <c r="I258" s="376" t="s">
        <v>206</v>
      </c>
      <c r="J258" s="376" t="s">
        <v>206</v>
      </c>
      <c r="K258" s="377" t="s">
        <v>206</v>
      </c>
    </row>
    <row r="259" spans="2:11" ht="15.5">
      <c r="B259" s="380" t="s">
        <v>419</v>
      </c>
      <c r="C259" s="382">
        <v>0</v>
      </c>
      <c r="D259" s="383">
        <v>0</v>
      </c>
      <c r="E259" s="382">
        <v>0</v>
      </c>
      <c r="F259" s="382">
        <v>0</v>
      </c>
      <c r="G259" s="383">
        <v>0</v>
      </c>
      <c r="H259" s="382">
        <v>0</v>
      </c>
      <c r="I259" s="376" t="s">
        <v>206</v>
      </c>
      <c r="J259" s="376" t="s">
        <v>206</v>
      </c>
      <c r="K259" s="377" t="s">
        <v>206</v>
      </c>
    </row>
    <row r="260" spans="2:11" ht="15.5">
      <c r="B260" s="380" t="s">
        <v>420</v>
      </c>
      <c r="C260" s="382">
        <v>1.8</v>
      </c>
      <c r="D260" s="383">
        <v>0.9</v>
      </c>
      <c r="E260" s="382">
        <v>0.9</v>
      </c>
      <c r="F260" s="382">
        <v>1.8</v>
      </c>
      <c r="G260" s="383">
        <v>0.9</v>
      </c>
      <c r="H260" s="382">
        <v>0.9</v>
      </c>
      <c r="I260" s="376" t="s">
        <v>206</v>
      </c>
      <c r="J260" s="376" t="s">
        <v>206</v>
      </c>
      <c r="K260" s="377" t="s">
        <v>206</v>
      </c>
    </row>
    <row r="261" spans="2:11" ht="15.5">
      <c r="B261" s="380" t="s">
        <v>421</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423</v>
      </c>
      <c r="C264" s="382">
        <v>14.1</v>
      </c>
      <c r="D264" s="383">
        <v>6.9</v>
      </c>
      <c r="E264" s="382">
        <v>7.1999999999999993</v>
      </c>
      <c r="F264" s="382">
        <v>14.1</v>
      </c>
      <c r="G264" s="383">
        <v>6.9</v>
      </c>
      <c r="H264" s="382">
        <v>7.1999999999999993</v>
      </c>
      <c r="I264" s="376" t="s">
        <v>206</v>
      </c>
      <c r="J264" s="376" t="s">
        <v>206</v>
      </c>
      <c r="K264" s="377" t="s">
        <v>206</v>
      </c>
    </row>
    <row r="265" spans="2:11" ht="15.5">
      <c r="B265" s="380" t="s">
        <v>424</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426</v>
      </c>
      <c r="C268" s="382">
        <v>43.4</v>
      </c>
      <c r="D268" s="383">
        <v>21.8</v>
      </c>
      <c r="E268" s="382">
        <v>21.599999999999998</v>
      </c>
      <c r="F268" s="382">
        <v>43.4</v>
      </c>
      <c r="G268" s="383">
        <v>21.8</v>
      </c>
      <c r="H268" s="382">
        <v>21.599999999999998</v>
      </c>
      <c r="I268" s="376" t="s">
        <v>206</v>
      </c>
      <c r="J268" s="376" t="s">
        <v>206</v>
      </c>
      <c r="K268" s="377" t="s">
        <v>206</v>
      </c>
    </row>
    <row r="269" spans="2:11" ht="15.5">
      <c r="B269" s="380" t="s">
        <v>427</v>
      </c>
      <c r="C269" s="382">
        <v>0.4</v>
      </c>
      <c r="D269" s="383">
        <v>0.2</v>
      </c>
      <c r="E269" s="382">
        <v>0.2</v>
      </c>
      <c r="F269" s="382">
        <v>0.4</v>
      </c>
      <c r="G269" s="383">
        <v>0.2</v>
      </c>
      <c r="H269" s="382">
        <v>0.2</v>
      </c>
      <c r="I269" s="376" t="s">
        <v>206</v>
      </c>
      <c r="J269" s="376" t="s">
        <v>206</v>
      </c>
      <c r="K269" s="377" t="s">
        <v>206</v>
      </c>
    </row>
    <row r="270" spans="2:11" ht="15.5">
      <c r="B270" s="380" t="s">
        <v>428</v>
      </c>
      <c r="C270" s="382">
        <v>0.7</v>
      </c>
      <c r="D270" s="383">
        <v>0.3</v>
      </c>
      <c r="E270" s="382">
        <v>0.39999999999999997</v>
      </c>
      <c r="F270" s="382">
        <v>0.7</v>
      </c>
      <c r="G270" s="383">
        <v>0.3</v>
      </c>
      <c r="H270" s="382">
        <v>0.39999999999999997</v>
      </c>
      <c r="I270" s="376" t="s">
        <v>206</v>
      </c>
      <c r="J270" s="376" t="s">
        <v>206</v>
      </c>
      <c r="K270" s="377" t="s">
        <v>206</v>
      </c>
    </row>
    <row r="271" spans="2:11" ht="15.5">
      <c r="B271" s="380" t="s">
        <v>429</v>
      </c>
      <c r="C271" s="382">
        <v>8.4</v>
      </c>
      <c r="D271" s="383">
        <v>4.2</v>
      </c>
      <c r="E271" s="382">
        <v>4.2</v>
      </c>
      <c r="F271" s="382">
        <v>8.4</v>
      </c>
      <c r="G271" s="383">
        <v>4.2</v>
      </c>
      <c r="H271" s="382">
        <v>4.2</v>
      </c>
      <c r="I271" s="376" t="s">
        <v>206</v>
      </c>
      <c r="J271" s="376" t="s">
        <v>206</v>
      </c>
      <c r="K271" s="377" t="s">
        <v>206</v>
      </c>
    </row>
    <row r="272" spans="2:11" ht="15.5">
      <c r="B272" s="380" t="s">
        <v>430</v>
      </c>
      <c r="C272" s="382">
        <v>1.5</v>
      </c>
      <c r="D272" s="383">
        <v>0.8</v>
      </c>
      <c r="E272" s="382">
        <v>0.7</v>
      </c>
      <c r="F272" s="382">
        <v>1.5</v>
      </c>
      <c r="G272" s="383">
        <v>0.8</v>
      </c>
      <c r="H272" s="382">
        <v>0.7</v>
      </c>
      <c r="I272" s="376" t="s">
        <v>206</v>
      </c>
      <c r="J272" s="376" t="s">
        <v>206</v>
      </c>
      <c r="K272" s="377" t="s">
        <v>206</v>
      </c>
    </row>
    <row r="273" spans="2:11" ht="15.5">
      <c r="B273" s="380" t="s">
        <v>431</v>
      </c>
      <c r="C273" s="382">
        <v>7.3</v>
      </c>
      <c r="D273" s="383">
        <v>3.6</v>
      </c>
      <c r="E273" s="382">
        <v>3.6999999999999997</v>
      </c>
      <c r="F273" s="382">
        <v>7.3</v>
      </c>
      <c r="G273" s="383">
        <v>3.6</v>
      </c>
      <c r="H273" s="382">
        <v>3.6999999999999997</v>
      </c>
      <c r="I273" s="376" t="s">
        <v>206</v>
      </c>
      <c r="J273" s="376" t="s">
        <v>206</v>
      </c>
      <c r="K273" s="377" t="s">
        <v>206</v>
      </c>
    </row>
    <row r="274" spans="2:11" ht="15.5">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434</v>
      </c>
      <c r="C277" s="381">
        <v>100.4</v>
      </c>
      <c r="D277" s="381">
        <v>50.7</v>
      </c>
      <c r="E277" s="381">
        <v>49.7</v>
      </c>
      <c r="F277" s="381">
        <v>11.7</v>
      </c>
      <c r="G277" s="390">
        <v>5.7</v>
      </c>
      <c r="H277" s="381">
        <v>5.9999999999999991</v>
      </c>
      <c r="I277" s="381">
        <v>88.7</v>
      </c>
      <c r="J277" s="381">
        <v>45</v>
      </c>
      <c r="K277" s="391">
        <v>43.7</v>
      </c>
    </row>
    <row r="278" spans="2:11" ht="15.5">
      <c r="B278" s="380" t="s">
        <v>435</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437</v>
      </c>
      <c r="C281" s="382">
        <v>11.1</v>
      </c>
      <c r="D281" s="383">
        <v>5.4</v>
      </c>
      <c r="E281" s="382">
        <v>5.6999999999999993</v>
      </c>
      <c r="F281" s="382">
        <v>11.1</v>
      </c>
      <c r="G281" s="383">
        <v>5.4</v>
      </c>
      <c r="H281" s="382">
        <v>5.6999999999999993</v>
      </c>
      <c r="I281" s="376" t="s">
        <v>206</v>
      </c>
      <c r="J281" s="376" t="s">
        <v>206</v>
      </c>
      <c r="K281" s="377" t="s">
        <v>206</v>
      </c>
    </row>
    <row r="282" spans="2:11" ht="15.5">
      <c r="B282" s="380" t="s">
        <v>438</v>
      </c>
      <c r="C282" s="382">
        <v>0.8</v>
      </c>
      <c r="D282" s="383">
        <v>0.4</v>
      </c>
      <c r="E282" s="382">
        <v>0.4</v>
      </c>
      <c r="F282" s="382">
        <v>0.8</v>
      </c>
      <c r="G282" s="383">
        <v>0.4</v>
      </c>
      <c r="H282" s="382">
        <v>0.4</v>
      </c>
      <c r="I282" s="376" t="s">
        <v>206</v>
      </c>
      <c r="J282" s="376" t="s">
        <v>206</v>
      </c>
      <c r="K282" s="377" t="s">
        <v>206</v>
      </c>
    </row>
    <row r="283" spans="2:11" ht="15.5">
      <c r="B283" s="380" t="s">
        <v>439</v>
      </c>
      <c r="C283" s="382">
        <v>0.4</v>
      </c>
      <c r="D283" s="383">
        <v>0.2</v>
      </c>
      <c r="E283" s="382">
        <v>0.2</v>
      </c>
      <c r="F283" s="382">
        <v>0.4</v>
      </c>
      <c r="G283" s="383">
        <v>0.2</v>
      </c>
      <c r="H283" s="382">
        <v>0.2</v>
      </c>
      <c r="I283" s="376" t="s">
        <v>206</v>
      </c>
      <c r="J283" s="376" t="s">
        <v>206</v>
      </c>
      <c r="K283" s="377" t="s">
        <v>206</v>
      </c>
    </row>
    <row r="284" spans="2:11" ht="15.5">
      <c r="B284" s="380" t="s">
        <v>440</v>
      </c>
      <c r="C284" s="382">
        <v>0.5</v>
      </c>
      <c r="D284" s="383">
        <v>0.3</v>
      </c>
      <c r="E284" s="382">
        <v>0.2</v>
      </c>
      <c r="F284" s="382">
        <v>0.5</v>
      </c>
      <c r="G284" s="383">
        <v>0.3</v>
      </c>
      <c r="H284" s="382">
        <v>0.2</v>
      </c>
      <c r="I284" s="376" t="s">
        <v>206</v>
      </c>
      <c r="J284" s="376" t="s">
        <v>206</v>
      </c>
      <c r="K284" s="377" t="s">
        <v>206</v>
      </c>
    </row>
    <row r="285" spans="2:11" ht="15.5">
      <c r="B285" s="380" t="s">
        <v>441</v>
      </c>
      <c r="C285" s="382">
        <v>0.5</v>
      </c>
      <c r="D285" s="383">
        <v>0.2</v>
      </c>
      <c r="E285" s="382">
        <v>0.3</v>
      </c>
      <c r="F285" s="382">
        <v>0.5</v>
      </c>
      <c r="G285" s="383">
        <v>0.2</v>
      </c>
      <c r="H285" s="382">
        <v>0.3</v>
      </c>
      <c r="I285" s="376" t="s">
        <v>206</v>
      </c>
      <c r="J285" s="376" t="s">
        <v>206</v>
      </c>
      <c r="K285" s="377" t="s">
        <v>206</v>
      </c>
    </row>
    <row r="286" spans="2:11" ht="15.5">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445</v>
      </c>
      <c r="C290" s="382">
        <v>1.3</v>
      </c>
      <c r="D290" s="383">
        <v>0.6</v>
      </c>
      <c r="E290" s="382">
        <v>0.70000000000000007</v>
      </c>
      <c r="F290" s="382">
        <v>1.3</v>
      </c>
      <c r="G290" s="383">
        <v>0.6</v>
      </c>
      <c r="H290" s="382">
        <v>0.70000000000000007</v>
      </c>
      <c r="I290" s="376" t="s">
        <v>206</v>
      </c>
      <c r="J290" s="376" t="s">
        <v>206</v>
      </c>
      <c r="K290" s="377" t="s">
        <v>206</v>
      </c>
    </row>
    <row r="291" spans="2:11" ht="15.5">
      <c r="B291" s="380" t="s">
        <v>446</v>
      </c>
      <c r="C291" s="382">
        <v>6.3</v>
      </c>
      <c r="D291" s="383">
        <v>3.2</v>
      </c>
      <c r="E291" s="382">
        <v>3.0999999999999996</v>
      </c>
      <c r="F291" s="382">
        <v>6.3</v>
      </c>
      <c r="G291" s="383">
        <v>3.2</v>
      </c>
      <c r="H291" s="382">
        <v>3.0999999999999996</v>
      </c>
      <c r="I291" s="376" t="s">
        <v>206</v>
      </c>
      <c r="J291" s="376" t="s">
        <v>206</v>
      </c>
      <c r="K291" s="377" t="s">
        <v>206</v>
      </c>
    </row>
    <row r="292" spans="2:11" ht="15.5">
      <c r="B292" s="380" t="s">
        <v>447</v>
      </c>
      <c r="C292" s="382">
        <v>0</v>
      </c>
      <c r="D292" s="383">
        <v>0</v>
      </c>
      <c r="E292" s="382">
        <v>0</v>
      </c>
      <c r="F292" s="382">
        <v>0</v>
      </c>
      <c r="G292" s="383">
        <v>0</v>
      </c>
      <c r="H292" s="382">
        <v>0</v>
      </c>
      <c r="I292" s="376" t="s">
        <v>206</v>
      </c>
      <c r="J292" s="376" t="s">
        <v>206</v>
      </c>
      <c r="K292" s="377" t="s">
        <v>206</v>
      </c>
    </row>
    <row r="293" spans="2:11" ht="15.5">
      <c r="B293" s="380" t="s">
        <v>448</v>
      </c>
      <c r="C293" s="382">
        <v>2</v>
      </c>
      <c r="D293" s="383">
        <v>1</v>
      </c>
      <c r="E293" s="382">
        <v>1</v>
      </c>
      <c r="F293" s="382">
        <v>2</v>
      </c>
      <c r="G293" s="383">
        <v>1</v>
      </c>
      <c r="H293" s="382">
        <v>1</v>
      </c>
      <c r="I293" s="376" t="s">
        <v>206</v>
      </c>
      <c r="J293" s="376" t="s">
        <v>206</v>
      </c>
      <c r="K293" s="377" t="s">
        <v>206</v>
      </c>
    </row>
    <row r="294" spans="2:11" ht="15.5">
      <c r="B294" s="380" t="s">
        <v>449</v>
      </c>
      <c r="C294" s="382">
        <v>1.5</v>
      </c>
      <c r="D294" s="383">
        <v>0.7</v>
      </c>
      <c r="E294" s="382">
        <v>0.8</v>
      </c>
      <c r="F294" s="382">
        <v>1.5</v>
      </c>
      <c r="G294" s="383">
        <v>0.7</v>
      </c>
      <c r="H294" s="382">
        <v>0.8</v>
      </c>
      <c r="I294" s="376" t="s">
        <v>206</v>
      </c>
      <c r="J294" s="376" t="s">
        <v>206</v>
      </c>
      <c r="K294" s="377" t="s">
        <v>206</v>
      </c>
    </row>
    <row r="295" spans="2:11" ht="15.5">
      <c r="B295" s="380" t="s">
        <v>450</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453</v>
      </c>
      <c r="C299" s="382">
        <v>0.3</v>
      </c>
      <c r="D299" s="383">
        <v>0.2</v>
      </c>
      <c r="E299" s="382">
        <v>9.9999999999999978E-2</v>
      </c>
      <c r="F299" s="382">
        <v>0.3</v>
      </c>
      <c r="G299" s="383">
        <v>0.2</v>
      </c>
      <c r="H299" s="382">
        <v>9.9999999999999978E-2</v>
      </c>
      <c r="I299" s="376" t="s">
        <v>206</v>
      </c>
      <c r="J299" s="376" t="s">
        <v>206</v>
      </c>
      <c r="K299" s="377" t="s">
        <v>206</v>
      </c>
    </row>
    <row r="300" spans="2:11" ht="15.5">
      <c r="B300" s="380" t="s">
        <v>454</v>
      </c>
      <c r="C300" s="382">
        <v>0.1</v>
      </c>
      <c r="D300" s="383">
        <v>0.1</v>
      </c>
      <c r="E300" s="382">
        <v>0</v>
      </c>
      <c r="F300" s="382">
        <v>0.1</v>
      </c>
      <c r="G300" s="383">
        <v>0.1</v>
      </c>
      <c r="H300" s="382">
        <v>0</v>
      </c>
      <c r="I300" s="376" t="s">
        <v>206</v>
      </c>
      <c r="J300" s="376" t="s">
        <v>206</v>
      </c>
      <c r="K300" s="377" t="s">
        <v>206</v>
      </c>
    </row>
    <row r="301" spans="2:11" ht="15.5">
      <c r="B301" s="380" t="s">
        <v>455</v>
      </c>
      <c r="C301" s="382">
        <v>0.4</v>
      </c>
      <c r="D301" s="383">
        <v>0.2</v>
      </c>
      <c r="E301" s="382">
        <v>0.2</v>
      </c>
      <c r="F301" s="382">
        <v>0.4</v>
      </c>
      <c r="G301" s="383">
        <v>0.2</v>
      </c>
      <c r="H301" s="382">
        <v>0.2</v>
      </c>
      <c r="I301" s="376" t="s">
        <v>206</v>
      </c>
      <c r="J301" s="376" t="s">
        <v>206</v>
      </c>
      <c r="K301" s="377" t="s">
        <v>206</v>
      </c>
    </row>
    <row r="302" spans="2:11" ht="15.5">
      <c r="B302" s="380" t="s">
        <v>456</v>
      </c>
      <c r="C302" s="382">
        <v>4.3</v>
      </c>
      <c r="D302" s="383">
        <v>2.1</v>
      </c>
      <c r="E302" s="382">
        <v>2.1999999999999997</v>
      </c>
      <c r="F302" s="382">
        <v>4.3</v>
      </c>
      <c r="G302" s="383">
        <v>2.1</v>
      </c>
      <c r="H302" s="382">
        <v>2.1999999999999997</v>
      </c>
      <c r="I302" s="376" t="s">
        <v>206</v>
      </c>
      <c r="J302" s="376" t="s">
        <v>206</v>
      </c>
      <c r="K302" s="377" t="s">
        <v>206</v>
      </c>
    </row>
    <row r="303" spans="2:11" ht="15.5">
      <c r="B303" s="380" t="s">
        <v>457</v>
      </c>
      <c r="C303" s="382">
        <v>0.4</v>
      </c>
      <c r="D303" s="383">
        <v>0.2</v>
      </c>
      <c r="E303" s="382">
        <v>0.2</v>
      </c>
      <c r="F303" s="382">
        <v>0.4</v>
      </c>
      <c r="G303" s="383">
        <v>0.2</v>
      </c>
      <c r="H303" s="382">
        <v>0.2</v>
      </c>
      <c r="I303" s="376" t="s">
        <v>206</v>
      </c>
      <c r="J303" s="376" t="s">
        <v>206</v>
      </c>
      <c r="K303" s="377" t="s">
        <v>206</v>
      </c>
    </row>
    <row r="304" spans="2:11" ht="15.5">
      <c r="B304" s="380" t="s">
        <v>458</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460</v>
      </c>
      <c r="C307" s="382">
        <v>7.4</v>
      </c>
      <c r="D307" s="383">
        <v>3.7</v>
      </c>
      <c r="E307" s="382">
        <v>3.7</v>
      </c>
      <c r="F307" s="382">
        <v>7.4</v>
      </c>
      <c r="G307" s="383">
        <v>3.7</v>
      </c>
      <c r="H307" s="382">
        <v>3.7</v>
      </c>
      <c r="I307" s="376" t="s">
        <v>206</v>
      </c>
      <c r="J307" s="376" t="s">
        <v>206</v>
      </c>
      <c r="K307" s="377" t="s">
        <v>206</v>
      </c>
    </row>
    <row r="308" spans="1:11" ht="15.5">
      <c r="B308" s="380" t="s">
        <v>461</v>
      </c>
      <c r="C308" s="382">
        <v>5.6</v>
      </c>
      <c r="D308" s="383">
        <v>2.8</v>
      </c>
      <c r="E308" s="382">
        <v>2.8</v>
      </c>
      <c r="F308" s="382">
        <v>5.6</v>
      </c>
      <c r="G308" s="383">
        <v>2.8</v>
      </c>
      <c r="H308" s="382">
        <v>2.8</v>
      </c>
      <c r="I308" s="376" t="s">
        <v>206</v>
      </c>
      <c r="J308" s="376" t="s">
        <v>206</v>
      </c>
      <c r="K308" s="377" t="s">
        <v>206</v>
      </c>
    </row>
    <row r="309" spans="1:11" ht="15.5">
      <c r="B309" s="380" t="s">
        <v>462</v>
      </c>
      <c r="C309" s="382">
        <v>0</v>
      </c>
      <c r="D309" s="383">
        <v>0</v>
      </c>
      <c r="E309" s="382">
        <v>0</v>
      </c>
      <c r="F309" s="382">
        <v>0</v>
      </c>
      <c r="G309" s="383">
        <v>0</v>
      </c>
      <c r="H309" s="382">
        <v>0</v>
      </c>
      <c r="I309" s="376" t="s">
        <v>206</v>
      </c>
      <c r="J309" s="376" t="s">
        <v>206</v>
      </c>
      <c r="K309" s="377" t="s">
        <v>206</v>
      </c>
    </row>
    <row r="310" spans="1:11" ht="15.5">
      <c r="B310" s="380" t="s">
        <v>463</v>
      </c>
      <c r="C310" s="382">
        <v>7.1</v>
      </c>
      <c r="D310" s="383">
        <v>3.6</v>
      </c>
      <c r="E310" s="382">
        <v>3.4999999999999996</v>
      </c>
      <c r="F310" s="382">
        <v>7.1</v>
      </c>
      <c r="G310" s="383">
        <v>3.6</v>
      </c>
      <c r="H310" s="382">
        <v>3.4999999999999996</v>
      </c>
      <c r="I310" s="376" t="s">
        <v>206</v>
      </c>
      <c r="J310" s="376" t="s">
        <v>206</v>
      </c>
      <c r="K310" s="377" t="s">
        <v>206</v>
      </c>
    </row>
    <row r="311" spans="1:11" ht="15.5">
      <c r="B311" s="380" t="s">
        <v>464</v>
      </c>
      <c r="C311" s="382">
        <v>0.3</v>
      </c>
      <c r="D311" s="383">
        <v>0.1</v>
      </c>
      <c r="E311" s="382">
        <v>0.19999999999999998</v>
      </c>
      <c r="F311" s="382">
        <v>0.3</v>
      </c>
      <c r="G311" s="383">
        <v>0.1</v>
      </c>
      <c r="H311" s="382">
        <v>0.19999999999999998</v>
      </c>
      <c r="I311" s="376" t="s">
        <v>206</v>
      </c>
      <c r="J311" s="376" t="s">
        <v>206</v>
      </c>
      <c r="K311" s="377" t="s">
        <v>206</v>
      </c>
    </row>
    <row r="312" spans="1:11" ht="15.5">
      <c r="B312" s="380" t="s">
        <v>465</v>
      </c>
      <c r="C312" s="382">
        <v>0.8</v>
      </c>
      <c r="D312" s="383">
        <v>0.4</v>
      </c>
      <c r="E312" s="382">
        <v>0.4</v>
      </c>
      <c r="F312" s="382">
        <v>0.8</v>
      </c>
      <c r="G312" s="383">
        <v>0.4</v>
      </c>
      <c r="H312" s="382">
        <v>0.4</v>
      </c>
      <c r="I312" s="376" t="s">
        <v>206</v>
      </c>
      <c r="J312" s="376" t="s">
        <v>206</v>
      </c>
      <c r="K312" s="377" t="s">
        <v>206</v>
      </c>
    </row>
    <row r="313" spans="1:11" ht="15.5">
      <c r="B313" s="380" t="s">
        <v>466</v>
      </c>
      <c r="C313" s="382">
        <v>0.8</v>
      </c>
      <c r="D313" s="383">
        <v>0.4</v>
      </c>
      <c r="E313" s="382">
        <v>0.4</v>
      </c>
      <c r="F313" s="382">
        <v>0.8</v>
      </c>
      <c r="G313" s="383">
        <v>0.4</v>
      </c>
      <c r="H313" s="382">
        <v>0.4</v>
      </c>
      <c r="I313" s="376" t="s">
        <v>206</v>
      </c>
      <c r="J313" s="376" t="s">
        <v>206</v>
      </c>
      <c r="K313" s="377" t="s">
        <v>206</v>
      </c>
    </row>
    <row r="314" spans="1:11" ht="15.5">
      <c r="B314" s="380" t="s">
        <v>467</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906</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301</v>
      </c>
      <c r="C319" s="373"/>
      <c r="D319" s="373"/>
      <c r="E319" s="373"/>
      <c r="F319" s="373"/>
      <c r="G319" s="373"/>
      <c r="H319" s="373"/>
      <c r="I319" s="373"/>
      <c r="J319" s="373"/>
      <c r="K319" s="379"/>
    </row>
    <row r="320" spans="1:11" ht="15">
      <c r="B320" s="372" t="s">
        <v>470</v>
      </c>
      <c r="C320" s="381">
        <v>98.3</v>
      </c>
      <c r="D320" s="381">
        <v>48.8</v>
      </c>
      <c r="E320" s="381">
        <v>49.5</v>
      </c>
      <c r="F320" s="381">
        <v>15</v>
      </c>
      <c r="G320" s="381">
        <v>7</v>
      </c>
      <c r="H320" s="381">
        <v>8</v>
      </c>
      <c r="I320" s="381">
        <v>83.3</v>
      </c>
      <c r="J320" s="381">
        <v>41.8</v>
      </c>
      <c r="K320" s="388">
        <v>41.5</v>
      </c>
    </row>
    <row r="321" spans="2:11" ht="15.5">
      <c r="B321" s="380" t="s">
        <v>471</v>
      </c>
      <c r="C321" s="382">
        <v>14</v>
      </c>
      <c r="D321" s="383">
        <v>6.5</v>
      </c>
      <c r="E321" s="382">
        <v>7.5</v>
      </c>
      <c r="F321" s="382">
        <v>14</v>
      </c>
      <c r="G321" s="383">
        <v>6.5</v>
      </c>
      <c r="H321" s="382">
        <v>7.5</v>
      </c>
      <c r="I321" s="376" t="s">
        <v>206</v>
      </c>
      <c r="J321" s="376" t="s">
        <v>206</v>
      </c>
      <c r="K321" s="377" t="s">
        <v>206</v>
      </c>
    </row>
    <row r="322" spans="2:11" ht="15.5">
      <c r="B322" s="380" t="s">
        <v>472</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474</v>
      </c>
      <c r="C325" s="382">
        <v>21.7</v>
      </c>
      <c r="D325" s="383">
        <v>10.4</v>
      </c>
      <c r="E325" s="382">
        <v>11.299999999999999</v>
      </c>
      <c r="F325" s="382">
        <v>21.7</v>
      </c>
      <c r="G325" s="383">
        <v>10.4</v>
      </c>
      <c r="H325" s="382">
        <v>11.299999999999999</v>
      </c>
      <c r="I325" s="376" t="s">
        <v>206</v>
      </c>
      <c r="J325" s="376" t="s">
        <v>206</v>
      </c>
      <c r="K325" s="377" t="s">
        <v>206</v>
      </c>
    </row>
    <row r="326" spans="2:11" ht="15.5">
      <c r="B326" s="380" t="s">
        <v>475</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476</v>
      </c>
      <c r="C328" s="381">
        <v>56.9</v>
      </c>
      <c r="D328" s="381">
        <v>27.7</v>
      </c>
      <c r="E328" s="381">
        <v>29.2</v>
      </c>
      <c r="F328" s="381">
        <v>14.4</v>
      </c>
      <c r="G328" s="381">
        <v>6.8</v>
      </c>
      <c r="H328" s="381">
        <v>7.6000000000000005</v>
      </c>
      <c r="I328" s="381">
        <v>42.5</v>
      </c>
      <c r="J328" s="381">
        <v>20.9</v>
      </c>
      <c r="K328" s="388">
        <v>21.6</v>
      </c>
    </row>
    <row r="329" spans="2:11" ht="15.5">
      <c r="B329" s="380" t="s">
        <v>477</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478</v>
      </c>
      <c r="C332" s="382">
        <v>65.3</v>
      </c>
      <c r="D332" s="383">
        <v>31.8</v>
      </c>
      <c r="E332" s="382">
        <v>33.5</v>
      </c>
      <c r="F332" s="382">
        <v>65.3</v>
      </c>
      <c r="G332" s="383">
        <v>31.8</v>
      </c>
      <c r="H332" s="382">
        <v>33.5</v>
      </c>
      <c r="I332" s="376" t="s">
        <v>206</v>
      </c>
      <c r="J332" s="376" t="s">
        <v>206</v>
      </c>
      <c r="K332" s="377" t="s">
        <v>206</v>
      </c>
    </row>
    <row r="333" spans="2:11" ht="15.5">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480</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481</v>
      </c>
      <c r="C336" s="381">
        <v>44.3</v>
      </c>
      <c r="D336" s="381">
        <v>22.4</v>
      </c>
      <c r="E336" s="381">
        <v>21.9</v>
      </c>
      <c r="F336" s="381">
        <v>7.4</v>
      </c>
      <c r="G336" s="381">
        <v>3.7</v>
      </c>
      <c r="H336" s="381">
        <v>3.7</v>
      </c>
      <c r="I336" s="381">
        <v>36.9</v>
      </c>
      <c r="J336" s="381">
        <v>18.7</v>
      </c>
      <c r="K336" s="388">
        <v>18.2</v>
      </c>
    </row>
    <row r="337" spans="1:11" ht="15.5">
      <c r="B337" s="380" t="s">
        <v>482</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484</v>
      </c>
      <c r="C340" s="382">
        <v>14</v>
      </c>
      <c r="D340" s="383">
        <v>6.9</v>
      </c>
      <c r="E340" s="382">
        <v>7.1</v>
      </c>
      <c r="F340" s="382">
        <v>14</v>
      </c>
      <c r="G340" s="383">
        <v>6.9</v>
      </c>
      <c r="H340" s="382">
        <v>7.1</v>
      </c>
      <c r="I340" s="376" t="s">
        <v>206</v>
      </c>
      <c r="J340" s="376" t="s">
        <v>206</v>
      </c>
      <c r="K340" s="377" t="s">
        <v>206</v>
      </c>
    </row>
    <row r="341" spans="1:11" ht="15.5">
      <c r="B341" s="380" t="s">
        <v>485</v>
      </c>
      <c r="C341" s="382">
        <v>5.8</v>
      </c>
      <c r="D341" s="383">
        <v>3.1</v>
      </c>
      <c r="E341" s="382">
        <v>2.6999999999999997</v>
      </c>
      <c r="F341" s="382">
        <v>5.8</v>
      </c>
      <c r="G341" s="383">
        <v>3.1</v>
      </c>
      <c r="H341" s="382">
        <v>2.6999999999999997</v>
      </c>
      <c r="I341" s="376" t="s">
        <v>206</v>
      </c>
      <c r="J341" s="376" t="s">
        <v>206</v>
      </c>
      <c r="K341" s="377" t="s">
        <v>206</v>
      </c>
    </row>
    <row r="342" spans="1:11" ht="15.5">
      <c r="B342" s="380" t="s">
        <v>486</v>
      </c>
      <c r="C342" s="382">
        <v>6.2</v>
      </c>
      <c r="D342" s="383">
        <v>3.1</v>
      </c>
      <c r="E342" s="382">
        <v>3.1</v>
      </c>
      <c r="F342" s="382">
        <v>6.2</v>
      </c>
      <c r="G342" s="383">
        <v>3.1</v>
      </c>
      <c r="H342" s="382">
        <v>3.1</v>
      </c>
      <c r="I342" s="376" t="s">
        <v>206</v>
      </c>
      <c r="J342" s="376" t="s">
        <v>206</v>
      </c>
      <c r="K342" s="377" t="s">
        <v>206</v>
      </c>
    </row>
    <row r="343" spans="1:11" ht="15.5">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906</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301</v>
      </c>
      <c r="C346" s="382"/>
      <c r="D346" s="382"/>
      <c r="E346" s="382"/>
      <c r="F346" s="382"/>
      <c r="G346" s="382"/>
      <c r="H346" s="382"/>
      <c r="I346" s="382"/>
      <c r="J346" s="382"/>
      <c r="K346" s="389"/>
    </row>
    <row r="347" spans="1:11" ht="15">
      <c r="B347" s="372" t="s">
        <v>489</v>
      </c>
      <c r="C347" s="381">
        <v>108.6</v>
      </c>
      <c r="D347" s="381">
        <v>54.6</v>
      </c>
      <c r="E347" s="381">
        <v>53.999999999999993</v>
      </c>
      <c r="F347" s="381">
        <v>33.6</v>
      </c>
      <c r="G347" s="381">
        <v>16.600000000000001</v>
      </c>
      <c r="H347" s="381">
        <v>17</v>
      </c>
      <c r="I347" s="381">
        <v>75</v>
      </c>
      <c r="J347" s="381">
        <v>38</v>
      </c>
      <c r="K347" s="388">
        <v>37</v>
      </c>
    </row>
    <row r="348" spans="1:11" ht="15.5">
      <c r="B348" s="380" t="s">
        <v>490</v>
      </c>
      <c r="C348" s="382">
        <v>17.5</v>
      </c>
      <c r="D348" s="383">
        <v>8.6</v>
      </c>
      <c r="E348" s="382">
        <v>8.9</v>
      </c>
      <c r="F348" s="382">
        <v>17.5</v>
      </c>
      <c r="G348" s="383">
        <v>8.6</v>
      </c>
      <c r="H348" s="382">
        <v>8.9</v>
      </c>
      <c r="I348" s="376" t="s">
        <v>206</v>
      </c>
      <c r="J348" s="376" t="s">
        <v>206</v>
      </c>
      <c r="K348" s="377" t="s">
        <v>206</v>
      </c>
    </row>
    <row r="349" spans="1:11" ht="15.5">
      <c r="B349" s="380" t="s">
        <v>491</v>
      </c>
      <c r="C349" s="382">
        <v>6.4</v>
      </c>
      <c r="D349" s="383">
        <v>3.1</v>
      </c>
      <c r="E349" s="382">
        <v>3.3000000000000003</v>
      </c>
      <c r="F349" s="382">
        <v>6.4</v>
      </c>
      <c r="G349" s="383">
        <v>3.1</v>
      </c>
      <c r="H349" s="382">
        <v>3.3000000000000003</v>
      </c>
      <c r="I349" s="376" t="s">
        <v>206</v>
      </c>
      <c r="J349" s="376" t="s">
        <v>206</v>
      </c>
      <c r="K349" s="377" t="s">
        <v>206</v>
      </c>
    </row>
    <row r="350" spans="1:11" ht="15.5">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493</v>
      </c>
      <c r="C353" s="382">
        <v>52.6</v>
      </c>
      <c r="D353" s="383">
        <v>25.7</v>
      </c>
      <c r="E353" s="382">
        <v>26.900000000000002</v>
      </c>
      <c r="F353" s="382">
        <v>52.6</v>
      </c>
      <c r="G353" s="383">
        <v>25.7</v>
      </c>
      <c r="H353" s="382">
        <v>26.900000000000002</v>
      </c>
      <c r="I353" s="376" t="s">
        <v>206</v>
      </c>
      <c r="J353" s="376" t="s">
        <v>206</v>
      </c>
      <c r="K353" s="377" t="s">
        <v>206</v>
      </c>
    </row>
    <row r="354" spans="2:11" ht="15.5">
      <c r="B354" s="380" t="s">
        <v>494</v>
      </c>
      <c r="C354" s="382">
        <v>11.5</v>
      </c>
      <c r="D354" s="383">
        <v>5.7</v>
      </c>
      <c r="E354" s="382">
        <v>5.8</v>
      </c>
      <c r="F354" s="382">
        <v>11.5</v>
      </c>
      <c r="G354" s="383">
        <v>5.7</v>
      </c>
      <c r="H354" s="382">
        <v>5.8</v>
      </c>
      <c r="I354" s="376" t="s">
        <v>206</v>
      </c>
      <c r="J354" s="376" t="s">
        <v>206</v>
      </c>
      <c r="K354" s="377" t="s">
        <v>206</v>
      </c>
    </row>
    <row r="355" spans="2:11" ht="15.5">
      <c r="B355" s="380" t="s">
        <v>495</v>
      </c>
      <c r="C355" s="382">
        <v>1.9</v>
      </c>
      <c r="D355" s="383">
        <v>0.9</v>
      </c>
      <c r="E355" s="382">
        <v>0.99999999999999989</v>
      </c>
      <c r="F355" s="382">
        <v>1.9</v>
      </c>
      <c r="G355" s="383">
        <v>0.9</v>
      </c>
      <c r="H355" s="382">
        <v>0.99999999999999989</v>
      </c>
      <c r="I355" s="376" t="s">
        <v>206</v>
      </c>
      <c r="J355" s="376" t="s">
        <v>206</v>
      </c>
      <c r="K355" s="377" t="s">
        <v>206</v>
      </c>
    </row>
    <row r="356" spans="2:11" ht="15.5">
      <c r="B356" s="380" t="s">
        <v>496</v>
      </c>
      <c r="C356" s="382">
        <v>3.2</v>
      </c>
      <c r="D356" s="383">
        <v>1.6</v>
      </c>
      <c r="E356" s="382">
        <v>1.6</v>
      </c>
      <c r="F356" s="382">
        <v>3.2</v>
      </c>
      <c r="G356" s="383">
        <v>1.6</v>
      </c>
      <c r="H356" s="382">
        <v>1.6</v>
      </c>
      <c r="I356" s="376" t="s">
        <v>206</v>
      </c>
      <c r="J356" s="376" t="s">
        <v>206</v>
      </c>
      <c r="K356" s="377" t="s">
        <v>206</v>
      </c>
    </row>
    <row r="357" spans="2:11" ht="15.5">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500</v>
      </c>
      <c r="C360" s="382">
        <v>2.5</v>
      </c>
      <c r="D360" s="383">
        <v>1.3</v>
      </c>
      <c r="E360" s="382">
        <v>1.2</v>
      </c>
      <c r="F360" s="382">
        <v>2.5</v>
      </c>
      <c r="G360" s="383">
        <v>1.3</v>
      </c>
      <c r="H360" s="382">
        <v>1.2</v>
      </c>
      <c r="I360" s="376" t="s">
        <v>206</v>
      </c>
      <c r="J360" s="376" t="s">
        <v>206</v>
      </c>
      <c r="K360" s="377" t="s">
        <v>206</v>
      </c>
    </row>
    <row r="361" spans="2:11" ht="15.5">
      <c r="B361" s="380" t="s">
        <v>501</v>
      </c>
      <c r="C361" s="382">
        <v>1.3</v>
      </c>
      <c r="D361" s="383">
        <v>0.7</v>
      </c>
      <c r="E361" s="382">
        <v>0.60000000000000009</v>
      </c>
      <c r="F361" s="382">
        <v>1.3</v>
      </c>
      <c r="G361" s="383">
        <v>0.7</v>
      </c>
      <c r="H361" s="382">
        <v>0.60000000000000009</v>
      </c>
      <c r="I361" s="376" t="s">
        <v>206</v>
      </c>
      <c r="J361" s="376" t="s">
        <v>206</v>
      </c>
      <c r="K361" s="377" t="s">
        <v>206</v>
      </c>
    </row>
    <row r="362" spans="2:11" ht="15.5">
      <c r="B362" s="380" t="s">
        <v>502</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503</v>
      </c>
      <c r="C364" s="381">
        <v>84.7</v>
      </c>
      <c r="D364" s="381">
        <v>42.9</v>
      </c>
      <c r="E364" s="381">
        <v>41.800000000000004</v>
      </c>
      <c r="F364" s="381">
        <v>8.5</v>
      </c>
      <c r="G364" s="381">
        <v>4.3</v>
      </c>
      <c r="H364" s="381">
        <v>4.2</v>
      </c>
      <c r="I364" s="381">
        <v>76.2</v>
      </c>
      <c r="J364" s="381">
        <v>38.6</v>
      </c>
      <c r="K364" s="388">
        <v>37.6</v>
      </c>
    </row>
    <row r="365" spans="2:11" ht="15.5">
      <c r="B365" s="380" t="s">
        <v>504</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505</v>
      </c>
      <c r="C367" s="381">
        <v>67</v>
      </c>
      <c r="D367" s="381">
        <v>34.299999999999997</v>
      </c>
      <c r="E367" s="381">
        <v>32.700000000000003</v>
      </c>
      <c r="F367" s="381">
        <v>7.5</v>
      </c>
      <c r="G367" s="381">
        <v>3.9</v>
      </c>
      <c r="H367" s="381">
        <v>3.6</v>
      </c>
      <c r="I367" s="381">
        <v>59.5</v>
      </c>
      <c r="J367" s="381">
        <v>30.4</v>
      </c>
      <c r="K367" s="388">
        <v>29.1</v>
      </c>
    </row>
    <row r="368" spans="2:11" ht="15.5">
      <c r="B368" s="380" t="s">
        <v>506</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508</v>
      </c>
      <c r="C371" s="382">
        <v>26.3</v>
      </c>
      <c r="D371" s="383">
        <v>13.4</v>
      </c>
      <c r="E371" s="382">
        <v>12.9</v>
      </c>
      <c r="F371" s="382">
        <v>26.3</v>
      </c>
      <c r="G371" s="383">
        <v>13.4</v>
      </c>
      <c r="H371" s="382">
        <v>12.9</v>
      </c>
      <c r="I371" s="376" t="s">
        <v>206</v>
      </c>
      <c r="J371" s="376" t="s">
        <v>206</v>
      </c>
      <c r="K371" s="377" t="s">
        <v>206</v>
      </c>
    </row>
    <row r="372" spans="1:11" ht="15.5">
      <c r="B372" s="380" t="s">
        <v>509</v>
      </c>
      <c r="C372" s="382">
        <v>7</v>
      </c>
      <c r="D372" s="383">
        <v>3.6</v>
      </c>
      <c r="E372" s="382">
        <v>3.4</v>
      </c>
      <c r="F372" s="382">
        <v>7</v>
      </c>
      <c r="G372" s="383">
        <v>3.6</v>
      </c>
      <c r="H372" s="382">
        <v>3.4</v>
      </c>
      <c r="I372" s="376" t="s">
        <v>206</v>
      </c>
      <c r="J372" s="376" t="s">
        <v>206</v>
      </c>
      <c r="K372" s="377" t="s">
        <v>206</v>
      </c>
    </row>
    <row r="373" spans="1:11" ht="15.5">
      <c r="B373" s="380" t="s">
        <v>510</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512</v>
      </c>
      <c r="C376" s="382">
        <v>46.7</v>
      </c>
      <c r="D376" s="383">
        <v>23.4</v>
      </c>
      <c r="E376" s="382">
        <v>23.300000000000004</v>
      </c>
      <c r="F376" s="382">
        <v>46.7</v>
      </c>
      <c r="G376" s="383">
        <v>23.4</v>
      </c>
      <c r="H376" s="382">
        <v>23.300000000000004</v>
      </c>
      <c r="I376" s="376" t="s">
        <v>206</v>
      </c>
      <c r="J376" s="376" t="s">
        <v>206</v>
      </c>
      <c r="K376" s="377" t="s">
        <v>206</v>
      </c>
    </row>
    <row r="377" spans="1:11" ht="15.5">
      <c r="B377" s="380" t="s">
        <v>513</v>
      </c>
      <c r="C377" s="382">
        <v>15.3</v>
      </c>
      <c r="D377" s="383">
        <v>7.7</v>
      </c>
      <c r="E377" s="382">
        <v>7.6000000000000005</v>
      </c>
      <c r="F377" s="382">
        <v>15.3</v>
      </c>
      <c r="G377" s="383">
        <v>7.7</v>
      </c>
      <c r="H377" s="382">
        <v>7.6000000000000005</v>
      </c>
      <c r="I377" s="376" t="s">
        <v>206</v>
      </c>
      <c r="J377" s="376" t="s">
        <v>206</v>
      </c>
      <c r="K377" s="377" t="s">
        <v>206</v>
      </c>
    </row>
    <row r="378" spans="1:11" ht="15.5">
      <c r="B378" s="380" t="s">
        <v>514</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906</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301</v>
      </c>
      <c r="C381" s="406"/>
      <c r="D381" s="406"/>
      <c r="E381" s="406"/>
      <c r="F381" s="406"/>
      <c r="G381" s="406"/>
      <c r="H381" s="406"/>
      <c r="I381" s="406"/>
      <c r="J381" s="406"/>
      <c r="K381" s="407"/>
    </row>
    <row r="382" spans="1:11" ht="15">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520</v>
      </c>
      <c r="C387" s="382">
        <v>42.4</v>
      </c>
      <c r="D387" s="383">
        <v>20.8</v>
      </c>
      <c r="E387" s="382">
        <v>21.599999999999998</v>
      </c>
      <c r="F387" s="382">
        <v>42.4</v>
      </c>
      <c r="G387" s="383">
        <v>20.8</v>
      </c>
      <c r="H387" s="382">
        <v>21.599999999999998</v>
      </c>
      <c r="I387" s="376" t="s">
        <v>206</v>
      </c>
      <c r="J387" s="376" t="s">
        <v>206</v>
      </c>
      <c r="K387" s="377" t="s">
        <v>206</v>
      </c>
    </row>
    <row r="388" spans="2:11" ht="15.5">
      <c r="B388" s="380" t="s">
        <v>521</v>
      </c>
      <c r="C388" s="382">
        <v>16.8</v>
      </c>
      <c r="D388" s="383">
        <v>8.3000000000000007</v>
      </c>
      <c r="E388" s="382">
        <v>8.5</v>
      </c>
      <c r="F388" s="382">
        <v>16.8</v>
      </c>
      <c r="G388" s="383">
        <v>8.3000000000000007</v>
      </c>
      <c r="H388" s="382">
        <v>8.5</v>
      </c>
      <c r="I388" s="376" t="s">
        <v>206</v>
      </c>
      <c r="J388" s="376" t="s">
        <v>206</v>
      </c>
      <c r="K388" s="377" t="s">
        <v>206</v>
      </c>
    </row>
    <row r="389" spans="2:11" ht="15.5">
      <c r="B389" s="380" t="s">
        <v>522</v>
      </c>
      <c r="C389" s="382">
        <v>0.2</v>
      </c>
      <c r="D389" s="383">
        <v>0.1</v>
      </c>
      <c r="E389" s="382">
        <v>0.1</v>
      </c>
      <c r="F389" s="382">
        <v>0.2</v>
      </c>
      <c r="G389" s="383">
        <v>0.1</v>
      </c>
      <c r="H389" s="382">
        <v>0.1</v>
      </c>
      <c r="I389" s="376" t="s">
        <v>206</v>
      </c>
      <c r="J389" s="376" t="s">
        <v>206</v>
      </c>
      <c r="K389" s="377" t="s">
        <v>206</v>
      </c>
    </row>
    <row r="390" spans="2:11" ht="15.5">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524</v>
      </c>
      <c r="C391" s="382">
        <v>0.4</v>
      </c>
      <c r="D391" s="383">
        <v>0.2</v>
      </c>
      <c r="E391" s="382">
        <v>0.2</v>
      </c>
      <c r="F391" s="382">
        <v>0.4</v>
      </c>
      <c r="G391" s="383">
        <v>0.2</v>
      </c>
      <c r="H391" s="382">
        <v>0.2</v>
      </c>
      <c r="I391" s="376" t="s">
        <v>206</v>
      </c>
      <c r="J391" s="376" t="s">
        <v>206</v>
      </c>
      <c r="K391" s="377" t="s">
        <v>206</v>
      </c>
    </row>
    <row r="392" spans="2:11" ht="15.5">
      <c r="B392" s="380" t="s">
        <v>525</v>
      </c>
      <c r="C392" s="382">
        <v>0.4</v>
      </c>
      <c r="D392" s="383">
        <v>0.2</v>
      </c>
      <c r="E392" s="382">
        <v>0.2</v>
      </c>
      <c r="F392" s="382">
        <v>0.4</v>
      </c>
      <c r="G392" s="383">
        <v>0.2</v>
      </c>
      <c r="H392" s="382">
        <v>0.2</v>
      </c>
      <c r="I392" s="376" t="s">
        <v>206</v>
      </c>
      <c r="J392" s="376" t="s">
        <v>206</v>
      </c>
      <c r="K392" s="377" t="s">
        <v>206</v>
      </c>
    </row>
    <row r="393" spans="2:11" ht="15.5">
      <c r="B393" s="380" t="s">
        <v>526</v>
      </c>
      <c r="C393" s="382">
        <v>0.2</v>
      </c>
      <c r="D393" s="383">
        <v>0.1</v>
      </c>
      <c r="E393" s="382">
        <v>0.1</v>
      </c>
      <c r="F393" s="382">
        <v>0.2</v>
      </c>
      <c r="G393" s="383">
        <v>0.1</v>
      </c>
      <c r="H393" s="382">
        <v>0.1</v>
      </c>
      <c r="I393" s="376" t="s">
        <v>206</v>
      </c>
      <c r="J393" s="376" t="s">
        <v>206</v>
      </c>
      <c r="K393" s="377" t="s">
        <v>206</v>
      </c>
    </row>
    <row r="394" spans="2:11" ht="15.5">
      <c r="B394" s="380" t="s">
        <v>527</v>
      </c>
      <c r="C394" s="382">
        <v>0.1</v>
      </c>
      <c r="D394" s="383">
        <v>0.1</v>
      </c>
      <c r="E394" s="382">
        <v>0</v>
      </c>
      <c r="F394" s="382">
        <v>0.1</v>
      </c>
      <c r="G394" s="383">
        <v>0.1</v>
      </c>
      <c r="H394" s="382">
        <v>0</v>
      </c>
      <c r="I394" s="376" t="s">
        <v>206</v>
      </c>
      <c r="J394" s="376" t="s">
        <v>206</v>
      </c>
      <c r="K394" s="377" t="s">
        <v>206</v>
      </c>
    </row>
    <row r="395" spans="2:11" ht="15.5">
      <c r="B395" s="380" t="s">
        <v>528</v>
      </c>
      <c r="C395" s="382">
        <v>0.1</v>
      </c>
      <c r="D395" s="383">
        <v>0</v>
      </c>
      <c r="E395" s="382">
        <v>0.1</v>
      </c>
      <c r="F395" s="382">
        <v>0.1</v>
      </c>
      <c r="G395" s="383">
        <v>0</v>
      </c>
      <c r="H395" s="382">
        <v>0.1</v>
      </c>
      <c r="I395" s="376" t="s">
        <v>206</v>
      </c>
      <c r="J395" s="376" t="s">
        <v>206</v>
      </c>
      <c r="K395" s="377" t="s">
        <v>206</v>
      </c>
    </row>
    <row r="396" spans="2:11" ht="15.5">
      <c r="B396" s="380" t="s">
        <v>529</v>
      </c>
      <c r="C396" s="382">
        <v>0</v>
      </c>
      <c r="D396" s="383">
        <v>0</v>
      </c>
      <c r="E396" s="382">
        <v>0</v>
      </c>
      <c r="F396" s="382">
        <v>0</v>
      </c>
      <c r="G396" s="383">
        <v>0</v>
      </c>
      <c r="H396" s="382">
        <v>0</v>
      </c>
      <c r="I396" s="376" t="s">
        <v>206</v>
      </c>
      <c r="J396" s="376" t="s">
        <v>206</v>
      </c>
      <c r="K396" s="377" t="s">
        <v>206</v>
      </c>
    </row>
    <row r="397" spans="2:11" ht="15.5">
      <c r="B397" s="380" t="s">
        <v>530</v>
      </c>
      <c r="C397" s="382">
        <v>0</v>
      </c>
      <c r="D397" s="383">
        <v>0</v>
      </c>
      <c r="E397" s="382">
        <v>0</v>
      </c>
      <c r="F397" s="382">
        <v>0</v>
      </c>
      <c r="G397" s="383">
        <v>0</v>
      </c>
      <c r="H397" s="382">
        <v>0</v>
      </c>
      <c r="I397" s="376" t="s">
        <v>206</v>
      </c>
      <c r="J397" s="376" t="s">
        <v>206</v>
      </c>
      <c r="K397" s="377" t="s">
        <v>206</v>
      </c>
    </row>
    <row r="398" spans="2:11" ht="15.5">
      <c r="B398" s="380" t="s">
        <v>531</v>
      </c>
      <c r="C398" s="382">
        <v>0.1</v>
      </c>
      <c r="D398" s="383">
        <v>0.1</v>
      </c>
      <c r="E398" s="382">
        <v>0</v>
      </c>
      <c r="F398" s="382">
        <v>0.1</v>
      </c>
      <c r="G398" s="383">
        <v>0.1</v>
      </c>
      <c r="H398" s="382">
        <v>0</v>
      </c>
      <c r="I398" s="376" t="s">
        <v>206</v>
      </c>
      <c r="J398" s="376" t="s">
        <v>206</v>
      </c>
      <c r="K398" s="377" t="s">
        <v>206</v>
      </c>
    </row>
    <row r="399" spans="2:11" ht="15.5">
      <c r="B399" s="380" t="s">
        <v>532</v>
      </c>
      <c r="C399" s="382">
        <v>1.4</v>
      </c>
      <c r="D399" s="383">
        <v>0.7</v>
      </c>
      <c r="E399" s="382">
        <v>0.7</v>
      </c>
      <c r="F399" s="382">
        <v>1.4</v>
      </c>
      <c r="G399" s="383">
        <v>0.7</v>
      </c>
      <c r="H399" s="382">
        <v>0.7</v>
      </c>
      <c r="I399" s="376" t="s">
        <v>206</v>
      </c>
      <c r="J399" s="376" t="s">
        <v>206</v>
      </c>
      <c r="K399" s="377" t="s">
        <v>206</v>
      </c>
    </row>
    <row r="400" spans="2:11" ht="15.5">
      <c r="B400" s="380" t="s">
        <v>533</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535</v>
      </c>
      <c r="C403" s="382">
        <v>25</v>
      </c>
      <c r="D403" s="383">
        <v>12.4</v>
      </c>
      <c r="E403" s="382">
        <v>12.6</v>
      </c>
      <c r="F403" s="382">
        <v>25</v>
      </c>
      <c r="G403" s="383">
        <v>12.4</v>
      </c>
      <c r="H403" s="382">
        <v>12.6</v>
      </c>
      <c r="I403" s="376" t="s">
        <v>206</v>
      </c>
      <c r="J403" s="376" t="s">
        <v>206</v>
      </c>
      <c r="K403" s="377" t="s">
        <v>206</v>
      </c>
    </row>
    <row r="404" spans="2:11" ht="15.5">
      <c r="B404" s="380" t="s">
        <v>536</v>
      </c>
      <c r="C404" s="382">
        <v>1.8</v>
      </c>
      <c r="D404" s="383">
        <v>0.9</v>
      </c>
      <c r="E404" s="382">
        <v>0.9</v>
      </c>
      <c r="F404" s="382">
        <v>1.8</v>
      </c>
      <c r="G404" s="383">
        <v>0.9</v>
      </c>
      <c r="H404" s="382">
        <v>0.9</v>
      </c>
      <c r="I404" s="376" t="s">
        <v>206</v>
      </c>
      <c r="J404" s="376" t="s">
        <v>206</v>
      </c>
      <c r="K404" s="377" t="s">
        <v>206</v>
      </c>
    </row>
    <row r="405" spans="2:11" ht="15.5">
      <c r="B405" s="380" t="s">
        <v>537</v>
      </c>
      <c r="C405" s="382">
        <v>3.2</v>
      </c>
      <c r="D405" s="383">
        <v>1.7</v>
      </c>
      <c r="E405" s="382">
        <v>1.5000000000000002</v>
      </c>
      <c r="F405" s="382">
        <v>3.2</v>
      </c>
      <c r="G405" s="383">
        <v>1.7</v>
      </c>
      <c r="H405" s="382">
        <v>1.5000000000000002</v>
      </c>
      <c r="I405" s="376" t="s">
        <v>206</v>
      </c>
      <c r="J405" s="376" t="s">
        <v>206</v>
      </c>
      <c r="K405" s="377" t="s">
        <v>206</v>
      </c>
    </row>
    <row r="406" spans="2:11" ht="15.5">
      <c r="B406" s="380" t="s">
        <v>538</v>
      </c>
      <c r="C406" s="382">
        <v>0.5</v>
      </c>
      <c r="D406" s="383">
        <v>0.2</v>
      </c>
      <c r="E406" s="382">
        <v>0.3</v>
      </c>
      <c r="F406" s="382">
        <v>0.5</v>
      </c>
      <c r="G406" s="383">
        <v>0.2</v>
      </c>
      <c r="H406" s="382">
        <v>0.3</v>
      </c>
      <c r="I406" s="376" t="s">
        <v>206</v>
      </c>
      <c r="J406" s="376" t="s">
        <v>206</v>
      </c>
      <c r="K406" s="377" t="s">
        <v>206</v>
      </c>
    </row>
    <row r="407" spans="2:11" ht="15.5">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540</v>
      </c>
      <c r="C408" s="382">
        <v>1.9</v>
      </c>
      <c r="D408" s="383">
        <v>1</v>
      </c>
      <c r="E408" s="382">
        <v>0.89999999999999991</v>
      </c>
      <c r="F408" s="382">
        <v>1.9</v>
      </c>
      <c r="G408" s="383">
        <v>1</v>
      </c>
      <c r="H408" s="382">
        <v>0.89999999999999991</v>
      </c>
      <c r="I408" s="376" t="s">
        <v>206</v>
      </c>
      <c r="J408" s="376" t="s">
        <v>206</v>
      </c>
      <c r="K408" s="377" t="s">
        <v>206</v>
      </c>
    </row>
    <row r="409" spans="2:11" ht="15.5">
      <c r="B409" s="380" t="s">
        <v>541</v>
      </c>
      <c r="C409" s="382">
        <v>2</v>
      </c>
      <c r="D409" s="383">
        <v>1</v>
      </c>
      <c r="E409" s="382">
        <v>1</v>
      </c>
      <c r="F409" s="382">
        <v>2</v>
      </c>
      <c r="G409" s="383">
        <v>1</v>
      </c>
      <c r="H409" s="382">
        <v>1</v>
      </c>
      <c r="I409" s="376" t="s">
        <v>206</v>
      </c>
      <c r="J409" s="376" t="s">
        <v>206</v>
      </c>
      <c r="K409" s="377" t="s">
        <v>206</v>
      </c>
    </row>
    <row r="410" spans="2:11" ht="15.5">
      <c r="B410" s="380" t="s">
        <v>542</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543</v>
      </c>
      <c r="C412" s="381">
        <v>59.3</v>
      </c>
      <c r="D412" s="381">
        <v>30.2</v>
      </c>
      <c r="E412" s="381">
        <v>29.099999999999998</v>
      </c>
      <c r="F412" s="381">
        <v>25.3</v>
      </c>
      <c r="G412" s="381">
        <v>13</v>
      </c>
      <c r="H412" s="381">
        <v>12.3</v>
      </c>
      <c r="I412" s="381">
        <v>34</v>
      </c>
      <c r="J412" s="381">
        <v>17.2</v>
      </c>
      <c r="K412" s="388">
        <v>16.8</v>
      </c>
    </row>
    <row r="413" spans="2:11" ht="15.5">
      <c r="B413" s="380" t="s">
        <v>544</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545</v>
      </c>
      <c r="C415" s="381">
        <v>42.2</v>
      </c>
      <c r="D415" s="381">
        <v>21</v>
      </c>
      <c r="E415" s="381">
        <v>21.200000000000003</v>
      </c>
      <c r="F415" s="381">
        <v>27</v>
      </c>
      <c r="G415" s="381">
        <v>13.4</v>
      </c>
      <c r="H415" s="381">
        <v>13.6</v>
      </c>
      <c r="I415" s="381">
        <v>15.200000000000003</v>
      </c>
      <c r="J415" s="381">
        <v>7.6</v>
      </c>
      <c r="K415" s="388">
        <v>7.6000000000000032</v>
      </c>
    </row>
    <row r="416" spans="2:11" ht="15.5">
      <c r="B416" s="380" t="s">
        <v>546</v>
      </c>
      <c r="C416" s="382">
        <v>25.9</v>
      </c>
      <c r="D416" s="383">
        <v>12.8</v>
      </c>
      <c r="E416" s="382">
        <v>13.099999999999998</v>
      </c>
      <c r="F416" s="382">
        <v>25.9</v>
      </c>
      <c r="G416" s="383">
        <v>12.8</v>
      </c>
      <c r="H416" s="382">
        <v>13.099999999999998</v>
      </c>
      <c r="I416" s="376" t="s">
        <v>206</v>
      </c>
      <c r="J416" s="376" t="s">
        <v>206</v>
      </c>
      <c r="K416" s="377" t="s">
        <v>206</v>
      </c>
    </row>
    <row r="417" spans="1:11" ht="15.5">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906</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301</v>
      </c>
      <c r="C420" s="382"/>
      <c r="D420" s="382"/>
      <c r="E420" s="382"/>
      <c r="F420" s="382"/>
      <c r="G420" s="382"/>
      <c r="H420" s="382"/>
      <c r="I420" s="382"/>
      <c r="J420" s="382"/>
      <c r="K420" s="389"/>
    </row>
    <row r="421" spans="1:11" ht="15">
      <c r="B421" s="372" t="s">
        <v>549</v>
      </c>
      <c r="C421" s="381">
        <v>120.6</v>
      </c>
      <c r="D421" s="381">
        <v>60.4</v>
      </c>
      <c r="E421" s="381">
        <v>60.199999999999996</v>
      </c>
      <c r="F421" s="381">
        <v>37.1</v>
      </c>
      <c r="G421" s="381">
        <v>18.2</v>
      </c>
      <c r="H421" s="381">
        <v>18.900000000000002</v>
      </c>
      <c r="I421" s="381">
        <v>83.5</v>
      </c>
      <c r="J421" s="381">
        <v>42.2</v>
      </c>
      <c r="K421" s="388">
        <v>41.3</v>
      </c>
    </row>
    <row r="422" spans="1:11" ht="15.5">
      <c r="B422" s="380" t="s">
        <v>550</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552</v>
      </c>
      <c r="C425" s="382">
        <v>16.7</v>
      </c>
      <c r="D425" s="383">
        <v>8.5</v>
      </c>
      <c r="E425" s="382">
        <v>8.1999999999999993</v>
      </c>
      <c r="F425" s="382">
        <v>16.7</v>
      </c>
      <c r="G425" s="383">
        <v>8.5</v>
      </c>
      <c r="H425" s="382">
        <v>8.1999999999999993</v>
      </c>
      <c r="I425" s="376" t="s">
        <v>206</v>
      </c>
      <c r="J425" s="376" t="s">
        <v>206</v>
      </c>
      <c r="K425" s="377" t="s">
        <v>206</v>
      </c>
    </row>
    <row r="426" spans="1:11" ht="15.5">
      <c r="B426" s="380" t="s">
        <v>553</v>
      </c>
      <c r="C426" s="382">
        <v>2</v>
      </c>
      <c r="D426" s="383">
        <v>1</v>
      </c>
      <c r="E426" s="382">
        <v>1</v>
      </c>
      <c r="F426" s="382">
        <v>2</v>
      </c>
      <c r="G426" s="383">
        <v>1</v>
      </c>
      <c r="H426" s="382">
        <v>1</v>
      </c>
      <c r="I426" s="376" t="s">
        <v>206</v>
      </c>
      <c r="J426" s="376" t="s">
        <v>206</v>
      </c>
      <c r="K426" s="377" t="s">
        <v>206</v>
      </c>
    </row>
    <row r="427" spans="1:11" ht="15.5">
      <c r="B427" s="380" t="s">
        <v>554</v>
      </c>
      <c r="C427" s="382">
        <v>1.9</v>
      </c>
      <c r="D427" s="383">
        <v>1</v>
      </c>
      <c r="E427" s="382">
        <v>0.89999999999999991</v>
      </c>
      <c r="F427" s="382">
        <v>1.9</v>
      </c>
      <c r="G427" s="383">
        <v>1</v>
      </c>
      <c r="H427" s="382">
        <v>0.89999999999999991</v>
      </c>
      <c r="I427" s="376" t="s">
        <v>206</v>
      </c>
      <c r="J427" s="376" t="s">
        <v>206</v>
      </c>
      <c r="K427" s="377" t="s">
        <v>206</v>
      </c>
    </row>
    <row r="428" spans="1:11" ht="15.5">
      <c r="B428" s="380" t="s">
        <v>555</v>
      </c>
      <c r="C428" s="382">
        <v>0.8</v>
      </c>
      <c r="D428" s="383">
        <v>0.4</v>
      </c>
      <c r="E428" s="382">
        <v>0.4</v>
      </c>
      <c r="F428" s="382">
        <v>0.8</v>
      </c>
      <c r="G428" s="383">
        <v>0.4</v>
      </c>
      <c r="H428" s="382">
        <v>0.4</v>
      </c>
      <c r="I428" s="376" t="s">
        <v>206</v>
      </c>
      <c r="J428" s="376" t="s">
        <v>206</v>
      </c>
      <c r="K428" s="377" t="s">
        <v>206</v>
      </c>
    </row>
    <row r="429" spans="1:11" ht="15.5">
      <c r="B429" s="380" t="s">
        <v>556</v>
      </c>
      <c r="C429" s="382">
        <v>2.4</v>
      </c>
      <c r="D429" s="383">
        <v>1.2</v>
      </c>
      <c r="E429" s="382">
        <v>1.2</v>
      </c>
      <c r="F429" s="382">
        <v>2.4</v>
      </c>
      <c r="G429" s="383">
        <v>1.2</v>
      </c>
      <c r="H429" s="382">
        <v>1.2</v>
      </c>
      <c r="I429" s="376" t="s">
        <v>206</v>
      </c>
      <c r="J429" s="376" t="s">
        <v>206</v>
      </c>
      <c r="K429" s="377" t="s">
        <v>206</v>
      </c>
    </row>
    <row r="430" spans="1:11" ht="15.5">
      <c r="B430" s="380" t="s">
        <v>557</v>
      </c>
      <c r="C430" s="382">
        <v>2.1</v>
      </c>
      <c r="D430" s="383">
        <v>1</v>
      </c>
      <c r="E430" s="382">
        <v>1.1000000000000001</v>
      </c>
      <c r="F430" s="382">
        <v>2.1</v>
      </c>
      <c r="G430" s="383">
        <v>1</v>
      </c>
      <c r="H430" s="382">
        <v>1.1000000000000001</v>
      </c>
      <c r="I430" s="376" t="s">
        <v>206</v>
      </c>
      <c r="J430" s="376" t="s">
        <v>206</v>
      </c>
      <c r="K430" s="377" t="s">
        <v>206</v>
      </c>
    </row>
    <row r="431" spans="1:11" ht="15.5">
      <c r="B431" s="380" t="s">
        <v>558</v>
      </c>
      <c r="C431" s="382">
        <v>1</v>
      </c>
      <c r="D431" s="383">
        <v>0.5</v>
      </c>
      <c r="E431" s="382">
        <v>0.5</v>
      </c>
      <c r="F431" s="382">
        <v>1</v>
      </c>
      <c r="G431" s="383">
        <v>0.5</v>
      </c>
      <c r="H431" s="382">
        <v>0.5</v>
      </c>
      <c r="I431" s="376" t="s">
        <v>206</v>
      </c>
      <c r="J431" s="376" t="s">
        <v>206</v>
      </c>
      <c r="K431" s="377" t="s">
        <v>206</v>
      </c>
    </row>
    <row r="432" spans="1:11" ht="15.5">
      <c r="B432" s="380" t="s">
        <v>559</v>
      </c>
      <c r="C432" s="382">
        <v>0.9</v>
      </c>
      <c r="D432" s="383">
        <v>0.5</v>
      </c>
      <c r="E432" s="382">
        <v>0.4</v>
      </c>
      <c r="F432" s="382">
        <v>0.9</v>
      </c>
      <c r="G432" s="383">
        <v>0.5</v>
      </c>
      <c r="H432" s="382">
        <v>0.4</v>
      </c>
      <c r="I432" s="376" t="s">
        <v>206</v>
      </c>
      <c r="J432" s="376" t="s">
        <v>206</v>
      </c>
      <c r="K432" s="377" t="s">
        <v>206</v>
      </c>
    </row>
    <row r="433" spans="2:11" ht="15.5">
      <c r="B433" s="380" t="s">
        <v>560</v>
      </c>
      <c r="C433" s="382">
        <v>0.9</v>
      </c>
      <c r="D433" s="383">
        <v>0.5</v>
      </c>
      <c r="E433" s="382">
        <v>0.4</v>
      </c>
      <c r="F433" s="382">
        <v>0.9</v>
      </c>
      <c r="G433" s="383">
        <v>0.5</v>
      </c>
      <c r="H433" s="382">
        <v>0.4</v>
      </c>
      <c r="I433" s="376" t="s">
        <v>206</v>
      </c>
      <c r="J433" s="376" t="s">
        <v>206</v>
      </c>
      <c r="K433" s="377" t="s">
        <v>206</v>
      </c>
    </row>
    <row r="434" spans="2:11" ht="15.5">
      <c r="B434" s="380" t="s">
        <v>561</v>
      </c>
      <c r="C434" s="382">
        <v>0.2</v>
      </c>
      <c r="D434" s="383">
        <v>0.1</v>
      </c>
      <c r="E434" s="382">
        <v>0.1</v>
      </c>
      <c r="F434" s="382">
        <v>0.2</v>
      </c>
      <c r="G434" s="383">
        <v>0.1</v>
      </c>
      <c r="H434" s="382">
        <v>0.1</v>
      </c>
      <c r="I434" s="376" t="s">
        <v>206</v>
      </c>
      <c r="J434" s="376" t="s">
        <v>206</v>
      </c>
      <c r="K434" s="377" t="s">
        <v>206</v>
      </c>
    </row>
    <row r="435" spans="2:11" ht="15.5">
      <c r="B435" s="380" t="s">
        <v>562</v>
      </c>
      <c r="C435" s="382">
        <v>1.9</v>
      </c>
      <c r="D435" s="383">
        <v>1</v>
      </c>
      <c r="E435" s="382">
        <v>0.89999999999999991</v>
      </c>
      <c r="F435" s="382">
        <v>1.9</v>
      </c>
      <c r="G435" s="383">
        <v>1</v>
      </c>
      <c r="H435" s="382">
        <v>0.89999999999999991</v>
      </c>
      <c r="I435" s="376" t="s">
        <v>206</v>
      </c>
      <c r="J435" s="376" t="s">
        <v>206</v>
      </c>
      <c r="K435" s="377" t="s">
        <v>206</v>
      </c>
    </row>
    <row r="436" spans="2:11" ht="15.5">
      <c r="B436" s="380" t="s">
        <v>563</v>
      </c>
      <c r="C436" s="382">
        <v>0.7</v>
      </c>
      <c r="D436" s="383">
        <v>0.4</v>
      </c>
      <c r="E436" s="382">
        <v>0.29999999999999993</v>
      </c>
      <c r="F436" s="382">
        <v>0.7</v>
      </c>
      <c r="G436" s="383">
        <v>0.4</v>
      </c>
      <c r="H436" s="382">
        <v>0.29999999999999993</v>
      </c>
      <c r="I436" s="376" t="s">
        <v>206</v>
      </c>
      <c r="J436" s="376" t="s">
        <v>206</v>
      </c>
      <c r="K436" s="377" t="s">
        <v>206</v>
      </c>
    </row>
    <row r="437" spans="2:11" ht="15.5">
      <c r="B437" s="380" t="s">
        <v>564</v>
      </c>
      <c r="C437" s="382">
        <v>2.4</v>
      </c>
      <c r="D437" s="383">
        <v>1.3</v>
      </c>
      <c r="E437" s="382">
        <v>1.0999999999999999</v>
      </c>
      <c r="F437" s="382">
        <v>2.4</v>
      </c>
      <c r="G437" s="383">
        <v>1.3</v>
      </c>
      <c r="H437" s="382">
        <v>1.0999999999999999</v>
      </c>
      <c r="I437" s="376" t="s">
        <v>206</v>
      </c>
      <c r="J437" s="376" t="s">
        <v>206</v>
      </c>
      <c r="K437" s="377" t="s">
        <v>206</v>
      </c>
    </row>
    <row r="438" spans="2:11" ht="15.5">
      <c r="B438" s="380" t="s">
        <v>565</v>
      </c>
      <c r="C438" s="382">
        <v>1.8</v>
      </c>
      <c r="D438" s="383">
        <v>0.9</v>
      </c>
      <c r="E438" s="382">
        <v>0.9</v>
      </c>
      <c r="F438" s="382">
        <v>1.8</v>
      </c>
      <c r="G438" s="383">
        <v>0.9</v>
      </c>
      <c r="H438" s="382">
        <v>0.9</v>
      </c>
      <c r="I438" s="376" t="s">
        <v>206</v>
      </c>
      <c r="J438" s="376" t="s">
        <v>206</v>
      </c>
      <c r="K438" s="377" t="s">
        <v>206</v>
      </c>
    </row>
    <row r="439" spans="2:11" ht="15.5">
      <c r="B439" s="380" t="s">
        <v>566</v>
      </c>
      <c r="C439" s="382">
        <v>1.3</v>
      </c>
      <c r="D439" s="383">
        <v>0.6</v>
      </c>
      <c r="E439" s="382">
        <v>0.70000000000000007</v>
      </c>
      <c r="F439" s="382">
        <v>1.3</v>
      </c>
      <c r="G439" s="383">
        <v>0.6</v>
      </c>
      <c r="H439" s="382">
        <v>0.70000000000000007</v>
      </c>
      <c r="I439" s="376" t="s">
        <v>206</v>
      </c>
      <c r="J439" s="376" t="s">
        <v>206</v>
      </c>
      <c r="K439" s="377" t="s">
        <v>206</v>
      </c>
    </row>
    <row r="440" spans="2:11" ht="15.5">
      <c r="B440" s="380" t="s">
        <v>567</v>
      </c>
      <c r="C440" s="382">
        <v>1.3</v>
      </c>
      <c r="D440" s="383">
        <v>0.6</v>
      </c>
      <c r="E440" s="382">
        <v>0.70000000000000007</v>
      </c>
      <c r="F440" s="382">
        <v>1.3</v>
      </c>
      <c r="G440" s="383">
        <v>0.6</v>
      </c>
      <c r="H440" s="382">
        <v>0.70000000000000007</v>
      </c>
      <c r="I440" s="376" t="s">
        <v>206</v>
      </c>
      <c r="J440" s="376" t="s">
        <v>206</v>
      </c>
      <c r="K440" s="377" t="s">
        <v>206</v>
      </c>
    </row>
    <row r="441" spans="2:11" ht="15.5">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570</v>
      </c>
      <c r="C444" s="382">
        <v>41.2</v>
      </c>
      <c r="D444" s="383">
        <v>21</v>
      </c>
      <c r="E444" s="382">
        <v>20.200000000000003</v>
      </c>
      <c r="F444" s="382">
        <v>41.2</v>
      </c>
      <c r="G444" s="383">
        <v>21</v>
      </c>
      <c r="H444" s="382">
        <v>20.200000000000003</v>
      </c>
      <c r="I444" s="376" t="s">
        <v>206</v>
      </c>
      <c r="J444" s="376" t="s">
        <v>206</v>
      </c>
      <c r="K444" s="377" t="s">
        <v>206</v>
      </c>
    </row>
    <row r="445" spans="2:11" ht="15.5">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573</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574</v>
      </c>
      <c r="C450" s="381">
        <v>88</v>
      </c>
      <c r="D450" s="381">
        <v>43.6</v>
      </c>
      <c r="E450" s="381">
        <v>44.4</v>
      </c>
      <c r="F450" s="381">
        <v>41</v>
      </c>
      <c r="G450" s="381">
        <v>20.3</v>
      </c>
      <c r="H450" s="381">
        <v>20.7</v>
      </c>
      <c r="I450" s="381">
        <v>47</v>
      </c>
      <c r="J450" s="381">
        <v>23.3</v>
      </c>
      <c r="K450" s="391">
        <v>23.7</v>
      </c>
    </row>
    <row r="451" spans="2:11" ht="15.5">
      <c r="B451" s="380" t="s">
        <v>575</v>
      </c>
      <c r="C451" s="382">
        <v>21.9</v>
      </c>
      <c r="D451" s="383">
        <v>10.9</v>
      </c>
      <c r="E451" s="382">
        <v>10.999999999999998</v>
      </c>
      <c r="F451" s="382">
        <v>21.9</v>
      </c>
      <c r="G451" s="383">
        <v>10.9</v>
      </c>
      <c r="H451" s="382">
        <v>10.999999999999998</v>
      </c>
      <c r="I451" s="376" t="s">
        <v>206</v>
      </c>
      <c r="J451" s="376" t="s">
        <v>206</v>
      </c>
      <c r="K451" s="377" t="s">
        <v>206</v>
      </c>
    </row>
    <row r="452" spans="2:11" ht="15.5">
      <c r="B452" s="380" t="s">
        <v>576</v>
      </c>
      <c r="C452" s="382">
        <v>7.9</v>
      </c>
      <c r="D452" s="383">
        <v>3.9</v>
      </c>
      <c r="E452" s="382">
        <v>4</v>
      </c>
      <c r="F452" s="382">
        <v>7.9</v>
      </c>
      <c r="G452" s="383">
        <v>3.9</v>
      </c>
      <c r="H452" s="382">
        <v>4</v>
      </c>
      <c r="I452" s="376" t="s">
        <v>206</v>
      </c>
      <c r="J452" s="376" t="s">
        <v>206</v>
      </c>
      <c r="K452" s="377" t="s">
        <v>206</v>
      </c>
    </row>
    <row r="453" spans="2:11" ht="15.5">
      <c r="B453" s="380" t="s">
        <v>577</v>
      </c>
      <c r="C453" s="382">
        <v>6.9</v>
      </c>
      <c r="D453" s="383">
        <v>3.4</v>
      </c>
      <c r="E453" s="382">
        <v>3.5000000000000004</v>
      </c>
      <c r="F453" s="382">
        <v>6.9</v>
      </c>
      <c r="G453" s="383">
        <v>3.4</v>
      </c>
      <c r="H453" s="382">
        <v>3.5000000000000004</v>
      </c>
      <c r="I453" s="376" t="s">
        <v>206</v>
      </c>
      <c r="J453" s="376" t="s">
        <v>206</v>
      </c>
      <c r="K453" s="377" t="s">
        <v>206</v>
      </c>
    </row>
    <row r="454" spans="2:11" ht="15.5">
      <c r="B454" s="380" t="s">
        <v>578</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580</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584</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586</v>
      </c>
      <c r="C465" s="382">
        <v>61.7</v>
      </c>
      <c r="D465" s="383">
        <v>28.2</v>
      </c>
      <c r="E465" s="382">
        <v>33.5</v>
      </c>
      <c r="F465" s="382">
        <v>61.7</v>
      </c>
      <c r="G465" s="383">
        <v>28.2</v>
      </c>
      <c r="H465" s="382">
        <v>33.5</v>
      </c>
      <c r="I465" s="376" t="s">
        <v>206</v>
      </c>
      <c r="J465" s="376" t="s">
        <v>206</v>
      </c>
      <c r="K465" s="377" t="s">
        <v>206</v>
      </c>
    </row>
    <row r="466" spans="2:11" ht="15.5">
      <c r="B466" s="380" t="s">
        <v>587</v>
      </c>
      <c r="C466" s="382">
        <v>0.5</v>
      </c>
      <c r="D466" s="383">
        <v>0.2</v>
      </c>
      <c r="E466" s="382">
        <v>0.3</v>
      </c>
      <c r="F466" s="382">
        <v>0.5</v>
      </c>
      <c r="G466" s="383">
        <v>0.2</v>
      </c>
      <c r="H466" s="382">
        <v>0.3</v>
      </c>
      <c r="I466" s="376" t="s">
        <v>206</v>
      </c>
      <c r="J466" s="376" t="s">
        <v>206</v>
      </c>
      <c r="K466" s="377" t="s">
        <v>206</v>
      </c>
    </row>
    <row r="467" spans="2:11" ht="15.5">
      <c r="B467" s="380" t="s">
        <v>588</v>
      </c>
      <c r="C467" s="382">
        <v>0.3</v>
      </c>
      <c r="D467" s="383">
        <v>0.2</v>
      </c>
      <c r="E467" s="382">
        <v>9.9999999999999978E-2</v>
      </c>
      <c r="F467" s="382">
        <v>0.3</v>
      </c>
      <c r="G467" s="383">
        <v>0.2</v>
      </c>
      <c r="H467" s="382">
        <v>9.9999999999999978E-2</v>
      </c>
      <c r="I467" s="376" t="s">
        <v>206</v>
      </c>
      <c r="J467" s="376" t="s">
        <v>206</v>
      </c>
      <c r="K467" s="377" t="s">
        <v>206</v>
      </c>
    </row>
    <row r="468" spans="2:11" ht="15.5">
      <c r="B468" s="380" t="s">
        <v>589</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590</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591</v>
      </c>
      <c r="C472" s="381">
        <v>109.9</v>
      </c>
      <c r="D472" s="381">
        <v>54.8</v>
      </c>
      <c r="E472" s="381">
        <v>55.100000000000009</v>
      </c>
      <c r="F472" s="381">
        <v>36.4</v>
      </c>
      <c r="G472" s="390">
        <v>17.8</v>
      </c>
      <c r="H472" s="381">
        <v>18.599999999999998</v>
      </c>
      <c r="I472" s="381">
        <v>73.5</v>
      </c>
      <c r="J472" s="381">
        <v>37</v>
      </c>
      <c r="K472" s="388">
        <v>36.5</v>
      </c>
    </row>
    <row r="473" spans="2:11" ht="15.5">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593</v>
      </c>
      <c r="C474" s="382">
        <v>0.3</v>
      </c>
      <c r="D474" s="383">
        <v>0.2</v>
      </c>
      <c r="E474" s="382">
        <v>9.9999999999999978E-2</v>
      </c>
      <c r="F474" s="382">
        <v>0.3</v>
      </c>
      <c r="G474" s="383">
        <v>0.2</v>
      </c>
      <c r="H474" s="382">
        <v>9.9999999999999978E-2</v>
      </c>
      <c r="I474" s="376" t="s">
        <v>206</v>
      </c>
      <c r="J474" s="376" t="s">
        <v>206</v>
      </c>
      <c r="K474" s="377" t="s">
        <v>206</v>
      </c>
    </row>
    <row r="475" spans="2:11" ht="15.5">
      <c r="B475" s="380" t="s">
        <v>594</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597</v>
      </c>
      <c r="C480" s="381">
        <v>58.8</v>
      </c>
      <c r="D480" s="381">
        <v>29.5</v>
      </c>
      <c r="E480" s="381">
        <v>29.299999999999997</v>
      </c>
      <c r="F480" s="381">
        <v>11.9</v>
      </c>
      <c r="G480" s="390">
        <v>5.9</v>
      </c>
      <c r="H480" s="381">
        <v>6</v>
      </c>
      <c r="I480" s="381">
        <v>46.9</v>
      </c>
      <c r="J480" s="381">
        <v>23.6</v>
      </c>
      <c r="K480" s="388">
        <v>23.299999999999997</v>
      </c>
    </row>
    <row r="481" spans="2:11" ht="15.5">
      <c r="B481" s="380" t="s">
        <v>598</v>
      </c>
      <c r="C481" s="382">
        <v>10.9</v>
      </c>
      <c r="D481" s="383">
        <v>5.4</v>
      </c>
      <c r="E481" s="382">
        <v>5.5</v>
      </c>
      <c r="F481" s="382">
        <v>10.9</v>
      </c>
      <c r="G481" s="383">
        <v>5.4</v>
      </c>
      <c r="H481" s="382">
        <v>5.5</v>
      </c>
      <c r="I481" s="376" t="s">
        <v>206</v>
      </c>
      <c r="J481" s="376" t="s">
        <v>206</v>
      </c>
      <c r="K481" s="377" t="s">
        <v>206</v>
      </c>
    </row>
    <row r="482" spans="2:11" ht="15.5">
      <c r="B482" s="380" t="s">
        <v>599</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602</v>
      </c>
      <c r="C486" s="382">
        <v>1.7</v>
      </c>
      <c r="D486" s="383">
        <v>0.9</v>
      </c>
      <c r="E486" s="382">
        <v>0.79999999999999993</v>
      </c>
      <c r="F486" s="382">
        <v>1.7</v>
      </c>
      <c r="G486" s="383">
        <v>0.9</v>
      </c>
      <c r="H486" s="382">
        <v>0.79999999999999993</v>
      </c>
      <c r="I486" s="376" t="s">
        <v>206</v>
      </c>
      <c r="J486" s="376" t="s">
        <v>206</v>
      </c>
      <c r="K486" s="377" t="s">
        <v>206</v>
      </c>
    </row>
    <row r="487" spans="2:11" ht="15.5">
      <c r="B487" s="380" t="s">
        <v>603</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607</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611</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613</v>
      </c>
      <c r="C501" s="382">
        <v>27.2</v>
      </c>
      <c r="D501" s="383">
        <v>13.4</v>
      </c>
      <c r="E501" s="382">
        <v>13.799999999999999</v>
      </c>
      <c r="F501" s="382">
        <v>27.2</v>
      </c>
      <c r="G501" s="383">
        <v>13.4</v>
      </c>
      <c r="H501" s="382">
        <v>13.799999999999999</v>
      </c>
      <c r="I501" s="376" t="s">
        <v>206</v>
      </c>
      <c r="J501" s="376" t="s">
        <v>206</v>
      </c>
      <c r="K501" s="377" t="s">
        <v>206</v>
      </c>
    </row>
    <row r="502" spans="2:11" ht="15.5">
      <c r="B502" s="380" t="s">
        <v>614</v>
      </c>
      <c r="C502" s="382">
        <v>0</v>
      </c>
      <c r="D502" s="383">
        <v>0</v>
      </c>
      <c r="E502" s="382">
        <v>0</v>
      </c>
      <c r="F502" s="382">
        <v>0</v>
      </c>
      <c r="G502" s="383">
        <v>0</v>
      </c>
      <c r="H502" s="382">
        <v>0</v>
      </c>
      <c r="I502" s="376" t="s">
        <v>206</v>
      </c>
      <c r="J502" s="376" t="s">
        <v>206</v>
      </c>
      <c r="K502" s="377" t="s">
        <v>206</v>
      </c>
    </row>
    <row r="503" spans="2:11" ht="15.5">
      <c r="B503" s="380" t="s">
        <v>615</v>
      </c>
      <c r="C503" s="382">
        <v>2.5</v>
      </c>
      <c r="D503" s="383">
        <v>1.2</v>
      </c>
      <c r="E503" s="382">
        <v>1.3</v>
      </c>
      <c r="F503" s="382">
        <v>2.5</v>
      </c>
      <c r="G503" s="383">
        <v>1.2</v>
      </c>
      <c r="H503" s="382">
        <v>1.3</v>
      </c>
      <c r="I503" s="376" t="s">
        <v>206</v>
      </c>
      <c r="J503" s="376" t="s">
        <v>206</v>
      </c>
      <c r="K503" s="377" t="s">
        <v>206</v>
      </c>
    </row>
    <row r="504" spans="2:11" ht="15.5">
      <c r="B504" s="380" t="s">
        <v>320</v>
      </c>
      <c r="C504" s="382">
        <v>1.2</v>
      </c>
      <c r="D504" s="383">
        <v>0.6</v>
      </c>
      <c r="E504" s="382">
        <v>0.6</v>
      </c>
      <c r="F504" s="382">
        <v>1.2</v>
      </c>
      <c r="G504" s="383">
        <v>0.6</v>
      </c>
      <c r="H504" s="382">
        <v>0.6</v>
      </c>
      <c r="I504" s="376" t="s">
        <v>206</v>
      </c>
      <c r="J504" s="376" t="s">
        <v>206</v>
      </c>
      <c r="K504" s="377" t="s">
        <v>206</v>
      </c>
    </row>
    <row r="505" spans="2:11" ht="15.5">
      <c r="B505" s="380" t="s">
        <v>616</v>
      </c>
      <c r="C505" s="382">
        <v>5.7</v>
      </c>
      <c r="D505" s="383">
        <v>2.6</v>
      </c>
      <c r="E505" s="382">
        <v>3.1</v>
      </c>
      <c r="F505" s="382">
        <v>5.7</v>
      </c>
      <c r="G505" s="383">
        <v>2.6</v>
      </c>
      <c r="H505" s="382">
        <v>3.1</v>
      </c>
      <c r="I505" s="376" t="s">
        <v>206</v>
      </c>
      <c r="J505" s="376" t="s">
        <v>206</v>
      </c>
      <c r="K505" s="377" t="s">
        <v>206</v>
      </c>
    </row>
    <row r="506" spans="2:11" ht="15.5">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618</v>
      </c>
      <c r="C508" s="381">
        <v>86.6</v>
      </c>
      <c r="D508" s="381">
        <v>42.5</v>
      </c>
      <c r="E508" s="381">
        <v>44.099999999999994</v>
      </c>
      <c r="F508" s="381">
        <v>86.6</v>
      </c>
      <c r="G508" s="381">
        <v>42.5</v>
      </c>
      <c r="H508" s="381">
        <v>44.099999999999994</v>
      </c>
      <c r="I508" s="376" t="s">
        <v>206</v>
      </c>
      <c r="J508" s="376" t="s">
        <v>206</v>
      </c>
      <c r="K508" s="377" t="s">
        <v>206</v>
      </c>
    </row>
    <row r="509" spans="2:11" ht="15.5">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620</v>
      </c>
      <c r="C510" s="382">
        <v>2.5</v>
      </c>
      <c r="D510" s="383">
        <v>1.3</v>
      </c>
      <c r="E510" s="382">
        <v>1.2</v>
      </c>
      <c r="F510" s="382">
        <v>2.5</v>
      </c>
      <c r="G510" s="383">
        <v>1.3</v>
      </c>
      <c r="H510" s="382">
        <v>1.2</v>
      </c>
      <c r="I510" s="376" t="s">
        <v>206</v>
      </c>
      <c r="J510" s="376" t="s">
        <v>206</v>
      </c>
      <c r="K510" s="377" t="s">
        <v>206</v>
      </c>
    </row>
    <row r="511" spans="2:11" ht="15.5">
      <c r="B511" s="380" t="s">
        <v>621</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933</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301</v>
      </c>
      <c r="C514" s="373"/>
      <c r="D514" s="373"/>
      <c r="E514" s="373"/>
      <c r="F514" s="373"/>
      <c r="G514" s="373"/>
      <c r="H514" s="373"/>
      <c r="I514" s="373"/>
      <c r="J514" s="373"/>
      <c r="K514" s="379"/>
    </row>
    <row r="515" spans="1:11" ht="15">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624</v>
      </c>
      <c r="C516" s="382">
        <v>10.8</v>
      </c>
      <c r="D516" s="383">
        <v>5.3</v>
      </c>
      <c r="E516" s="382">
        <v>5.5000000000000009</v>
      </c>
      <c r="F516" s="382">
        <v>10.8</v>
      </c>
      <c r="G516" s="383">
        <v>5.3</v>
      </c>
      <c r="H516" s="382">
        <v>5.5000000000000009</v>
      </c>
      <c r="I516" s="376" t="s">
        <v>206</v>
      </c>
      <c r="J516" s="376" t="s">
        <v>206</v>
      </c>
      <c r="K516" s="377" t="s">
        <v>206</v>
      </c>
    </row>
    <row r="517" spans="1:11" ht="15.5">
      <c r="B517" s="380" t="s">
        <v>625</v>
      </c>
      <c r="C517" s="382">
        <v>0.3</v>
      </c>
      <c r="D517" s="383">
        <v>0.2</v>
      </c>
      <c r="E517" s="382">
        <v>9.9999999999999978E-2</v>
      </c>
      <c r="F517" s="382">
        <v>0.3</v>
      </c>
      <c r="G517" s="383">
        <v>0.2</v>
      </c>
      <c r="H517" s="382">
        <v>9.9999999999999978E-2</v>
      </c>
      <c r="I517" s="376" t="s">
        <v>206</v>
      </c>
      <c r="J517" s="376" t="s">
        <v>206</v>
      </c>
      <c r="K517" s="377" t="s">
        <v>206</v>
      </c>
    </row>
    <row r="518" spans="1:11" ht="15.5">
      <c r="B518" s="380" t="s">
        <v>626</v>
      </c>
      <c r="C518" s="382">
        <v>0.5</v>
      </c>
      <c r="D518" s="383">
        <v>0.3</v>
      </c>
      <c r="E518" s="382">
        <v>0.2</v>
      </c>
      <c r="F518" s="382">
        <v>0.5</v>
      </c>
      <c r="G518" s="383">
        <v>0.3</v>
      </c>
      <c r="H518" s="382">
        <v>0.2</v>
      </c>
      <c r="I518" s="376" t="s">
        <v>206</v>
      </c>
      <c r="J518" s="376" t="s">
        <v>206</v>
      </c>
      <c r="K518" s="377" t="s">
        <v>206</v>
      </c>
    </row>
    <row r="519" spans="1:11" ht="15.5">
      <c r="B519" s="380" t="s">
        <v>627</v>
      </c>
      <c r="C519" s="382">
        <v>0.4</v>
      </c>
      <c r="D519" s="383">
        <v>0.2</v>
      </c>
      <c r="E519" s="382">
        <v>0.2</v>
      </c>
      <c r="F519" s="382">
        <v>0.4</v>
      </c>
      <c r="G519" s="383">
        <v>0.2</v>
      </c>
      <c r="H519" s="382">
        <v>0.2</v>
      </c>
      <c r="I519" s="376" t="s">
        <v>206</v>
      </c>
      <c r="J519" s="376" t="s">
        <v>206</v>
      </c>
      <c r="K519" s="377" t="s">
        <v>206</v>
      </c>
    </row>
    <row r="520" spans="1:11" ht="15.5">
      <c r="B520" s="380" t="s">
        <v>628</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629</v>
      </c>
      <c r="C522" s="381">
        <v>132.4</v>
      </c>
      <c r="D522" s="381">
        <v>64.8</v>
      </c>
      <c r="E522" s="381">
        <v>67.600000000000009</v>
      </c>
      <c r="F522" s="381">
        <v>31.9</v>
      </c>
      <c r="G522" s="390">
        <v>15.4</v>
      </c>
      <c r="H522" s="381">
        <v>16.5</v>
      </c>
      <c r="I522" s="381">
        <v>100.5</v>
      </c>
      <c r="J522" s="381">
        <v>49.4</v>
      </c>
      <c r="K522" s="388">
        <v>51.1</v>
      </c>
    </row>
    <row r="523" spans="1:11" ht="15.5">
      <c r="B523" s="380" t="s">
        <v>630</v>
      </c>
      <c r="C523" s="382">
        <v>24.3</v>
      </c>
      <c r="D523" s="383">
        <v>11.8</v>
      </c>
      <c r="E523" s="382">
        <v>12.5</v>
      </c>
      <c r="F523" s="382">
        <v>24.3</v>
      </c>
      <c r="G523" s="383">
        <v>11.8</v>
      </c>
      <c r="H523" s="382">
        <v>12.5</v>
      </c>
      <c r="I523" s="376" t="s">
        <v>206</v>
      </c>
      <c r="J523" s="376" t="s">
        <v>206</v>
      </c>
      <c r="K523" s="377" t="s">
        <v>206</v>
      </c>
    </row>
    <row r="524" spans="1:11" ht="15.5">
      <c r="B524" s="380" t="s">
        <v>631</v>
      </c>
      <c r="C524" s="382">
        <v>7.6</v>
      </c>
      <c r="D524" s="383">
        <v>3.6</v>
      </c>
      <c r="E524" s="382">
        <v>3.9999999999999996</v>
      </c>
      <c r="F524" s="382">
        <v>7.6</v>
      </c>
      <c r="G524" s="383">
        <v>3.6</v>
      </c>
      <c r="H524" s="382">
        <v>3.9999999999999996</v>
      </c>
      <c r="I524" s="376" t="s">
        <v>206</v>
      </c>
      <c r="J524" s="376" t="s">
        <v>206</v>
      </c>
      <c r="K524" s="377" t="s">
        <v>206</v>
      </c>
    </row>
    <row r="525" spans="1:11" ht="15.5">
      <c r="B525" s="380" t="s">
        <v>632</v>
      </c>
      <c r="C525" s="382" t="s">
        <v>206</v>
      </c>
      <c r="D525" s="382" t="s">
        <v>206</v>
      </c>
      <c r="E525" s="382" t="s">
        <v>206</v>
      </c>
      <c r="F525" s="382" t="s">
        <v>206</v>
      </c>
      <c r="G525" s="382" t="s">
        <v>206</v>
      </c>
      <c r="H525" s="382" t="s">
        <v>206</v>
      </c>
      <c r="I525" s="376" t="s">
        <v>206</v>
      </c>
      <c r="J525" s="376" t="s">
        <v>206</v>
      </c>
      <c r="K525" s="377" t="s">
        <v>206</v>
      </c>
    </row>
    <row r="526" spans="1:11" ht="15.5">
      <c r="B526" s="380" t="s">
        <v>633</v>
      </c>
      <c r="C526" s="382" t="s">
        <v>206</v>
      </c>
      <c r="D526" s="382" t="s">
        <v>206</v>
      </c>
      <c r="E526" s="382" t="s">
        <v>206</v>
      </c>
      <c r="F526" s="382" t="s">
        <v>206</v>
      </c>
      <c r="G526" s="382" t="s">
        <v>206</v>
      </c>
      <c r="H526" s="382" t="s">
        <v>206</v>
      </c>
      <c r="I526" s="376" t="s">
        <v>206</v>
      </c>
      <c r="J526" s="376" t="s">
        <v>206</v>
      </c>
      <c r="K526" s="377" t="s">
        <v>206</v>
      </c>
    </row>
    <row r="527" spans="1:11" ht="15.5">
      <c r="B527" s="380" t="s">
        <v>634</v>
      </c>
      <c r="C527" s="382" t="s">
        <v>206</v>
      </c>
      <c r="D527" s="382" t="s">
        <v>206</v>
      </c>
      <c r="E527" s="382" t="s">
        <v>206</v>
      </c>
      <c r="F527" s="382" t="s">
        <v>206</v>
      </c>
      <c r="G527" s="382" t="s">
        <v>206</v>
      </c>
      <c r="H527" s="382" t="s">
        <v>206</v>
      </c>
      <c r="I527" s="376" t="s">
        <v>206</v>
      </c>
      <c r="J527" s="376" t="s">
        <v>206</v>
      </c>
      <c r="K527" s="377" t="s">
        <v>206</v>
      </c>
    </row>
    <row r="528" spans="1:11" ht="15.5">
      <c r="B528" s="380" t="s">
        <v>635</v>
      </c>
      <c r="C528" s="382" t="s">
        <v>206</v>
      </c>
      <c r="D528" s="382" t="s">
        <v>206</v>
      </c>
      <c r="E528" s="382" t="s">
        <v>206</v>
      </c>
      <c r="F528" s="382" t="s">
        <v>206</v>
      </c>
      <c r="G528" s="382" t="s">
        <v>206</v>
      </c>
      <c r="H528" s="382" t="s">
        <v>206</v>
      </c>
      <c r="I528" s="376" t="s">
        <v>206</v>
      </c>
      <c r="J528" s="376" t="s">
        <v>206</v>
      </c>
      <c r="K528" s="377" t="s">
        <v>206</v>
      </c>
    </row>
    <row r="529" spans="2:11" ht="15.5">
      <c r="B529" s="380" t="s">
        <v>636</v>
      </c>
      <c r="C529" s="382" t="s">
        <v>206</v>
      </c>
      <c r="D529" s="382" t="s">
        <v>206</v>
      </c>
      <c r="E529" s="382" t="s">
        <v>206</v>
      </c>
      <c r="F529" s="382" t="s">
        <v>206</v>
      </c>
      <c r="G529" s="382" t="s">
        <v>206</v>
      </c>
      <c r="H529" s="382" t="s">
        <v>206</v>
      </c>
      <c r="I529" s="376" t="s">
        <v>206</v>
      </c>
      <c r="J529" s="376" t="s">
        <v>206</v>
      </c>
      <c r="K529" s="377" t="s">
        <v>206</v>
      </c>
    </row>
    <row r="530" spans="2:11" ht="15.5">
      <c r="B530" s="380" t="s">
        <v>637</v>
      </c>
      <c r="C530" s="382" t="s">
        <v>206</v>
      </c>
      <c r="D530" s="382" t="s">
        <v>206</v>
      </c>
      <c r="E530" s="382" t="s">
        <v>206</v>
      </c>
      <c r="F530" s="382" t="s">
        <v>206</v>
      </c>
      <c r="G530" s="382" t="s">
        <v>206</v>
      </c>
      <c r="H530" s="382" t="s">
        <v>206</v>
      </c>
      <c r="I530" s="376" t="s">
        <v>206</v>
      </c>
      <c r="J530" s="376" t="s">
        <v>206</v>
      </c>
      <c r="K530" s="377" t="s">
        <v>206</v>
      </c>
    </row>
    <row r="531" spans="2:11" ht="15.5">
      <c r="B531" s="380" t="s">
        <v>638</v>
      </c>
      <c r="C531" s="382" t="s">
        <v>206</v>
      </c>
      <c r="D531" s="382" t="s">
        <v>206</v>
      </c>
      <c r="E531" s="382" t="s">
        <v>206</v>
      </c>
      <c r="F531" s="382" t="s">
        <v>206</v>
      </c>
      <c r="G531" s="382" t="s">
        <v>206</v>
      </c>
      <c r="H531" s="382" t="s">
        <v>206</v>
      </c>
      <c r="I531" s="376" t="s">
        <v>206</v>
      </c>
      <c r="J531" s="376" t="s">
        <v>206</v>
      </c>
      <c r="K531" s="377" t="s">
        <v>206</v>
      </c>
    </row>
    <row r="532" spans="2:11" ht="15.5">
      <c r="B532" s="380" t="s">
        <v>639</v>
      </c>
      <c r="C532" s="382" t="s">
        <v>206</v>
      </c>
      <c r="D532" s="382" t="s">
        <v>206</v>
      </c>
      <c r="E532" s="382" t="s">
        <v>206</v>
      </c>
      <c r="F532" s="382" t="s">
        <v>206</v>
      </c>
      <c r="G532" s="382" t="s">
        <v>206</v>
      </c>
      <c r="H532" s="382" t="s">
        <v>206</v>
      </c>
      <c r="I532" s="376" t="s">
        <v>206</v>
      </c>
      <c r="J532" s="376" t="s">
        <v>206</v>
      </c>
      <c r="K532" s="377" t="s">
        <v>206</v>
      </c>
    </row>
    <row r="533" spans="2:11" ht="15.5">
      <c r="B533" s="380" t="s">
        <v>640</v>
      </c>
      <c r="C533" s="382" t="s">
        <v>206</v>
      </c>
      <c r="D533" s="382" t="s">
        <v>206</v>
      </c>
      <c r="E533" s="382" t="s">
        <v>206</v>
      </c>
      <c r="F533" s="382" t="s">
        <v>206</v>
      </c>
      <c r="G533" s="382" t="s">
        <v>206</v>
      </c>
      <c r="H533" s="382" t="s">
        <v>206</v>
      </c>
      <c r="I533" s="376" t="s">
        <v>206</v>
      </c>
      <c r="J533" s="376" t="s">
        <v>206</v>
      </c>
      <c r="K533" s="377" t="s">
        <v>206</v>
      </c>
    </row>
    <row r="534" spans="2:11" ht="15.5">
      <c r="B534" s="380" t="s">
        <v>641</v>
      </c>
      <c r="C534" s="382" t="s">
        <v>206</v>
      </c>
      <c r="D534" s="382" t="s">
        <v>206</v>
      </c>
      <c r="E534" s="382" t="s">
        <v>206</v>
      </c>
      <c r="F534" s="382" t="s">
        <v>206</v>
      </c>
      <c r="G534" s="382" t="s">
        <v>206</v>
      </c>
      <c r="H534" s="382" t="s">
        <v>206</v>
      </c>
      <c r="I534" s="376" t="s">
        <v>206</v>
      </c>
      <c r="J534" s="376" t="s">
        <v>206</v>
      </c>
      <c r="K534" s="377" t="s">
        <v>206</v>
      </c>
    </row>
    <row r="535" spans="2:11" ht="15.5">
      <c r="B535" s="380" t="s">
        <v>642</v>
      </c>
      <c r="C535" s="382" t="s">
        <v>206</v>
      </c>
      <c r="D535" s="382" t="s">
        <v>206</v>
      </c>
      <c r="E535" s="382" t="s">
        <v>206</v>
      </c>
      <c r="F535" s="382" t="s">
        <v>206</v>
      </c>
      <c r="G535" s="382" t="s">
        <v>206</v>
      </c>
      <c r="H535" s="382" t="s">
        <v>206</v>
      </c>
      <c r="I535" s="376" t="s">
        <v>206</v>
      </c>
      <c r="J535" s="376" t="s">
        <v>206</v>
      </c>
      <c r="K535" s="377" t="s">
        <v>206</v>
      </c>
    </row>
    <row r="536" spans="2:11" ht="15.5">
      <c r="B536" s="380" t="s">
        <v>643</v>
      </c>
      <c r="C536" s="382" t="s">
        <v>206</v>
      </c>
      <c r="D536" s="382" t="s">
        <v>206</v>
      </c>
      <c r="E536" s="382" t="s">
        <v>206</v>
      </c>
      <c r="F536" s="382" t="s">
        <v>206</v>
      </c>
      <c r="G536" s="382" t="s">
        <v>206</v>
      </c>
      <c r="H536" s="382" t="s">
        <v>206</v>
      </c>
      <c r="I536" s="376" t="s">
        <v>206</v>
      </c>
      <c r="J536" s="376" t="s">
        <v>206</v>
      </c>
      <c r="K536" s="377" t="s">
        <v>206</v>
      </c>
    </row>
    <row r="537" spans="2:11" ht="15.5">
      <c r="B537" s="380" t="s">
        <v>644</v>
      </c>
      <c r="C537" s="382" t="s">
        <v>206</v>
      </c>
      <c r="D537" s="382" t="s">
        <v>206</v>
      </c>
      <c r="E537" s="382" t="s">
        <v>206</v>
      </c>
      <c r="F537" s="382" t="s">
        <v>206</v>
      </c>
      <c r="G537" s="382" t="s">
        <v>206</v>
      </c>
      <c r="H537" s="382" t="s">
        <v>206</v>
      </c>
      <c r="I537" s="376" t="s">
        <v>206</v>
      </c>
      <c r="J537" s="376" t="s">
        <v>206</v>
      </c>
      <c r="K537" s="377" t="s">
        <v>206</v>
      </c>
    </row>
    <row r="538" spans="2:11" ht="15.5">
      <c r="B538" s="380" t="s">
        <v>645</v>
      </c>
      <c r="C538" s="382" t="s">
        <v>206</v>
      </c>
      <c r="D538" s="382" t="s">
        <v>206</v>
      </c>
      <c r="E538" s="382" t="s">
        <v>206</v>
      </c>
      <c r="F538" s="382" t="s">
        <v>206</v>
      </c>
      <c r="G538" s="382" t="s">
        <v>206</v>
      </c>
      <c r="H538" s="382" t="s">
        <v>206</v>
      </c>
      <c r="I538" s="376" t="s">
        <v>206</v>
      </c>
      <c r="J538" s="376" t="s">
        <v>206</v>
      </c>
      <c r="K538" s="377" t="s">
        <v>206</v>
      </c>
    </row>
    <row r="539" spans="2:11" ht="15.5">
      <c r="B539" s="380" t="s">
        <v>646</v>
      </c>
      <c r="C539" s="382" t="s">
        <v>206</v>
      </c>
      <c r="D539" s="382" t="s">
        <v>206</v>
      </c>
      <c r="E539" s="382" t="s">
        <v>206</v>
      </c>
      <c r="F539" s="382" t="s">
        <v>206</v>
      </c>
      <c r="G539" s="382" t="s">
        <v>206</v>
      </c>
      <c r="H539" s="382" t="s">
        <v>206</v>
      </c>
      <c r="I539" s="376" t="s">
        <v>206</v>
      </c>
      <c r="J539" s="376" t="s">
        <v>206</v>
      </c>
      <c r="K539" s="377" t="s">
        <v>206</v>
      </c>
    </row>
    <row r="540" spans="2:11" ht="15.5">
      <c r="B540" s="380" t="s">
        <v>647</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649</v>
      </c>
      <c r="C543" s="382">
        <v>42.4</v>
      </c>
      <c r="D543" s="383">
        <v>20.399999999999999</v>
      </c>
      <c r="E543" s="382">
        <v>22</v>
      </c>
      <c r="F543" s="382">
        <v>42.4</v>
      </c>
      <c r="G543" s="383">
        <v>20.399999999999999</v>
      </c>
      <c r="H543" s="382">
        <v>22</v>
      </c>
      <c r="I543" s="376" t="s">
        <v>206</v>
      </c>
      <c r="J543" s="376" t="s">
        <v>206</v>
      </c>
      <c r="K543" s="377" t="s">
        <v>206</v>
      </c>
    </row>
    <row r="544" spans="2:11" ht="15.5">
      <c r="B544" s="380" t="s">
        <v>650</v>
      </c>
      <c r="C544" s="382">
        <v>3.1</v>
      </c>
      <c r="D544" s="383">
        <v>1.6</v>
      </c>
      <c r="E544" s="382">
        <v>1.5</v>
      </c>
      <c r="F544" s="382">
        <v>3.1</v>
      </c>
      <c r="G544" s="383">
        <v>1.6</v>
      </c>
      <c r="H544" s="382">
        <v>1.5</v>
      </c>
      <c r="I544" s="376" t="s">
        <v>206</v>
      </c>
      <c r="J544" s="376" t="s">
        <v>206</v>
      </c>
      <c r="K544" s="377" t="s">
        <v>206</v>
      </c>
    </row>
    <row r="545" spans="2:11" ht="15.5">
      <c r="B545" s="380" t="s">
        <v>651</v>
      </c>
      <c r="C545" s="382" t="s">
        <v>206</v>
      </c>
      <c r="D545" s="382" t="s">
        <v>206</v>
      </c>
      <c r="E545" s="382" t="s">
        <v>206</v>
      </c>
      <c r="F545" s="382" t="s">
        <v>206</v>
      </c>
      <c r="G545" s="382" t="s">
        <v>206</v>
      </c>
      <c r="H545" s="382" t="s">
        <v>206</v>
      </c>
      <c r="I545" s="376" t="s">
        <v>206</v>
      </c>
      <c r="J545" s="376" t="s">
        <v>206</v>
      </c>
      <c r="K545" s="377" t="s">
        <v>206</v>
      </c>
    </row>
    <row r="546" spans="2:11" ht="15.5">
      <c r="B546" s="380" t="s">
        <v>652</v>
      </c>
      <c r="C546" s="382" t="s">
        <v>206</v>
      </c>
      <c r="D546" s="382" t="s">
        <v>206</v>
      </c>
      <c r="E546" s="382" t="s">
        <v>206</v>
      </c>
      <c r="F546" s="382" t="s">
        <v>206</v>
      </c>
      <c r="G546" s="382" t="s">
        <v>206</v>
      </c>
      <c r="H546" s="382" t="s">
        <v>206</v>
      </c>
      <c r="I546" s="376" t="s">
        <v>206</v>
      </c>
      <c r="J546" s="376" t="s">
        <v>206</v>
      </c>
      <c r="K546" s="377" t="s">
        <v>206</v>
      </c>
    </row>
    <row r="547" spans="2:11" ht="15.5">
      <c r="B547" s="380" t="s">
        <v>653</v>
      </c>
      <c r="C547" s="382" t="s">
        <v>206</v>
      </c>
      <c r="D547" s="382" t="s">
        <v>206</v>
      </c>
      <c r="E547" s="382" t="s">
        <v>206</v>
      </c>
      <c r="F547" s="382" t="s">
        <v>206</v>
      </c>
      <c r="G547" s="382" t="s">
        <v>206</v>
      </c>
      <c r="H547" s="382" t="s">
        <v>206</v>
      </c>
      <c r="I547" s="376" t="s">
        <v>206</v>
      </c>
      <c r="J547" s="376" t="s">
        <v>206</v>
      </c>
      <c r="K547" s="377" t="s">
        <v>206</v>
      </c>
    </row>
    <row r="548" spans="2:11" ht="15.5">
      <c r="B548" s="380" t="s">
        <v>654</v>
      </c>
      <c r="C548" s="382" t="s">
        <v>206</v>
      </c>
      <c r="D548" s="382" t="s">
        <v>206</v>
      </c>
      <c r="E548" s="382" t="s">
        <v>206</v>
      </c>
      <c r="F548" s="382" t="s">
        <v>206</v>
      </c>
      <c r="G548" s="382" t="s">
        <v>206</v>
      </c>
      <c r="H548" s="382" t="s">
        <v>206</v>
      </c>
      <c r="I548" s="376" t="s">
        <v>206</v>
      </c>
      <c r="J548" s="376" t="s">
        <v>206</v>
      </c>
      <c r="K548" s="377" t="s">
        <v>206</v>
      </c>
    </row>
    <row r="549" spans="2:11" ht="15.5">
      <c r="B549" s="380" t="s">
        <v>655</v>
      </c>
      <c r="C549" s="382" t="s">
        <v>206</v>
      </c>
      <c r="D549" s="382" t="s">
        <v>206</v>
      </c>
      <c r="E549" s="382" t="s">
        <v>206</v>
      </c>
      <c r="F549" s="382" t="s">
        <v>206</v>
      </c>
      <c r="G549" s="382" t="s">
        <v>206</v>
      </c>
      <c r="H549" s="382" t="s">
        <v>206</v>
      </c>
      <c r="I549" s="376" t="s">
        <v>206</v>
      </c>
      <c r="J549" s="376" t="s">
        <v>206</v>
      </c>
      <c r="K549" s="377" t="s">
        <v>206</v>
      </c>
    </row>
    <row r="550" spans="2:11" ht="15.5">
      <c r="B550" s="380" t="s">
        <v>656</v>
      </c>
      <c r="C550" s="382" t="s">
        <v>206</v>
      </c>
      <c r="D550" s="382" t="s">
        <v>206</v>
      </c>
      <c r="E550" s="382" t="s">
        <v>206</v>
      </c>
      <c r="F550" s="382" t="s">
        <v>206</v>
      </c>
      <c r="G550" s="382" t="s">
        <v>206</v>
      </c>
      <c r="H550" s="382" t="s">
        <v>206</v>
      </c>
      <c r="I550" s="376" t="s">
        <v>206</v>
      </c>
      <c r="J550" s="376" t="s">
        <v>206</v>
      </c>
      <c r="K550" s="377" t="s">
        <v>206</v>
      </c>
    </row>
    <row r="551" spans="2:11" ht="15.5">
      <c r="B551" s="380" t="s">
        <v>657</v>
      </c>
      <c r="C551" s="382" t="s">
        <v>206</v>
      </c>
      <c r="D551" s="382" t="s">
        <v>206</v>
      </c>
      <c r="E551" s="382" t="s">
        <v>206</v>
      </c>
      <c r="F551" s="382" t="s">
        <v>206</v>
      </c>
      <c r="G551" s="382" t="s">
        <v>206</v>
      </c>
      <c r="H551" s="382" t="s">
        <v>206</v>
      </c>
      <c r="I551" s="376" t="s">
        <v>206</v>
      </c>
      <c r="J551" s="376" t="s">
        <v>206</v>
      </c>
      <c r="K551" s="377" t="s">
        <v>206</v>
      </c>
    </row>
    <row r="552" spans="2:11" ht="15.5">
      <c r="B552" s="380" t="s">
        <v>658</v>
      </c>
      <c r="C552" s="382" t="s">
        <v>206</v>
      </c>
      <c r="D552" s="382" t="s">
        <v>206</v>
      </c>
      <c r="E552" s="382" t="s">
        <v>206</v>
      </c>
      <c r="F552" s="382" t="s">
        <v>206</v>
      </c>
      <c r="G552" s="382" t="s">
        <v>206</v>
      </c>
      <c r="H552" s="382" t="s">
        <v>206</v>
      </c>
      <c r="I552" s="376" t="s">
        <v>206</v>
      </c>
      <c r="J552" s="376" t="s">
        <v>206</v>
      </c>
      <c r="K552" s="377" t="s">
        <v>206</v>
      </c>
    </row>
    <row r="553" spans="2:11" ht="15.5">
      <c r="B553" s="380" t="s">
        <v>659</v>
      </c>
      <c r="C553" s="382" t="s">
        <v>206</v>
      </c>
      <c r="D553" s="382" t="s">
        <v>206</v>
      </c>
      <c r="E553" s="382" t="s">
        <v>206</v>
      </c>
      <c r="F553" s="382" t="s">
        <v>206</v>
      </c>
      <c r="G553" s="382" t="s">
        <v>206</v>
      </c>
      <c r="H553" s="382" t="s">
        <v>206</v>
      </c>
      <c r="I553" s="376" t="s">
        <v>206</v>
      </c>
      <c r="J553" s="376" t="s">
        <v>206</v>
      </c>
      <c r="K553" s="377" t="s">
        <v>206</v>
      </c>
    </row>
    <row r="554" spans="2:11" ht="15.5">
      <c r="B554" s="380" t="s">
        <v>660</v>
      </c>
      <c r="C554" s="382" t="s">
        <v>206</v>
      </c>
      <c r="D554" s="382" t="s">
        <v>206</v>
      </c>
      <c r="E554" s="382" t="s">
        <v>206</v>
      </c>
      <c r="F554" s="382" t="s">
        <v>206</v>
      </c>
      <c r="G554" s="382" t="s">
        <v>206</v>
      </c>
      <c r="H554" s="382" t="s">
        <v>206</v>
      </c>
      <c r="I554" s="376" t="s">
        <v>206</v>
      </c>
      <c r="J554" s="376" t="s">
        <v>206</v>
      </c>
      <c r="K554" s="377" t="s">
        <v>206</v>
      </c>
    </row>
    <row r="555" spans="2:11" ht="15.5">
      <c r="B555" s="380" t="s">
        <v>661</v>
      </c>
      <c r="C555" s="382" t="s">
        <v>206</v>
      </c>
      <c r="D555" s="382" t="s">
        <v>206</v>
      </c>
      <c r="E555" s="382" t="s">
        <v>206</v>
      </c>
      <c r="F555" s="382" t="s">
        <v>206</v>
      </c>
      <c r="G555" s="382" t="s">
        <v>206</v>
      </c>
      <c r="H555" s="382" t="s">
        <v>206</v>
      </c>
      <c r="I555" s="376" t="s">
        <v>206</v>
      </c>
      <c r="J555" s="376" t="s">
        <v>206</v>
      </c>
      <c r="K555" s="377" t="s">
        <v>206</v>
      </c>
    </row>
    <row r="556" spans="2:11" ht="15.5">
      <c r="B556" s="380" t="s">
        <v>662</v>
      </c>
      <c r="C556" s="382" t="s">
        <v>206</v>
      </c>
      <c r="D556" s="382" t="s">
        <v>206</v>
      </c>
      <c r="E556" s="382" t="s">
        <v>206</v>
      </c>
      <c r="F556" s="382" t="s">
        <v>206</v>
      </c>
      <c r="G556" s="382" t="s">
        <v>206</v>
      </c>
      <c r="H556" s="382" t="s">
        <v>206</v>
      </c>
      <c r="I556" s="376" t="s">
        <v>206</v>
      </c>
      <c r="J556" s="376" t="s">
        <v>206</v>
      </c>
      <c r="K556" s="377" t="s">
        <v>206</v>
      </c>
    </row>
    <row r="557" spans="2:11" ht="15.5">
      <c r="B557" s="380" t="s">
        <v>663</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667</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669</v>
      </c>
      <c r="C565" s="382">
        <v>8</v>
      </c>
      <c r="D565" s="383">
        <v>3.9</v>
      </c>
      <c r="E565" s="382">
        <v>4.0999999999999996</v>
      </c>
      <c r="F565" s="382">
        <v>8</v>
      </c>
      <c r="G565" s="383">
        <v>3.9</v>
      </c>
      <c r="H565" s="382">
        <v>4.0999999999999996</v>
      </c>
      <c r="I565" s="376" t="s">
        <v>206</v>
      </c>
      <c r="J565" s="376" t="s">
        <v>206</v>
      </c>
      <c r="K565" s="377" t="s">
        <v>206</v>
      </c>
    </row>
    <row r="566" spans="2:11" ht="15.5">
      <c r="B566" s="380" t="s">
        <v>670</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672</v>
      </c>
      <c r="C569" s="382">
        <v>23.5</v>
      </c>
      <c r="D569" s="383">
        <v>11.3</v>
      </c>
      <c r="E569" s="382">
        <v>12.2</v>
      </c>
      <c r="F569" s="382">
        <v>23.5</v>
      </c>
      <c r="G569" s="383">
        <v>11.3</v>
      </c>
      <c r="H569" s="382">
        <v>12.2</v>
      </c>
      <c r="I569" s="376" t="s">
        <v>206</v>
      </c>
      <c r="J569" s="376" t="s">
        <v>206</v>
      </c>
      <c r="K569" s="377" t="s">
        <v>206</v>
      </c>
    </row>
    <row r="570" spans="2:11" ht="15.5">
      <c r="B570" s="380" t="s">
        <v>673</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675</v>
      </c>
      <c r="C573" s="382">
        <v>5.9</v>
      </c>
      <c r="D573" s="383">
        <v>2.9</v>
      </c>
      <c r="E573" s="382">
        <v>3.0000000000000004</v>
      </c>
      <c r="F573" s="382">
        <v>5.9</v>
      </c>
      <c r="G573" s="383">
        <v>2.9</v>
      </c>
      <c r="H573" s="382">
        <v>3.0000000000000004</v>
      </c>
      <c r="I573" s="376" t="s">
        <v>206</v>
      </c>
      <c r="J573" s="376" t="s">
        <v>206</v>
      </c>
      <c r="K573" s="377" t="s">
        <v>206</v>
      </c>
    </row>
    <row r="574" spans="2:11" ht="15.5">
      <c r="B574" s="380" t="s">
        <v>676</v>
      </c>
      <c r="C574" s="382">
        <v>1.2</v>
      </c>
      <c r="D574" s="383">
        <v>0.6</v>
      </c>
      <c r="E574" s="382">
        <v>0.6</v>
      </c>
      <c r="F574" s="382">
        <v>1.2</v>
      </c>
      <c r="G574" s="383">
        <v>0.6</v>
      </c>
      <c r="H574" s="382">
        <v>0.6</v>
      </c>
      <c r="I574" s="376" t="s">
        <v>206</v>
      </c>
      <c r="J574" s="376" t="s">
        <v>206</v>
      </c>
      <c r="K574" s="377" t="s">
        <v>206</v>
      </c>
    </row>
    <row r="575" spans="2:11" ht="15.5">
      <c r="B575" s="380" t="s">
        <v>677</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678</v>
      </c>
      <c r="C577" s="381">
        <v>55.8</v>
      </c>
      <c r="D577" s="381">
        <v>27</v>
      </c>
      <c r="E577" s="381">
        <v>28.799999999999997</v>
      </c>
      <c r="F577" s="381">
        <v>55.8</v>
      </c>
      <c r="G577" s="381">
        <v>27</v>
      </c>
      <c r="H577" s="381">
        <v>28.799999999999997</v>
      </c>
      <c r="I577" s="376" t="s">
        <v>206</v>
      </c>
      <c r="J577" s="376" t="s">
        <v>206</v>
      </c>
      <c r="K577" s="377" t="s">
        <v>206</v>
      </c>
    </row>
    <row r="578" spans="1:11" ht="15.5">
      <c r="B578" s="380" t="s">
        <v>679</v>
      </c>
      <c r="C578" s="382">
        <v>53.6</v>
      </c>
      <c r="D578" s="383">
        <v>26</v>
      </c>
      <c r="E578" s="382">
        <v>27.6</v>
      </c>
      <c r="F578" s="382">
        <v>53.6</v>
      </c>
      <c r="G578" s="383">
        <v>26</v>
      </c>
      <c r="H578" s="382">
        <v>27.6</v>
      </c>
      <c r="I578" s="376" t="s">
        <v>206</v>
      </c>
      <c r="J578" s="376" t="s">
        <v>206</v>
      </c>
      <c r="K578" s="377" t="s">
        <v>206</v>
      </c>
    </row>
    <row r="579" spans="1:11" ht="15.5">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933</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301</v>
      </c>
      <c r="C582" s="382"/>
      <c r="D582" s="383"/>
      <c r="E582" s="382"/>
      <c r="F582" s="383"/>
      <c r="G582" s="383"/>
      <c r="H582" s="383"/>
      <c r="I582" s="383"/>
      <c r="J582" s="383"/>
      <c r="K582" s="413"/>
    </row>
    <row r="583" spans="1:11" ht="15">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683</v>
      </c>
      <c r="C584" s="382">
        <v>12</v>
      </c>
      <c r="D584" s="383">
        <v>6</v>
      </c>
      <c r="E584" s="382">
        <v>6</v>
      </c>
      <c r="F584" s="382">
        <v>12</v>
      </c>
      <c r="G584" s="383">
        <v>6</v>
      </c>
      <c r="H584" s="382">
        <v>6</v>
      </c>
      <c r="I584" s="376" t="s">
        <v>206</v>
      </c>
      <c r="J584" s="376" t="s">
        <v>206</v>
      </c>
      <c r="K584" s="377" t="s">
        <v>206</v>
      </c>
    </row>
    <row r="585" spans="1:11" ht="15.5">
      <c r="B585" s="380" t="s">
        <v>502</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685</v>
      </c>
      <c r="C588" s="382">
        <v>13.2</v>
      </c>
      <c r="D588" s="383">
        <v>6.6</v>
      </c>
      <c r="E588" s="382">
        <v>6.6</v>
      </c>
      <c r="F588" s="382">
        <v>13.2</v>
      </c>
      <c r="G588" s="383">
        <v>6.6</v>
      </c>
      <c r="H588" s="382">
        <v>6.6</v>
      </c>
      <c r="I588" s="376" t="s">
        <v>206</v>
      </c>
      <c r="J588" s="376" t="s">
        <v>206</v>
      </c>
      <c r="K588" s="377" t="s">
        <v>206</v>
      </c>
    </row>
    <row r="589" spans="1:11" ht="15.5">
      <c r="B589" s="380" t="s">
        <v>686</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690</v>
      </c>
      <c r="C595" s="382">
        <v>11.2</v>
      </c>
      <c r="D595" s="383">
        <v>5.5</v>
      </c>
      <c r="E595" s="382">
        <v>5.6999999999999993</v>
      </c>
      <c r="F595" s="382">
        <v>11.2</v>
      </c>
      <c r="G595" s="383">
        <v>5.5</v>
      </c>
      <c r="H595" s="382">
        <v>5.6999999999999993</v>
      </c>
      <c r="I595" s="376" t="s">
        <v>206</v>
      </c>
      <c r="J595" s="376" t="s">
        <v>206</v>
      </c>
      <c r="K595" s="377" t="s">
        <v>206</v>
      </c>
    </row>
    <row r="596" spans="1:11" ht="15.5">
      <c r="B596" s="380" t="s">
        <v>691</v>
      </c>
      <c r="C596" s="382">
        <v>6.5</v>
      </c>
      <c r="D596" s="383">
        <v>3.2</v>
      </c>
      <c r="E596" s="382">
        <v>3.3</v>
      </c>
      <c r="F596" s="382">
        <v>6.5</v>
      </c>
      <c r="G596" s="383">
        <v>3.2</v>
      </c>
      <c r="H596" s="382">
        <v>3.3</v>
      </c>
      <c r="I596" s="376" t="s">
        <v>206</v>
      </c>
      <c r="J596" s="376" t="s">
        <v>206</v>
      </c>
      <c r="K596" s="377" t="s">
        <v>206</v>
      </c>
    </row>
    <row r="597" spans="1:11" ht="15.5">
      <c r="B597" s="380" t="s">
        <v>692</v>
      </c>
      <c r="C597" s="382">
        <v>0.2</v>
      </c>
      <c r="D597" s="383">
        <v>0.1</v>
      </c>
      <c r="E597" s="382">
        <v>0.1</v>
      </c>
      <c r="F597" s="382">
        <v>0.2</v>
      </c>
      <c r="G597" s="383">
        <v>0.1</v>
      </c>
      <c r="H597" s="382">
        <v>0.1</v>
      </c>
      <c r="I597" s="376" t="s">
        <v>206</v>
      </c>
      <c r="J597" s="376" t="s">
        <v>206</v>
      </c>
      <c r="K597" s="377" t="s">
        <v>206</v>
      </c>
    </row>
    <row r="598" spans="1:11" ht="15.5">
      <c r="B598" s="380" t="s">
        <v>693</v>
      </c>
      <c r="C598" s="382">
        <v>1</v>
      </c>
      <c r="D598" s="383">
        <v>0.5</v>
      </c>
      <c r="E598" s="382">
        <v>0.5</v>
      </c>
      <c r="F598" s="382">
        <v>1</v>
      </c>
      <c r="G598" s="383">
        <v>0.5</v>
      </c>
      <c r="H598" s="382">
        <v>0.5</v>
      </c>
      <c r="I598" s="376" t="s">
        <v>206</v>
      </c>
      <c r="J598" s="376" t="s">
        <v>206</v>
      </c>
      <c r="K598" s="377" t="s">
        <v>206</v>
      </c>
    </row>
    <row r="599" spans="1:11" ht="15.5">
      <c r="B599" s="380" t="s">
        <v>694</v>
      </c>
      <c r="C599" s="382">
        <v>0.5</v>
      </c>
      <c r="D599" s="383">
        <v>0.2</v>
      </c>
      <c r="E599" s="382">
        <v>0.3</v>
      </c>
      <c r="F599" s="382">
        <v>0.5</v>
      </c>
      <c r="G599" s="383">
        <v>0.2</v>
      </c>
      <c r="H599" s="382">
        <v>0.3</v>
      </c>
      <c r="I599" s="376" t="s">
        <v>206</v>
      </c>
      <c r="J599" s="376" t="s">
        <v>206</v>
      </c>
      <c r="K599" s="377" t="s">
        <v>206</v>
      </c>
    </row>
    <row r="600" spans="1:11" ht="15.5">
      <c r="B600" s="380" t="s">
        <v>695</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906</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301</v>
      </c>
      <c r="C603" s="382"/>
      <c r="D603" s="383"/>
      <c r="E603" s="382"/>
      <c r="F603" s="383"/>
      <c r="G603" s="383"/>
      <c r="H603" s="383"/>
      <c r="I603" s="383"/>
      <c r="J603" s="383"/>
      <c r="K603" s="413"/>
    </row>
    <row r="604" spans="1:11" ht="15">
      <c r="B604" s="372" t="s">
        <v>697</v>
      </c>
      <c r="C604" s="381">
        <v>46.7</v>
      </c>
      <c r="D604" s="381">
        <v>23.6</v>
      </c>
      <c r="E604" s="381">
        <v>23.1</v>
      </c>
      <c r="F604" s="381">
        <v>9.5</v>
      </c>
      <c r="G604" s="390">
        <v>4.8</v>
      </c>
      <c r="H604" s="381">
        <v>4.7</v>
      </c>
      <c r="I604" s="381">
        <v>37.200000000000003</v>
      </c>
      <c r="J604" s="381">
        <v>18.8</v>
      </c>
      <c r="K604" s="388">
        <v>18.400000000000002</v>
      </c>
    </row>
    <row r="605" spans="1:11" ht="15.5">
      <c r="B605" s="380" t="s">
        <v>698</v>
      </c>
      <c r="C605" s="382">
        <v>9.1</v>
      </c>
      <c r="D605" s="383">
        <v>4.5999999999999996</v>
      </c>
      <c r="E605" s="382">
        <v>4.5</v>
      </c>
      <c r="F605" s="382">
        <v>9.1</v>
      </c>
      <c r="G605" s="383">
        <v>4.5999999999999996</v>
      </c>
      <c r="H605" s="382">
        <v>4.5</v>
      </c>
      <c r="I605" s="376" t="s">
        <v>206</v>
      </c>
      <c r="J605" s="376" t="s">
        <v>206</v>
      </c>
      <c r="K605" s="377" t="s">
        <v>206</v>
      </c>
    </row>
    <row r="606" spans="1:11" ht="15.5">
      <c r="B606" s="380" t="s">
        <v>699</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700</v>
      </c>
      <c r="C608" s="381">
        <v>86.7</v>
      </c>
      <c r="D608" s="381">
        <v>43.7</v>
      </c>
      <c r="E608" s="381">
        <v>43</v>
      </c>
      <c r="F608" s="381">
        <v>28.1</v>
      </c>
      <c r="G608" s="390">
        <v>14.3</v>
      </c>
      <c r="H608" s="381">
        <v>13.8</v>
      </c>
      <c r="I608" s="381">
        <v>58.6</v>
      </c>
      <c r="J608" s="381">
        <v>29.400000000000002</v>
      </c>
      <c r="K608" s="388">
        <v>29.2</v>
      </c>
    </row>
    <row r="609" spans="1:11" ht="15.5">
      <c r="B609" s="380" t="s">
        <v>701</v>
      </c>
      <c r="C609" s="382">
        <v>25.7</v>
      </c>
      <c r="D609" s="383">
        <v>13</v>
      </c>
      <c r="E609" s="382">
        <v>12.7</v>
      </c>
      <c r="F609" s="382">
        <v>25.7</v>
      </c>
      <c r="G609" s="383">
        <v>13</v>
      </c>
      <c r="H609" s="382">
        <v>12.7</v>
      </c>
      <c r="I609" s="376" t="s">
        <v>206</v>
      </c>
      <c r="J609" s="376" t="s">
        <v>206</v>
      </c>
      <c r="K609" s="377" t="s">
        <v>206</v>
      </c>
    </row>
    <row r="610" spans="1:11" ht="15.5">
      <c r="B610" s="380" t="s">
        <v>702</v>
      </c>
      <c r="C610" s="382">
        <v>0.9</v>
      </c>
      <c r="D610" s="383">
        <v>0.5</v>
      </c>
      <c r="E610" s="382">
        <v>0.4</v>
      </c>
      <c r="F610" s="382">
        <v>0.9</v>
      </c>
      <c r="G610" s="383">
        <v>0.5</v>
      </c>
      <c r="H610" s="382">
        <v>0.4</v>
      </c>
      <c r="I610" s="376" t="s">
        <v>206</v>
      </c>
      <c r="J610" s="376" t="s">
        <v>206</v>
      </c>
      <c r="K610" s="377" t="s">
        <v>206</v>
      </c>
    </row>
    <row r="611" spans="1:11" ht="15.5">
      <c r="B611" s="380" t="s">
        <v>703</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705</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707</v>
      </c>
      <c r="C617" s="382">
        <v>40.1</v>
      </c>
      <c r="D617" s="383">
        <v>19.600000000000001</v>
      </c>
      <c r="E617" s="382">
        <v>20.5</v>
      </c>
      <c r="F617" s="382">
        <v>40.1</v>
      </c>
      <c r="G617" s="383">
        <v>19.600000000000001</v>
      </c>
      <c r="H617" s="382">
        <v>20.5</v>
      </c>
      <c r="I617" s="376" t="s">
        <v>206</v>
      </c>
      <c r="J617" s="376" t="s">
        <v>206</v>
      </c>
      <c r="K617" s="377" t="s">
        <v>206</v>
      </c>
    </row>
    <row r="618" spans="1:11" ht="15.5">
      <c r="B618" s="380" t="s">
        <v>708</v>
      </c>
      <c r="C618" s="382">
        <v>3.8</v>
      </c>
      <c r="D618" s="383">
        <v>1.9</v>
      </c>
      <c r="E618" s="382">
        <v>1.9</v>
      </c>
      <c r="F618" s="382">
        <v>3.8</v>
      </c>
      <c r="G618" s="383">
        <v>1.9</v>
      </c>
      <c r="H618" s="382">
        <v>1.9</v>
      </c>
      <c r="I618" s="376" t="s">
        <v>206</v>
      </c>
      <c r="J618" s="376" t="s">
        <v>206</v>
      </c>
      <c r="K618" s="377" t="s">
        <v>206</v>
      </c>
    </row>
    <row r="619" spans="1:11" ht="15.5">
      <c r="B619" s="380" t="s">
        <v>709</v>
      </c>
      <c r="C619" s="382">
        <v>0.1</v>
      </c>
      <c r="D619" s="383">
        <v>0.1</v>
      </c>
      <c r="E619" s="382">
        <v>0</v>
      </c>
      <c r="F619" s="382">
        <v>0.1</v>
      </c>
      <c r="G619" s="383">
        <v>0.1</v>
      </c>
      <c r="H619" s="382">
        <v>0</v>
      </c>
      <c r="I619" s="376" t="s">
        <v>206</v>
      </c>
      <c r="J619" s="376" t="s">
        <v>206</v>
      </c>
      <c r="K619" s="377" t="s">
        <v>206</v>
      </c>
    </row>
    <row r="620" spans="1:11" ht="15.5">
      <c r="B620" s="380" t="s">
        <v>710</v>
      </c>
      <c r="C620" s="382">
        <v>2.5</v>
      </c>
      <c r="D620" s="383">
        <v>1.2</v>
      </c>
      <c r="E620" s="382">
        <v>1.3</v>
      </c>
      <c r="F620" s="382">
        <v>2.5</v>
      </c>
      <c r="G620" s="383">
        <v>1.2</v>
      </c>
      <c r="H620" s="382">
        <v>1.3</v>
      </c>
      <c r="I620" s="376" t="s">
        <v>206</v>
      </c>
      <c r="J620" s="376" t="s">
        <v>206</v>
      </c>
      <c r="K620" s="377" t="s">
        <v>206</v>
      </c>
    </row>
    <row r="621" spans="1:11" ht="15.5">
      <c r="B621" s="380" t="s">
        <v>711</v>
      </c>
      <c r="C621" s="382">
        <v>2.9</v>
      </c>
      <c r="D621" s="383">
        <v>1.4</v>
      </c>
      <c r="E621" s="382">
        <v>1.5</v>
      </c>
      <c r="F621" s="382">
        <v>2.9</v>
      </c>
      <c r="G621" s="383">
        <v>1.4</v>
      </c>
      <c r="H621" s="382">
        <v>1.5</v>
      </c>
      <c r="I621" s="376" t="s">
        <v>206</v>
      </c>
      <c r="J621" s="376" t="s">
        <v>206</v>
      </c>
      <c r="K621" s="377" t="s">
        <v>206</v>
      </c>
    </row>
    <row r="622" spans="1:11" ht="15.5">
      <c r="B622" s="380" t="s">
        <v>712</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934</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301</v>
      </c>
      <c r="C625" s="374"/>
      <c r="D625" s="374"/>
      <c r="E625" s="374"/>
      <c r="F625" s="374"/>
      <c r="G625" s="374"/>
      <c r="H625" s="374"/>
      <c r="I625" s="374"/>
      <c r="J625" s="374"/>
      <c r="K625" s="375"/>
    </row>
    <row r="626" spans="2:11" ht="15">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715</v>
      </c>
      <c r="C627" s="382">
        <v>80.3</v>
      </c>
      <c r="D627" s="383">
        <v>40</v>
      </c>
      <c r="E627" s="382">
        <v>40.299999999999997</v>
      </c>
      <c r="F627" s="382">
        <v>80.3</v>
      </c>
      <c r="G627" s="383">
        <v>40</v>
      </c>
      <c r="H627" s="382">
        <v>40.299999999999997</v>
      </c>
      <c r="I627" s="376" t="s">
        <v>206</v>
      </c>
      <c r="J627" s="376" t="s">
        <v>206</v>
      </c>
      <c r="K627" s="377" t="s">
        <v>206</v>
      </c>
    </row>
    <row r="628" spans="2:11" ht="15.5">
      <c r="B628" s="380" t="s">
        <v>475</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717</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719</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720</v>
      </c>
      <c r="C636" s="381">
        <v>50</v>
      </c>
      <c r="D636" s="381">
        <v>24.9</v>
      </c>
      <c r="E636" s="381">
        <v>25.1</v>
      </c>
      <c r="F636" s="381">
        <v>11.2</v>
      </c>
      <c r="G636" s="390">
        <v>5.6</v>
      </c>
      <c r="H636" s="381">
        <v>5.6</v>
      </c>
      <c r="I636" s="381">
        <v>38.799999999999997</v>
      </c>
      <c r="J636" s="381">
        <v>19.299999999999997</v>
      </c>
      <c r="K636" s="388">
        <v>19.5</v>
      </c>
    </row>
    <row r="637" spans="2:11" ht="15.5">
      <c r="B637" s="380" t="s">
        <v>721</v>
      </c>
      <c r="C637" s="382">
        <v>10.7</v>
      </c>
      <c r="D637" s="383">
        <v>5.3</v>
      </c>
      <c r="E637" s="382">
        <v>5.3999999999999995</v>
      </c>
      <c r="F637" s="382">
        <v>10.7</v>
      </c>
      <c r="G637" s="383">
        <v>5.3</v>
      </c>
      <c r="H637" s="382">
        <v>5.3999999999999995</v>
      </c>
      <c r="I637" s="376" t="s">
        <v>206</v>
      </c>
      <c r="J637" s="376" t="s">
        <v>206</v>
      </c>
      <c r="K637" s="377" t="s">
        <v>206</v>
      </c>
    </row>
    <row r="638" spans="2:11" ht="15.5">
      <c r="B638" s="380" t="s">
        <v>722</v>
      </c>
      <c r="C638" s="382">
        <v>0.1</v>
      </c>
      <c r="D638" s="383">
        <v>0.1</v>
      </c>
      <c r="E638" s="382">
        <v>0</v>
      </c>
      <c r="F638" s="382">
        <v>0.1</v>
      </c>
      <c r="G638" s="383">
        <v>0.1</v>
      </c>
      <c r="H638" s="382">
        <v>0</v>
      </c>
      <c r="I638" s="376" t="s">
        <v>206</v>
      </c>
      <c r="J638" s="376" t="s">
        <v>206</v>
      </c>
      <c r="K638" s="377" t="s">
        <v>206</v>
      </c>
    </row>
    <row r="639" spans="2:11" ht="15.5">
      <c r="B639" s="380" t="s">
        <v>723</v>
      </c>
      <c r="C639" s="382">
        <v>0</v>
      </c>
      <c r="D639" s="383">
        <v>0</v>
      </c>
      <c r="E639" s="382">
        <v>0</v>
      </c>
      <c r="F639" s="382">
        <v>0</v>
      </c>
      <c r="G639" s="383">
        <v>0</v>
      </c>
      <c r="H639" s="382">
        <v>0</v>
      </c>
      <c r="I639" s="376" t="s">
        <v>206</v>
      </c>
      <c r="J639" s="376" t="s">
        <v>206</v>
      </c>
      <c r="K639" s="377" t="s">
        <v>206</v>
      </c>
    </row>
    <row r="640" spans="2:11" ht="15.5">
      <c r="B640" s="380" t="s">
        <v>724</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726</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728</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729</v>
      </c>
      <c r="C648" s="381">
        <v>25.2</v>
      </c>
      <c r="D648" s="381">
        <v>12.7</v>
      </c>
      <c r="E648" s="381">
        <v>12.5</v>
      </c>
      <c r="F648" s="381">
        <v>5.2</v>
      </c>
      <c r="G648" s="390">
        <v>2.6</v>
      </c>
      <c r="H648" s="381">
        <v>2.6</v>
      </c>
      <c r="I648" s="381">
        <v>20</v>
      </c>
      <c r="J648" s="381">
        <v>10.1</v>
      </c>
      <c r="K648" s="388">
        <v>9.9</v>
      </c>
    </row>
    <row r="649" spans="2:11" ht="15.5">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731</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84" t="s">
        <v>203</v>
      </c>
      <c r="C2" s="684"/>
      <c r="D2" s="684"/>
      <c r="E2" s="684"/>
      <c r="F2" s="684"/>
      <c r="G2" s="684"/>
      <c r="H2" s="684"/>
      <c r="I2" s="684"/>
      <c r="J2" s="684"/>
      <c r="K2" s="684"/>
      <c r="L2" s="684"/>
      <c r="M2" s="684"/>
      <c r="N2" s="684"/>
    </row>
    <row r="3" spans="2:15" ht="14.5" thickBot="1">
      <c r="B3" s="685" t="s">
        <v>204</v>
      </c>
      <c r="C3" s="685"/>
      <c r="D3" s="685"/>
      <c r="E3" s="685"/>
      <c r="F3" s="685"/>
      <c r="G3" s="685"/>
      <c r="H3" s="685"/>
      <c r="I3" s="685"/>
      <c r="J3" s="685"/>
      <c r="K3" s="685"/>
      <c r="L3" s="685"/>
      <c r="M3" s="685"/>
      <c r="N3" s="685"/>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59999389629810485"/>
  </sheetPr>
  <dimension ref="A1"/>
  <sheetViews>
    <sheetView topLeftCell="A7" workbookViewId="0">
      <selection activeCell="U54" sqref="U54"/>
    </sheetView>
  </sheetViews>
  <sheetFormatPr defaultColWidth="8.81640625"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596900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
    <tabColor theme="5" tint="0.59999389629810485"/>
  </sheetPr>
  <dimension ref="A2:T32"/>
  <sheetViews>
    <sheetView zoomScale="80" zoomScaleNormal="80" workbookViewId="0">
      <selection activeCell="U54" sqref="U54"/>
    </sheetView>
  </sheetViews>
  <sheetFormatPr defaultColWidth="8.81640625" defaultRowHeight="12.5"/>
  <cols>
    <col min="2" max="2" width="36" customWidth="1"/>
    <col min="3" max="5" width="6.6328125" customWidth="1"/>
    <col min="7" max="7" width="8.6328125" bestFit="1" customWidth="1"/>
    <col min="8" max="8" width="55.36328125" bestFit="1" customWidth="1"/>
    <col min="9" max="9" width="14.453125" bestFit="1" customWidth="1"/>
    <col min="14" max="14" width="4" bestFit="1" customWidth="1"/>
    <col min="15" max="15" width="26.6328125" bestFit="1" customWidth="1"/>
    <col min="16" max="16" width="19" bestFit="1" customWidth="1"/>
    <col min="17" max="17" width="11.453125" bestFit="1" customWidth="1"/>
    <col min="19" max="19" width="11.6328125" customWidth="1"/>
  </cols>
  <sheetData>
    <row r="2" spans="1:20" ht="19" thickBot="1">
      <c r="H2" s="170" t="s">
        <v>168</v>
      </c>
      <c r="I2" s="171"/>
      <c r="J2" s="171"/>
      <c r="K2" s="171"/>
    </row>
    <row r="3" spans="1:20" ht="16.5" thickTop="1" thickBot="1">
      <c r="A3" s="108" t="s">
        <v>1</v>
      </c>
      <c r="B3" s="109" t="s">
        <v>78</v>
      </c>
      <c r="C3" s="686" t="s">
        <v>137</v>
      </c>
      <c r="D3" s="687"/>
      <c r="E3" s="688"/>
      <c r="H3" s="171"/>
      <c r="I3" s="171"/>
      <c r="J3" s="171"/>
      <c r="K3" s="171"/>
    </row>
    <row r="4" spans="1:20" ht="16" customHeight="1" thickBot="1">
      <c r="A4" s="689" t="s">
        <v>906</v>
      </c>
      <c r="B4" s="116" t="s">
        <v>49</v>
      </c>
      <c r="C4" s="122" t="s">
        <v>178</v>
      </c>
      <c r="D4" s="117" t="s">
        <v>179</v>
      </c>
      <c r="E4" s="118" t="s">
        <v>51</v>
      </c>
      <c r="H4" s="171"/>
      <c r="I4" s="172">
        <v>2010</v>
      </c>
      <c r="J4" s="171"/>
      <c r="K4" s="171"/>
    </row>
    <row r="5" spans="1:20" ht="16" customHeight="1">
      <c r="A5" s="690"/>
      <c r="B5" s="110" t="s">
        <v>273</v>
      </c>
      <c r="C5" s="123" t="s">
        <v>178</v>
      </c>
      <c r="D5" s="111" t="s">
        <v>179</v>
      </c>
      <c r="E5" s="112" t="s">
        <v>51</v>
      </c>
      <c r="H5" s="173"/>
      <c r="I5" s="174" t="s">
        <v>169</v>
      </c>
      <c r="J5" s="175"/>
      <c r="K5" s="176"/>
    </row>
    <row r="6" spans="1:20" ht="16" customHeight="1">
      <c r="A6" s="690"/>
      <c r="B6" s="110" t="s">
        <v>275</v>
      </c>
      <c r="C6" s="123" t="s">
        <v>178</v>
      </c>
      <c r="D6" s="111" t="s">
        <v>179</v>
      </c>
      <c r="E6" s="112" t="s">
        <v>51</v>
      </c>
      <c r="H6" s="177" t="s">
        <v>167</v>
      </c>
      <c r="I6" s="178" t="e">
        <f>#REF!</f>
        <v>#REF!</v>
      </c>
      <c r="J6" s="179" t="s">
        <v>170</v>
      </c>
      <c r="K6" s="693" t="s">
        <v>116</v>
      </c>
    </row>
    <row r="7" spans="1:20" ht="16" customHeight="1">
      <c r="A7" s="690"/>
      <c r="B7" s="110" t="s">
        <v>50</v>
      </c>
      <c r="C7" s="123" t="s">
        <v>178</v>
      </c>
      <c r="D7" s="111" t="s">
        <v>179</v>
      </c>
      <c r="E7" s="112" t="s">
        <v>51</v>
      </c>
      <c r="H7" s="177" t="s">
        <v>171</v>
      </c>
      <c r="I7" s="178" t="e">
        <f>#REF!</f>
        <v>#REF!</v>
      </c>
      <c r="J7" s="179" t="s">
        <v>172</v>
      </c>
      <c r="K7" s="694"/>
    </row>
    <row r="8" spans="1:20" ht="16" customHeight="1">
      <c r="A8" s="690"/>
      <c r="B8" s="110" t="s">
        <v>274</v>
      </c>
      <c r="C8" s="123" t="s">
        <v>178</v>
      </c>
      <c r="D8" s="111" t="s">
        <v>179</v>
      </c>
      <c r="E8" s="112" t="s">
        <v>51</v>
      </c>
      <c r="H8" s="177" t="s">
        <v>174</v>
      </c>
      <c r="I8" s="178" t="e">
        <f>#REF!</f>
        <v>#REF!</v>
      </c>
      <c r="J8" s="179" t="s">
        <v>172</v>
      </c>
      <c r="K8" s="695"/>
    </row>
    <row r="9" spans="1:20" ht="16" customHeight="1" thickBot="1">
      <c r="A9" s="691"/>
      <c r="B9" s="119" t="s">
        <v>276</v>
      </c>
      <c r="C9" s="125" t="s">
        <v>178</v>
      </c>
      <c r="D9" s="120" t="s">
        <v>179</v>
      </c>
      <c r="E9" s="121" t="s">
        <v>51</v>
      </c>
      <c r="H9" s="177" t="s">
        <v>166</v>
      </c>
      <c r="I9" s="178" t="e">
        <f>#REF!</f>
        <v>#REF!</v>
      </c>
      <c r="J9" s="179" t="s">
        <v>175</v>
      </c>
      <c r="K9" s="693" t="s">
        <v>173</v>
      </c>
      <c r="N9" s="1"/>
      <c r="O9" s="1"/>
      <c r="P9" s="1"/>
      <c r="Q9" s="1"/>
    </row>
    <row r="10" spans="1:20" ht="16" customHeight="1">
      <c r="A10" s="690" t="s">
        <v>185</v>
      </c>
      <c r="B10" s="110" t="s">
        <v>49</v>
      </c>
      <c r="C10" s="123" t="s">
        <v>178</v>
      </c>
      <c r="D10" s="111" t="s">
        <v>179</v>
      </c>
      <c r="E10" s="112" t="s">
        <v>51</v>
      </c>
      <c r="H10" s="177" t="s">
        <v>176</v>
      </c>
      <c r="I10" s="178" t="e">
        <f>#REF!</f>
        <v>#REF!</v>
      </c>
      <c r="J10" s="179" t="s">
        <v>175</v>
      </c>
      <c r="K10" s="695"/>
      <c r="N10" s="1"/>
      <c r="O10" s="1"/>
      <c r="P10" s="1"/>
      <c r="Q10" s="1"/>
    </row>
    <row r="11" spans="1:20" ht="16" customHeight="1">
      <c r="A11" s="690"/>
      <c r="B11" s="110" t="s">
        <v>273</v>
      </c>
      <c r="C11" s="123" t="s">
        <v>178</v>
      </c>
      <c r="D11" s="111" t="s">
        <v>179</v>
      </c>
      <c r="E11" s="112" t="s">
        <v>51</v>
      </c>
      <c r="H11" s="177" t="s">
        <v>177</v>
      </c>
      <c r="I11" s="178" t="e">
        <f>#REF!</f>
        <v>#REF!</v>
      </c>
      <c r="J11" s="179" t="s">
        <v>175</v>
      </c>
      <c r="K11" s="180" t="s">
        <v>180</v>
      </c>
      <c r="N11" s="1"/>
      <c r="O11" s="1"/>
      <c r="P11" s="1"/>
      <c r="Q11" s="1"/>
    </row>
    <row r="12" spans="1:20" ht="16" customHeight="1" thickBot="1">
      <c r="A12" s="690"/>
      <c r="B12" s="110" t="s">
        <v>275</v>
      </c>
      <c r="C12" s="123" t="s">
        <v>178</v>
      </c>
      <c r="D12" s="111" t="s">
        <v>179</v>
      </c>
      <c r="E12" s="112" t="s">
        <v>51</v>
      </c>
      <c r="H12" s="181" t="s">
        <v>106</v>
      </c>
      <c r="I12" s="182" t="e">
        <f>SUM(I6:I11)</f>
        <v>#REF!</v>
      </c>
      <c r="J12" s="183"/>
      <c r="K12" s="184"/>
      <c r="N12" s="1"/>
      <c r="O12" s="1"/>
      <c r="P12" s="1"/>
      <c r="Q12" s="1"/>
    </row>
    <row r="13" spans="1:20" ht="16" customHeight="1">
      <c r="A13" s="690"/>
      <c r="B13" s="110" t="s">
        <v>50</v>
      </c>
      <c r="C13" s="123" t="s">
        <v>178</v>
      </c>
      <c r="D13" s="111" t="s">
        <v>179</v>
      </c>
      <c r="E13" s="112" t="s">
        <v>51</v>
      </c>
      <c r="N13" s="1"/>
      <c r="O13" s="1"/>
      <c r="P13" s="1"/>
      <c r="Q13" s="1"/>
    </row>
    <row r="14" spans="1:20" ht="16" customHeight="1">
      <c r="A14" s="690"/>
      <c r="B14" s="110" t="s">
        <v>274</v>
      </c>
      <c r="C14" s="123" t="s">
        <v>178</v>
      </c>
      <c r="D14" s="111" t="s">
        <v>179</v>
      </c>
      <c r="E14" s="112" t="s">
        <v>51</v>
      </c>
      <c r="N14" s="1"/>
      <c r="O14" s="1"/>
      <c r="P14" s="1"/>
      <c r="Q14" s="1"/>
      <c r="R14" s="1"/>
      <c r="S14" s="1"/>
      <c r="T14" s="1"/>
    </row>
    <row r="15" spans="1:20" ht="16" customHeight="1" thickBot="1">
      <c r="A15" s="692"/>
      <c r="B15" s="113" t="s">
        <v>276</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
    <tabColor theme="5" tint="0.59999389629810485"/>
  </sheetPr>
  <dimension ref="A1:AU48"/>
  <sheetViews>
    <sheetView showGridLines="0" zoomScale="80" zoomScaleNormal="80" workbookViewId="0">
      <selection activeCell="U54" sqref="U54"/>
    </sheetView>
  </sheetViews>
  <sheetFormatPr defaultColWidth="8.81640625" defaultRowHeight="12.5"/>
  <cols>
    <col min="2" max="14" width="5.6328125" customWidth="1"/>
    <col min="15" max="15" width="6.1796875" customWidth="1"/>
    <col min="16" max="16" width="5.6328125" customWidth="1"/>
    <col min="17" max="17" width="6.36328125" customWidth="1"/>
    <col min="19" max="19" width="14.453125" bestFit="1" customWidth="1"/>
    <col min="20" max="20" width="8.36328125" customWidth="1"/>
    <col min="21" max="32" width="4.6328125" customWidth="1"/>
    <col min="34" max="34" width="10.6328125" bestFit="1" customWidth="1"/>
    <col min="35" max="35" width="11.453125" customWidth="1"/>
    <col min="36" max="47" width="3.6328125" customWidth="1"/>
  </cols>
  <sheetData>
    <row r="1" spans="1:47">
      <c r="A1" s="11"/>
    </row>
    <row r="5" spans="1:47">
      <c r="AQ5" s="1"/>
      <c r="AR5" s="1"/>
    </row>
    <row r="6" spans="1:47">
      <c r="AQ6" s="1"/>
      <c r="AR6" s="1"/>
    </row>
    <row r="7" spans="1:47">
      <c r="B7" s="698" t="s">
        <v>98</v>
      </c>
      <c r="C7" s="698"/>
      <c r="D7" s="699" t="s">
        <v>99</v>
      </c>
      <c r="E7" s="699"/>
      <c r="F7" s="700" t="s">
        <v>100</v>
      </c>
      <c r="G7" s="700"/>
      <c r="H7" s="700" t="s">
        <v>101</v>
      </c>
      <c r="I7" s="700"/>
      <c r="J7" s="701" t="s">
        <v>102</v>
      </c>
      <c r="K7" s="701"/>
      <c r="L7" s="696" t="s">
        <v>103</v>
      </c>
      <c r="M7" s="696"/>
      <c r="N7" s="697" t="s">
        <v>104</v>
      </c>
      <c r="O7" s="697"/>
      <c r="P7" s="697" t="s">
        <v>105</v>
      </c>
      <c r="Q7" s="697"/>
      <c r="U7" s="703" t="s">
        <v>69</v>
      </c>
      <c r="V7" s="703"/>
      <c r="W7" s="703" t="s">
        <v>71</v>
      </c>
      <c r="X7" s="703"/>
      <c r="Y7" s="703" t="s">
        <v>73</v>
      </c>
      <c r="Z7" s="703"/>
      <c r="AA7" s="143" t="s">
        <v>70</v>
      </c>
      <c r="AB7" s="143"/>
      <c r="AC7" s="143" t="s">
        <v>72</v>
      </c>
      <c r="AD7" s="143"/>
      <c r="AE7" s="143" t="s">
        <v>74</v>
      </c>
      <c r="AF7" s="143"/>
      <c r="AJ7" s="703" t="e">
        <f>Commodities!#REF!</f>
        <v>#REF!</v>
      </c>
      <c r="AK7" s="703"/>
      <c r="AL7" s="703" t="str">
        <f>Commodities!$C$7</f>
        <v>RHUDB</v>
      </c>
      <c r="AM7" s="703"/>
      <c r="AN7" s="703" t="str">
        <f>Commodities!$C$8</f>
        <v>RHRDB</v>
      </c>
      <c r="AO7" s="703"/>
      <c r="AP7" s="702" t="e">
        <f>Commodities!#REF!</f>
        <v>#REF!</v>
      </c>
      <c r="AQ7" s="702"/>
      <c r="AR7" s="702" t="str">
        <f>Commodities!$C$9</f>
        <v>RHUMB</v>
      </c>
      <c r="AS7" s="702"/>
      <c r="AT7" s="702" t="str">
        <f>Commodities!$C$10</f>
        <v>RHRMB</v>
      </c>
      <c r="AU7" s="702"/>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2022-05-02T12:33:39Z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