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0"/>
  <workbookPr showObjects="placeholders" codeName="ThisWorkbook" hidePivotFieldList="1"/>
  <mc:AlternateContent xmlns:mc="http://schemas.openxmlformats.org/markup-compatibility/2006">
    <mc:Choice Requires="x15">
      <x15ac:absPath xmlns:x15ac="http://schemas.microsoft.com/office/spreadsheetml/2010/11/ac" url="/Users/AdamV/Desktop/Bachelor/GitHub/Bachelor_Git/TIMES-AZ/"/>
    </mc:Choice>
  </mc:AlternateContent>
  <xr:revisionPtr revIDLastSave="0" documentId="13_ncr:1_{EDE4BA11-B5DF-3844-8667-54249A93BD5D}" xr6:coauthVersionLast="47" xr6:coauthVersionMax="47" xr10:uidLastSave="{00000000-0000-0000-0000-000000000000}"/>
  <bookViews>
    <workbookView xWindow="0" yWindow="460" windowWidth="25600" windowHeight="15540" tabRatio="883" firstSheet="10" activeTab="18"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[2]Plants1!$N$14:$N$1884</definedName>
    <definedName name="BaseYear">[2]Start!$D$22</definedName>
    <definedName name="BiomassLargeCHP">[3]TechnologyData!$A$14:$M$41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[3]Subsidy!#REF!</definedName>
    <definedName name="ElPriceMix" localSheetId="23">[3]Subsidy!#REF!</definedName>
    <definedName name="ElPriceMix" localSheetId="24">[3]Subsidy!#REF!</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[2]Fuel!$T$12:$U$34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22">[3]General!#REF!</definedName>
    <definedName name="Inflation" localSheetId="23">[3]General!#REF!</definedName>
    <definedName name="Inflation" localSheetId="24">[3]General!#REF!</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22">[3]General!#REF!</definedName>
    <definedName name="nhydro" localSheetId="23">[3]General!#REF!</definedName>
    <definedName name="nhydro" localSheetId="24">[3]General!#REF!</definedName>
    <definedName name="nhydro" localSheetId="17">[3]General!#REF!</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22">[13]Macro1!#REF!</definedName>
    <definedName name="RetBE" localSheetId="23">[13]Macro1!#REF!</definedName>
    <definedName name="RetBE" localSheetId="24">[13]Macro1!#REF!</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'[15]Gas Works'!#REF!</definedName>
    <definedName name="åbyrelc" localSheetId="23">'[15]Gas Works'!#REF!</definedName>
    <definedName name="åbyrelc" localSheetId="24">'[15]Gas Works'!#REF!</definedName>
    <definedName name="åbyrelc" localSheetId="17">'[15]Gas Works'!#REF!</definedName>
    <definedName name="åbyrelc">'[15]Gas Works'!#REF!</definedName>
    <definedName name="åfjvbrselc" localSheetId="22">'[15]Heat Production'!#REF!</definedName>
    <definedName name="åfjvbrselc" localSheetId="23">'[15]Heat Production'!#REF!</definedName>
    <definedName name="åfjvbrselc" localSheetId="24">'[15]Heat Production'!#REF!</definedName>
    <definedName name="åfjvbrselc" localSheetId="17">'[15]Heat Production'!#REF!</definedName>
    <definedName name="åfjvbrselc">'[15]Heat Production'!#REF!</definedName>
    <definedName name="åfjvve" localSheetId="22">'[15]Heat Production'!#REF!</definedName>
    <definedName name="åfjvve" localSheetId="23">'[15]Heat Production'!#REF!</definedName>
    <definedName name="åfjvve" localSheetId="24">'[15]Heat Production'!#REF!</definedName>
    <definedName name="åfjvve" localSheetId="17">'[15]Heat Production'!#REF!</definedName>
    <definedName name="åfjvve">'[15]Heat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'[15]Heat Production'!#REF!</definedName>
    <definedName name="åfutbrsfjv" localSheetId="23">'[15]Heat Production'!#REF!</definedName>
    <definedName name="åfutbrsfjv" localSheetId="24">'[15]Heat Production'!#REF!</definedName>
    <definedName name="åfutbrsfjv" localSheetId="17">'[15]Heat Production'!#REF!</definedName>
    <definedName name="åfutbrsfjv">'[15]Heat Production'!#REF!</definedName>
    <definedName name="ågdtbrsfjv" localSheetId="22">'[15]Heat Production'!#REF!</definedName>
    <definedName name="ågdtbrsfjv" localSheetId="23">'[15]Heat Production'!#REF!</definedName>
    <definedName name="ågdtbrsfjv" localSheetId="24">'[15]Heat Production'!#REF!</definedName>
    <definedName name="ågdtbrsfjv" localSheetId="17">'[15]Heat Production'!#REF!</definedName>
    <definedName name="ågdtbrsfjv">'[15]Heat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'[15]Heat Production'!#REF!</definedName>
    <definedName name="åkulbrsfjv" localSheetId="23">'[15]Heat Production'!#REF!</definedName>
    <definedName name="åkulbrsfjv" localSheetId="24">'[15]Heat Production'!#REF!</definedName>
    <definedName name="åkulbrsfjv" localSheetId="17">'[15]Heat Production'!#REF!</definedName>
    <definedName name="åkulbrsfjv">'[15]Heat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'[15]Heat Production'!#REF!</definedName>
    <definedName name="ålpgbrsfjv" localSheetId="23">'[15]Heat Production'!#REF!</definedName>
    <definedName name="ålpgbrsfjv" localSheetId="24">'[15]Heat Production'!#REF!</definedName>
    <definedName name="ålpgbrsfjv" localSheetId="17">'[15]Heat Production'!#REF!</definedName>
    <definedName name="ålpgbrsfjv">'[15]Heat Production'!#REF!</definedName>
    <definedName name="ålvnbrsfjv" localSheetId="22">'[15]Heat Production'!#REF!</definedName>
    <definedName name="ålvnbrsfjv" localSheetId="23">'[15]Heat Production'!#REF!</definedName>
    <definedName name="ålvnbrsfjv" localSheetId="24">'[15]Heat Production'!#REF!</definedName>
    <definedName name="ålvnbrsfjv" localSheetId="17">'[15]Heat Production'!#REF!</definedName>
    <definedName name="ålvnbrsfjv">'[15]Heat Production'!#REF!</definedName>
    <definedName name="ångabrsfjv" localSheetId="22">'[15]Heat Production'!#REF!</definedName>
    <definedName name="ångabrsfjv" localSheetId="23">'[15]Heat Production'!#REF!</definedName>
    <definedName name="ångabrsfjv" localSheetId="24">'[15]Heat Production'!#REF!</definedName>
    <definedName name="ångabrsfjv" localSheetId="17">'[15]Heat Production'!#REF!</definedName>
    <definedName name="ångabrsfjv">'[15]Heat Production'!#REF!</definedName>
    <definedName name="åoribrselc" localSheetId="22">'[15]Electricity Production'!#REF!</definedName>
    <definedName name="åoribrselc" localSheetId="23">'[15]Electricity Production'!#REF!</definedName>
    <definedName name="åoribrselc" localSheetId="24">'[15]Electricity Production'!#REF!</definedName>
    <definedName name="åoribrselc" localSheetId="17">'[15]Electricity Production'!#REF!</definedName>
    <definedName name="åoribrselc">'[15]Electricity Production'!#REF!</definedName>
    <definedName name="åpkobrsfjv" localSheetId="22">'[15]Heat Production'!#REF!</definedName>
    <definedName name="åpkobrsfjv" localSheetId="23">'[15]Heat Production'!#REF!</definedName>
    <definedName name="åpkobrsfjv" localSheetId="24">'[15]Heat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pobrselc" localSheetId="22">'[15]Electricity Production'!#REF!</definedName>
    <definedName name="åspobrselc" localSheetId="23">'[15]Electricity Production'!#REF!</definedName>
    <definedName name="åspobrselc" localSheetId="24">'[15]Electricity Production'!#REF!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'[15]Gross Energy Consumption (obs.)'!#REF!</definedName>
    <definedName name="åudvraf" localSheetId="23">'[15]Gross Energy Consumption (obs.)'!#REF!</definedName>
    <definedName name="åudvraf" localSheetId="24">'[15]Gross Energy Consumption (obs.)'!#REF!</definedName>
    <definedName name="åudvraf" localSheetId="17">'[15]Gross Energy Consumption (obs.)'!#REF!</definedName>
    <definedName name="åudvraf">'[15]Gross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57" i="249"/>
  <c r="G85"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92" i="249"/>
  <c r="G43" i="249"/>
  <c r="G8" i="249"/>
  <c r="G71" i="249"/>
  <c r="G64" i="249"/>
  <c r="G15" i="249"/>
  <c r="G22" i="249"/>
  <c r="G36" i="249"/>
  <c r="E118" i="249"/>
  <c r="G78"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18" i="249"/>
  <c r="G54" i="249"/>
  <c r="G125" i="249"/>
  <c r="F119" i="249"/>
  <c r="G11" i="249"/>
  <c r="F118" i="249"/>
  <c r="G153" i="249"/>
  <c r="G160" i="249"/>
  <c r="G10" i="249"/>
  <c r="G80" i="249"/>
  <c r="G87" i="249"/>
  <c r="G139" i="249"/>
  <c r="F125" i="249"/>
  <c r="F133" i="249"/>
  <c r="G60" i="249"/>
  <c r="G247"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240" i="249"/>
  <c r="E26" i="249"/>
  <c r="E133" i="249"/>
  <c r="G75" i="249"/>
  <c r="G129" i="249"/>
  <c r="E40" i="249"/>
  <c r="E234" i="249"/>
  <c r="G226" i="249"/>
  <c r="G124" i="249"/>
  <c r="E134" i="249"/>
  <c r="F10" i="249"/>
  <c r="F112" i="249"/>
  <c r="G68" i="249"/>
  <c r="G123" i="249"/>
  <c r="F219" i="249"/>
  <c r="G181" i="249"/>
  <c r="G219" i="249"/>
  <c r="F226" i="249"/>
  <c r="E32" i="249"/>
  <c r="G158" i="249"/>
  <c r="G241" i="249"/>
  <c r="G74" i="249"/>
  <c r="G117" i="249"/>
  <c r="G31" i="249"/>
  <c r="G40" i="249"/>
  <c r="G132" i="249"/>
  <c r="E127" i="249"/>
  <c r="E13" i="249"/>
  <c r="E125" i="249"/>
  <c r="E241" i="249"/>
  <c r="F26" i="249"/>
  <c r="G126" i="249"/>
  <c r="G81" i="249"/>
  <c r="F12" i="249"/>
  <c r="G12" i="249"/>
  <c r="G233" i="249"/>
  <c r="G32" i="249"/>
  <c r="G116" i="249"/>
  <c r="E233" i="249"/>
  <c r="G193" i="249"/>
  <c r="G248" i="249"/>
  <c r="F19" i="249"/>
  <c r="E141" i="249"/>
  <c r="G175" i="249"/>
  <c r="E226" i="249"/>
  <c r="G276" i="249"/>
  <c r="E33" i="249"/>
  <c r="G161" i="249"/>
  <c r="G61" i="249"/>
  <c r="F227" i="249"/>
  <c r="G119" i="249"/>
  <c r="F234" i="249"/>
  <c r="G88" i="249"/>
  <c r="G151" i="249"/>
  <c r="G167" i="249"/>
  <c r="G112" i="249"/>
  <c r="E119" i="249"/>
  <c r="G269" i="249"/>
  <c r="G182" i="249"/>
  <c r="G212" i="249"/>
  <c r="E112" i="249"/>
  <c r="E132" i="249"/>
  <c r="F113" i="249"/>
  <c r="F120" i="249"/>
  <c r="G152" i="249"/>
  <c r="G140" i="249"/>
  <c r="G115" i="249"/>
  <c r="E140" i="249"/>
  <c r="G195" i="249"/>
  <c r="G213" i="249"/>
  <c r="E20" i="249"/>
  <c r="G234" i="249"/>
  <c r="E10" i="249"/>
  <c r="G186" i="249"/>
  <c r="G144" i="249"/>
  <c r="G47" i="249"/>
  <c r="G131" i="249"/>
  <c r="G133" i="249"/>
  <c r="E227" i="249"/>
  <c r="G111" i="249"/>
  <c r="F212" i="249"/>
  <c r="G73" i="249"/>
  <c r="G122" i="249"/>
  <c r="G19" i="249"/>
  <c r="G196" i="249"/>
  <c r="F139" i="249"/>
  <c r="E113" i="249"/>
  <c r="G33" i="249"/>
  <c r="F241" i="249"/>
  <c r="G194" i="249"/>
  <c r="G130" i="249"/>
  <c r="G147" i="249"/>
  <c r="G187" i="249"/>
  <c r="G146" i="249"/>
  <c r="F111" i="249"/>
  <c r="G275" i="249"/>
  <c r="E220" i="249"/>
  <c r="G168" i="249"/>
  <c r="G154" i="249"/>
  <c r="G145" i="249"/>
  <c r="E240" i="249"/>
  <c r="G173" i="249"/>
  <c r="F220" i="249"/>
  <c r="F140" i="249"/>
  <c r="G188" i="249"/>
  <c r="G189" i="249"/>
  <c r="G96" i="249"/>
  <c r="F126" i="249"/>
  <c r="E212" i="249"/>
  <c r="G172" i="249"/>
  <c r="E126" i="249"/>
  <c r="E120" i="249"/>
  <c r="G261" i="249"/>
  <c r="G227" i="249"/>
  <c r="G220" i="249"/>
  <c r="G26" i="249"/>
  <c r="E19" i="249"/>
  <c r="G268" i="249"/>
  <c r="E219" i="249"/>
  <c r="G159" i="249"/>
  <c r="G262" i="249"/>
  <c r="E12" i="249"/>
  <c r="F132" i="249"/>
  <c r="F13" i="249"/>
  <c r="G59" i="249"/>
  <c r="E139" i="249"/>
  <c r="G113" i="249"/>
  <c r="E111" i="249"/>
  <c r="F233" i="249"/>
  <c r="E213"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114" i="249"/>
  <c r="E225" i="249"/>
  <c r="G249" i="249"/>
  <c r="G83" i="249"/>
  <c r="G239" i="249"/>
  <c r="G162" i="249"/>
  <c r="E221" i="249"/>
  <c r="E239" i="249"/>
  <c r="G229" i="249"/>
  <c r="G228" i="249"/>
  <c r="G238" i="249"/>
  <c r="E247" i="249"/>
  <c r="F138" i="249"/>
  <c r="E222" i="249"/>
  <c r="G67" i="249"/>
  <c r="F221" i="249"/>
  <c r="G109" i="249"/>
  <c r="G76" i="249"/>
  <c r="E146" i="249"/>
  <c r="G41" i="249"/>
  <c r="E27" i="249"/>
  <c r="E135" i="249"/>
  <c r="G134" i="249"/>
  <c r="G270" i="249"/>
  <c r="G214" i="249"/>
  <c r="G148" i="249"/>
  <c r="G277" i="249"/>
  <c r="E108" i="249"/>
  <c r="F247" i="249"/>
  <c r="F33" i="249"/>
  <c r="F31" i="249"/>
  <c r="E148" i="249"/>
  <c r="G197" i="249"/>
  <c r="F20" i="249"/>
  <c r="G97" i="249"/>
  <c r="E138" i="249"/>
  <c r="F213" i="249"/>
  <c r="G30" i="249"/>
  <c r="G217" i="249"/>
  <c r="E114" i="249"/>
  <c r="G13" i="249"/>
  <c r="E235" i="249"/>
  <c r="G48" i="249"/>
  <c r="G222" i="249"/>
  <c r="E142" i="249"/>
  <c r="G230" i="249"/>
  <c r="E121" i="249"/>
  <c r="F248" i="249"/>
  <c r="G223" i="249"/>
  <c r="G20" i="249"/>
  <c r="G138" i="249"/>
  <c r="G176" i="249"/>
  <c r="G34" i="249"/>
  <c r="G225" i="249"/>
  <c r="F225" i="249"/>
  <c r="E228" i="249"/>
  <c r="G273" i="249"/>
  <c r="G137" i="249"/>
  <c r="G165" i="249"/>
  <c r="G231" i="249"/>
  <c r="F214" i="249"/>
  <c r="G69" i="249"/>
  <c r="G55" i="249"/>
  <c r="G216" i="249"/>
  <c r="G143" i="249"/>
  <c r="F32" i="249"/>
  <c r="G179" i="249"/>
  <c r="G180" i="249"/>
  <c r="G141" i="249"/>
  <c r="E147" i="249"/>
  <c r="G169" i="249"/>
  <c r="G120" i="249"/>
  <c r="G218" i="249"/>
  <c r="F146" i="249"/>
  <c r="G136" i="249"/>
  <c r="G127" i="249"/>
  <c r="G62" i="249"/>
  <c r="G190" i="249"/>
  <c r="G291" i="249"/>
  <c r="E31" i="249"/>
  <c r="G110" i="249"/>
  <c r="E149" i="249"/>
  <c r="G66" i="249"/>
  <c r="E248" i="249"/>
  <c r="G90" i="249"/>
  <c r="E128" i="249"/>
  <c r="G27" i="249"/>
  <c r="F147" i="249"/>
  <c r="G237" i="249"/>
  <c r="E229" i="249"/>
  <c r="F240" i="249"/>
  <c r="G166" i="249"/>
  <c r="G82" i="249"/>
  <c r="G224" i="249"/>
  <c r="G108" i="249"/>
  <c r="G242" i="249"/>
  <c r="F121" i="249"/>
  <c r="G274" i="249"/>
  <c r="G28" i="249"/>
  <c r="F239" i="249"/>
  <c r="G232" i="249"/>
  <c r="G235" i="249"/>
  <c r="G263" i="249"/>
  <c r="G155" i="249"/>
  <c r="G79" i="249"/>
  <c r="F127" i="249"/>
  <c r="G183"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AF8" i="232"/>
  <c r="S13" i="232"/>
  <c r="AF15" i="232"/>
  <c r="G211" i="249"/>
  <c r="AF17" i="232"/>
  <c r="E230" i="249"/>
  <c r="F134" i="249"/>
  <c r="E30" i="249"/>
  <c r="E153" i="249"/>
  <c r="F245" i="249"/>
  <c r="G258" i="249"/>
  <c r="G257" i="249"/>
  <c r="G299" i="249"/>
  <c r="E224" i="249"/>
  <c r="G163" i="249"/>
  <c r="G198" i="249"/>
  <c r="G284" i="249"/>
  <c r="F217" i="249"/>
  <c r="G298" i="249"/>
  <c r="E156" i="249"/>
  <c r="S9" i="232"/>
  <c r="G39" i="249"/>
  <c r="S15" i="232"/>
  <c r="G89" i="249"/>
  <c r="F60" i="249"/>
  <c r="E231" i="249"/>
  <c r="AF9" i="232"/>
  <c r="F228" i="249"/>
  <c r="G243" i="249"/>
  <c r="G184" i="249"/>
  <c r="F137" i="249"/>
  <c r="S10" i="232"/>
  <c r="F211" i="249"/>
  <c r="E218" i="249"/>
  <c r="E211" i="249"/>
  <c r="F128" i="249"/>
  <c r="E60" i="249"/>
  <c r="G46" i="249"/>
  <c r="S12" i="232"/>
  <c r="AF6" i="232"/>
  <c r="G271" i="249"/>
  <c r="F237" i="249"/>
  <c r="E43" i="249"/>
  <c r="F215" i="249"/>
  <c r="S14" i="232"/>
  <c r="G38" i="249"/>
  <c r="S8" i="232"/>
  <c r="F222" i="249"/>
  <c r="S16" i="232"/>
  <c r="F246" i="249"/>
  <c r="E237" i="249"/>
  <c r="G210" i="249"/>
  <c r="G114" i="249"/>
  <c r="G45" i="249"/>
  <c r="AF7" i="232"/>
  <c r="G149" i="249"/>
  <c r="E245" i="249"/>
  <c r="S11" i="232"/>
  <c r="G285" i="249"/>
  <c r="F30" i="249"/>
  <c r="G267" i="249"/>
  <c r="S6" i="232"/>
  <c r="G128" i="249"/>
  <c r="G156" i="249"/>
  <c r="G16" i="249"/>
  <c r="S17" i="232"/>
  <c r="E210" i="249"/>
  <c r="F218" i="249"/>
  <c r="E214" i="249"/>
  <c r="E232" i="249"/>
  <c r="G283" i="249"/>
  <c r="G256" i="249"/>
  <c r="G282" i="249"/>
  <c r="F216" i="249"/>
  <c r="G72" i="249"/>
  <c r="F154" i="249"/>
  <c r="F210" i="249"/>
  <c r="AF13" i="232"/>
  <c r="G290" i="249"/>
  <c r="G157" i="249"/>
  <c r="AF10" i="232"/>
  <c r="F136" i="249"/>
  <c r="G177" i="249"/>
  <c r="G44" i="249"/>
  <c r="E236" i="249"/>
  <c r="E242" i="249"/>
  <c r="G260" i="249"/>
  <c r="G65" i="249"/>
  <c r="F29" i="249"/>
  <c r="E155" i="249"/>
  <c r="G135" i="249"/>
  <c r="G191" i="249"/>
  <c r="E238" i="249"/>
  <c r="AF16" i="232"/>
  <c r="E154" i="249"/>
  <c r="F27" i="249"/>
  <c r="F131" i="249"/>
  <c r="E215" i="249"/>
  <c r="E34" i="249"/>
  <c r="G86" i="249"/>
  <c r="G246" i="249"/>
  <c r="G17" i="249"/>
  <c r="G259" i="249"/>
  <c r="G289" i="249"/>
  <c r="F40" i="249"/>
  <c r="G236" i="249"/>
  <c r="S7" i="232"/>
  <c r="E246" i="249"/>
  <c r="G287" i="249"/>
  <c r="G170" i="249"/>
  <c r="G264" i="249"/>
  <c r="F224" i="249"/>
  <c r="AF14" i="232"/>
  <c r="E15" i="249"/>
  <c r="G250" i="249"/>
  <c r="G292" i="249"/>
  <c r="G266" i="249"/>
  <c r="E216" i="249"/>
  <c r="F231" i="249"/>
  <c r="G121" i="249"/>
  <c r="F144" i="249"/>
  <c r="G221" i="249"/>
  <c r="F232" i="249"/>
  <c r="F130" i="249"/>
  <c r="F223" i="249"/>
  <c r="G245" i="249"/>
  <c r="E59" i="249"/>
  <c r="G280" i="249"/>
  <c r="F59" i="249"/>
  <c r="F43" i="249"/>
  <c r="G142" i="249"/>
  <c r="AF11" i="232"/>
  <c r="G278" i="249"/>
  <c r="E11" i="249"/>
  <c r="F153" i="249"/>
  <c r="G18" i="249"/>
  <c r="E217" i="249"/>
  <c r="F11" i="249"/>
  <c r="G244" i="249"/>
  <c r="E131" i="249"/>
  <c r="F238" i="249"/>
  <c r="AF12" i="232"/>
  <c r="G209" i="249"/>
  <c r="F230" i="249"/>
  <c r="E223"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T15" i="232"/>
  <c r="F65" i="249"/>
  <c r="T13" i="232"/>
  <c r="O14" i="232"/>
  <c r="AK15" i="232"/>
  <c r="F159" i="249"/>
  <c r="E144" i="249"/>
  <c r="AI15" i="232"/>
  <c r="P11" i="232"/>
  <c r="E243" i="249"/>
  <c r="V11" i="232"/>
  <c r="AG9" i="232"/>
  <c r="F260" i="249"/>
  <c r="E46" i="249"/>
  <c r="X12" i="232"/>
  <c r="AI10" i="232"/>
  <c r="F44" i="249"/>
  <c r="F259" i="249"/>
  <c r="E130" i="249"/>
  <c r="X8" i="232"/>
  <c r="E45" i="249"/>
  <c r="G288" i="249"/>
  <c r="E162" i="249"/>
  <c r="AG7" i="232"/>
  <c r="AG17" i="232"/>
  <c r="E159" i="249"/>
  <c r="F145" i="249"/>
  <c r="O16" i="232"/>
  <c r="AI9" i="232"/>
  <c r="O12" i="232"/>
  <c r="AC14" i="232"/>
  <c r="F34" i="249"/>
  <c r="AI7" i="232"/>
  <c r="AG11" i="232"/>
  <c r="AB14" i="232"/>
  <c r="G265" i="249"/>
  <c r="F67" i="249"/>
  <c r="G24" i="249"/>
  <c r="O17" i="232"/>
  <c r="X9" i="232"/>
  <c r="AC6" i="232"/>
  <c r="V7" i="232"/>
  <c r="F229" i="249"/>
  <c r="E54" i="249"/>
  <c r="AB10" i="232"/>
  <c r="AK12" i="232"/>
  <c r="F158" i="249"/>
  <c r="E17" i="249"/>
  <c r="AI14" i="232"/>
  <c r="P14" i="232"/>
  <c r="X6" i="232"/>
  <c r="F160" i="249"/>
  <c r="AG14" i="232"/>
  <c r="V14" i="232"/>
  <c r="AI6" i="232"/>
  <c r="G42" i="249"/>
  <c r="T11" i="232"/>
  <c r="E157" i="249"/>
  <c r="E44" i="249"/>
  <c r="T10" i="232"/>
  <c r="F244" i="249"/>
  <c r="T7" i="232"/>
  <c r="AK14" i="232"/>
  <c r="AG13" i="232"/>
  <c r="AB9" i="232"/>
  <c r="AI12" i="232"/>
  <c r="X15" i="232"/>
  <c r="T14" i="232"/>
  <c r="F28" i="249"/>
  <c r="X13" i="232"/>
  <c r="O15" i="232"/>
  <c r="V16" i="232"/>
  <c r="AG15" i="232"/>
  <c r="AK11" i="232"/>
  <c r="AC9" i="232"/>
  <c r="AC12" i="232"/>
  <c r="E258" i="249"/>
  <c r="O10" i="232"/>
  <c r="AB12" i="232"/>
  <c r="F36" i="249"/>
  <c r="O13" i="232"/>
  <c r="O7" i="232"/>
  <c r="O6" i="232"/>
  <c r="F17" i="249"/>
  <c r="AC10" i="232"/>
  <c r="E66" i="249"/>
  <c r="E209" i="249"/>
  <c r="F46" i="249"/>
  <c r="E39" i="249"/>
  <c r="AK13" i="232"/>
  <c r="O9" i="232"/>
  <c r="P10" i="232"/>
  <c r="AG16" i="232"/>
  <c r="AB11" i="232"/>
  <c r="AB13" i="232"/>
  <c r="AC17" i="232"/>
  <c r="E47" i="249"/>
  <c r="E260" i="249"/>
  <c r="E38" i="249"/>
  <c r="AK10" i="232"/>
  <c r="E161" i="249"/>
  <c r="AI16" i="232"/>
  <c r="G215" i="249"/>
  <c r="F15" i="249"/>
  <c r="E129" i="249"/>
  <c r="X17" i="232"/>
  <c r="T9" i="232"/>
  <c r="AC15" i="232"/>
  <c r="AI17" i="232"/>
  <c r="F18" i="249"/>
  <c r="T8" i="232"/>
  <c r="AK7" i="232"/>
  <c r="P6" i="232"/>
  <c r="V17" i="232"/>
  <c r="E36" i="249"/>
  <c r="AK8" i="232"/>
  <c r="X14" i="232"/>
  <c r="P13" i="232"/>
  <c r="E137" i="249"/>
  <c r="P15" i="232"/>
  <c r="AC16" i="232"/>
  <c r="AB6" i="232"/>
  <c r="V13" i="232"/>
  <c r="G63" i="249"/>
  <c r="F66" i="249"/>
  <c r="E18" i="249"/>
  <c r="G37" i="249"/>
  <c r="AG6" i="232"/>
  <c r="AC11" i="232"/>
  <c r="F64" i="249"/>
  <c r="G23" i="249"/>
  <c r="T16" i="232"/>
  <c r="F135" i="249"/>
  <c r="F16" i="249"/>
  <c r="P9" i="232"/>
  <c r="G281" i="249"/>
  <c r="O11" i="232"/>
  <c r="E29" i="249"/>
  <c r="G25" i="249"/>
  <c r="V8" i="232"/>
  <c r="G14" i="249"/>
  <c r="F39" i="249"/>
  <c r="AK17" i="232"/>
  <c r="E163" i="249"/>
  <c r="AC7" i="232"/>
  <c r="AK6" i="232"/>
  <c r="F141" i="249"/>
  <c r="G164" i="249"/>
  <c r="F261" i="249"/>
  <c r="F262" i="249"/>
  <c r="T17" i="232"/>
  <c r="AG12" i="232"/>
  <c r="AB15" i="232"/>
  <c r="AK9" i="232"/>
  <c r="F157" i="249"/>
  <c r="AI8" i="232"/>
  <c r="AC13" i="232"/>
  <c r="F235" i="249"/>
  <c r="P16" i="232"/>
  <c r="V9" i="232"/>
  <c r="P17" i="232"/>
  <c r="P8" i="232"/>
  <c r="E64" i="249"/>
  <c r="E249" i="249"/>
  <c r="F161" i="249"/>
  <c r="P7" i="232"/>
  <c r="F45" i="249"/>
  <c r="V6" i="232"/>
  <c r="E160" i="249"/>
  <c r="X10" i="232"/>
  <c r="AC8" i="232"/>
  <c r="AB8" i="232"/>
  <c r="AB16" i="232"/>
  <c r="V10" i="232"/>
  <c r="T6" i="232"/>
  <c r="P12" i="232"/>
  <c r="E136" i="249"/>
  <c r="V12" i="232"/>
  <c r="AG10" i="232"/>
  <c r="O8" i="232"/>
  <c r="AB17" i="232"/>
  <c r="F258" i="249"/>
  <c r="X16" i="232"/>
  <c r="E244" i="249"/>
  <c r="E259" i="249"/>
  <c r="F209" i="249"/>
  <c r="X11" i="232"/>
  <c r="AG8" i="232"/>
  <c r="E261" i="249"/>
  <c r="AB7" i="232"/>
  <c r="X7" i="232"/>
  <c r="AI13" i="232"/>
  <c r="AI11" i="232"/>
  <c r="V15" i="232"/>
  <c r="F116" i="249"/>
  <c r="F38" i="249"/>
  <c r="F129" i="249"/>
  <c r="E158" i="249"/>
  <c r="AK16" i="232"/>
  <c r="F117" i="249"/>
  <c r="E65" i="249"/>
  <c r="E16" i="249"/>
  <c r="P216" i="249"/>
  <c r="F47" i="249"/>
  <c r="E67" i="249"/>
  <c r="T12" i="232"/>
  <c r="E262"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2" i="232"/>
  <c r="E255" i="249"/>
  <c r="W9" i="232"/>
  <c r="E71" i="249"/>
  <c r="F148" i="249"/>
  <c r="U12" i="232"/>
  <c r="E70" i="249"/>
  <c r="G297" i="249"/>
  <c r="E73" i="249"/>
  <c r="E170" i="249"/>
  <c r="F166" i="249"/>
  <c r="AJ10" i="232"/>
  <c r="W6" i="232"/>
  <c r="P129" i="249"/>
  <c r="F268" i="249"/>
  <c r="E117" i="249"/>
  <c r="F165" i="249"/>
  <c r="F265" i="249"/>
  <c r="AJ6" i="232"/>
  <c r="U15" i="232"/>
  <c r="W7" i="232"/>
  <c r="E72" i="249"/>
  <c r="U16" i="232"/>
  <c r="F72" i="249"/>
  <c r="G294" i="249"/>
  <c r="E48" i="249"/>
  <c r="U14" i="232"/>
  <c r="F123" i="249"/>
  <c r="W10" i="232"/>
  <c r="F266" i="249"/>
  <c r="E269" i="249"/>
  <c r="G70" i="249"/>
  <c r="AJ11" i="232"/>
  <c r="E250" i="249"/>
  <c r="F242" i="249"/>
  <c r="E145" i="249"/>
  <c r="AH15" i="232"/>
  <c r="AH11" i="232"/>
  <c r="AH13" i="232"/>
  <c r="E63" i="249"/>
  <c r="F254" i="249"/>
  <c r="F269" i="249"/>
  <c r="G272" i="249"/>
  <c r="U8" i="232"/>
  <c r="W11" i="232"/>
  <c r="E252" i="249"/>
  <c r="F168" i="249"/>
  <c r="G21" i="249"/>
  <c r="AJ8" i="232"/>
  <c r="AH9" i="232"/>
  <c r="F255" i="249"/>
  <c r="E167" i="249"/>
  <c r="AJ13" i="232"/>
  <c r="E25" i="249"/>
  <c r="U9" i="232"/>
  <c r="AJ14" i="232"/>
  <c r="F37" i="249"/>
  <c r="G254" i="249"/>
  <c r="F22" i="249"/>
  <c r="E164" i="249"/>
  <c r="AH10" i="232"/>
  <c r="E254" i="249"/>
  <c r="AJ16" i="232"/>
  <c r="U13" i="232"/>
  <c r="AJ17" i="232"/>
  <c r="G255" i="249"/>
  <c r="E22" i="249"/>
  <c r="U6" i="232"/>
  <c r="E266" i="249"/>
  <c r="P209" i="249"/>
  <c r="F142" i="249"/>
  <c r="AH8" i="232"/>
  <c r="U7" i="232"/>
  <c r="AH16" i="232"/>
  <c r="W16" i="232"/>
  <c r="F63" i="249"/>
  <c r="E166" i="249"/>
  <c r="E267" i="249"/>
  <c r="F236" i="249"/>
  <c r="E169" i="249"/>
  <c r="F25" i="249"/>
  <c r="P223" i="249"/>
  <c r="W14" i="232"/>
  <c r="E28" i="249"/>
  <c r="AJ9" i="232"/>
  <c r="E268" i="249"/>
  <c r="E116" i="249"/>
  <c r="AH17" i="232"/>
  <c r="W15" i="232"/>
  <c r="E24" i="249"/>
  <c r="F71" i="249"/>
  <c r="F164" i="249"/>
  <c r="U11" i="232"/>
  <c r="G252" i="249"/>
  <c r="G171" i="249"/>
  <c r="U17" i="232"/>
  <c r="G296" i="249"/>
  <c r="AJ7" i="232"/>
  <c r="AH14" i="232"/>
  <c r="E165" i="249"/>
  <c r="F73" i="249"/>
  <c r="F167" i="249"/>
  <c r="AH6" i="232"/>
  <c r="W13" i="232"/>
  <c r="F252" i="249"/>
  <c r="E265" i="249"/>
  <c r="E41" i="249"/>
  <c r="E168" i="249"/>
  <c r="W8" i="232"/>
  <c r="F267" i="249"/>
  <c r="AJ12" i="232"/>
  <c r="E256" i="249"/>
  <c r="U10" i="232"/>
  <c r="G35" i="249"/>
  <c r="AH7" i="232"/>
  <c r="F74" i="249"/>
  <c r="E37" i="249"/>
  <c r="F70" i="249"/>
  <c r="E74" i="249"/>
  <c r="E61" i="249"/>
  <c r="F24" i="249"/>
  <c r="W17" i="232"/>
  <c r="AJ15" i="232"/>
  <c r="W12" i="232"/>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G251" i="249"/>
  <c r="E272" i="249"/>
  <c r="AD11" i="232"/>
  <c r="Z15" i="232"/>
  <c r="M16" i="232"/>
  <c r="E173" i="249"/>
  <c r="F115" i="249"/>
  <c r="F253" i="249"/>
  <c r="AD6" i="232"/>
  <c r="Z7" i="232"/>
  <c r="G253" i="249"/>
  <c r="M8" i="232"/>
  <c r="Q9" i="232"/>
  <c r="F54" i="249"/>
  <c r="Q10" i="232"/>
  <c r="E35" i="249"/>
  <c r="E176" i="249"/>
  <c r="Z8" i="232"/>
  <c r="G295" i="249"/>
  <c r="E253" i="249"/>
  <c r="E172" i="249"/>
  <c r="P136" i="249"/>
  <c r="Z11" i="232"/>
  <c r="F35" i="249"/>
  <c r="Q7" i="232"/>
  <c r="AD9" i="232"/>
  <c r="M11" i="232"/>
  <c r="AD10" i="232"/>
  <c r="E78" i="249"/>
  <c r="AD15" i="232"/>
  <c r="E174" i="249"/>
  <c r="E257" i="249"/>
  <c r="F143" i="249"/>
  <c r="F172" i="249"/>
  <c r="E80" i="249"/>
  <c r="E123" i="249"/>
  <c r="F175" i="249"/>
  <c r="AD8" i="232"/>
  <c r="Q8" i="232"/>
  <c r="F243" i="249"/>
  <c r="F23" i="249"/>
  <c r="Q12" i="232"/>
  <c r="M14" i="232"/>
  <c r="F174" i="249"/>
  <c r="Z14" i="232"/>
  <c r="Q15" i="232"/>
  <c r="E42" i="249"/>
  <c r="E273" i="249"/>
  <c r="E274" i="249"/>
  <c r="F42" i="249"/>
  <c r="E23" i="249"/>
  <c r="Q14" i="232"/>
  <c r="Q13" i="232"/>
  <c r="M12" i="232"/>
  <c r="F155" i="249"/>
  <c r="M17" i="232"/>
  <c r="F61" i="249"/>
  <c r="M15" i="232"/>
  <c r="F274" i="249"/>
  <c r="E263" i="249"/>
  <c r="E68" i="249"/>
  <c r="M13" i="232"/>
  <c r="AD17" i="232"/>
  <c r="Z6" i="232"/>
  <c r="E175" i="249"/>
  <c r="E77" i="249"/>
  <c r="F78" i="249"/>
  <c r="G95" i="249"/>
  <c r="P28" i="249"/>
  <c r="AD14" i="232"/>
  <c r="Z12" i="232"/>
  <c r="F124" i="249"/>
  <c r="Z16" i="232"/>
  <c r="Q16" i="232"/>
  <c r="F173" i="249"/>
  <c r="Z13" i="232"/>
  <c r="Z9" i="232"/>
  <c r="AD16" i="232"/>
  <c r="F14" i="249"/>
  <c r="M7" i="232"/>
  <c r="AD7" i="232"/>
  <c r="F275" i="249"/>
  <c r="E275" i="249"/>
  <c r="M6" i="232"/>
  <c r="G279" i="249"/>
  <c r="E81" i="249"/>
  <c r="M9" i="232"/>
  <c r="F79" i="249"/>
  <c r="G94" i="249"/>
  <c r="F77" i="249"/>
  <c r="F171" i="249"/>
  <c r="E79" i="249"/>
  <c r="AD12" i="232"/>
  <c r="M10" i="232"/>
  <c r="F48" i="249"/>
  <c r="F41" i="249"/>
  <c r="E55" i="249"/>
  <c r="E177" i="249"/>
  <c r="Q11" i="232"/>
  <c r="F149" i="249"/>
  <c r="F80" i="249"/>
  <c r="Z10" i="232"/>
  <c r="E276" i="249"/>
  <c r="F273" i="249"/>
  <c r="G178" i="249"/>
  <c r="AD13" i="232"/>
  <c r="Z17" i="232"/>
  <c r="E14" i="249"/>
  <c r="F249" i="249"/>
  <c r="P230" i="249"/>
  <c r="F276" i="249"/>
  <c r="F81" i="249"/>
  <c r="E171" i="249"/>
  <c r="F272" i="249"/>
  <c r="Q17"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E270" i="249"/>
  <c r="G192" i="249"/>
  <c r="E87" i="249"/>
  <c r="AA8" i="232"/>
  <c r="G52" i="249"/>
  <c r="P42" i="249"/>
  <c r="F55" i="249"/>
  <c r="E281" i="249"/>
  <c r="E251" i="249"/>
  <c r="F178" i="249"/>
  <c r="F85" i="249"/>
  <c r="F179" i="249"/>
  <c r="F281" i="249"/>
  <c r="AA6" i="232"/>
  <c r="AA7" i="232"/>
  <c r="E179" i="249"/>
  <c r="E124" i="249"/>
  <c r="N13" i="232"/>
  <c r="F181" i="249"/>
  <c r="N11" i="232"/>
  <c r="N15" i="232"/>
  <c r="AA17" i="232"/>
  <c r="G51" i="249"/>
  <c r="G293" i="249"/>
  <c r="G286" i="249"/>
  <c r="N17" i="232"/>
  <c r="AA13" i="232"/>
  <c r="F256" i="249"/>
  <c r="N6" i="232"/>
  <c r="F88" i="249"/>
  <c r="E182" i="249"/>
  <c r="F162" i="249"/>
  <c r="AA11" i="232"/>
  <c r="E86" i="249"/>
  <c r="E183" i="249"/>
  <c r="N12" i="232"/>
  <c r="N16" i="232"/>
  <c r="F86" i="249"/>
  <c r="E181" i="249"/>
  <c r="G53" i="249"/>
  <c r="N8" i="232"/>
  <c r="N14" i="232"/>
  <c r="F87" i="249"/>
  <c r="E280" i="249"/>
  <c r="E279" i="249"/>
  <c r="E184" i="249"/>
  <c r="AA9" i="232"/>
  <c r="E264" i="249"/>
  <c r="F84" i="249"/>
  <c r="P237" i="249"/>
  <c r="E282" i="249"/>
  <c r="E88" i="249"/>
  <c r="E21" i="249"/>
  <c r="AA14" i="232"/>
  <c r="E178" i="249"/>
  <c r="P35" i="249"/>
  <c r="AA12" i="232"/>
  <c r="P14" i="249"/>
  <c r="F182" i="249"/>
  <c r="E283" i="249"/>
  <c r="N7" i="232"/>
  <c r="F282" i="249"/>
  <c r="E143" i="249"/>
  <c r="E84" i="249"/>
  <c r="F122" i="249"/>
  <c r="G84" i="249"/>
  <c r="AA15" i="232"/>
  <c r="E180" i="249"/>
  <c r="N10" i="232"/>
  <c r="G185" i="249"/>
  <c r="AA10" i="232"/>
  <c r="N9" i="232"/>
  <c r="AA16" i="232"/>
  <c r="F280" i="249"/>
  <c r="E85" i="249"/>
  <c r="F283" i="249"/>
  <c r="G93" i="249"/>
  <c r="E115" i="249"/>
  <c r="F21" i="249"/>
  <c r="F180" i="249"/>
  <c r="F279"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92" i="249"/>
  <c r="E187" i="249"/>
  <c r="E288" i="249"/>
  <c r="F151" i="249"/>
  <c r="E53" i="249"/>
  <c r="F187" i="249"/>
  <c r="F289" i="249"/>
  <c r="E190" i="249"/>
  <c r="E94" i="249"/>
  <c r="F250" i="249"/>
  <c r="E186" i="249"/>
  <c r="F257" i="249"/>
  <c r="F290" i="249"/>
  <c r="F251" i="249"/>
  <c r="E287" i="249"/>
  <c r="E69" i="249"/>
  <c r="F186" i="249"/>
  <c r="E188" i="249"/>
  <c r="F50" i="249"/>
  <c r="F169" i="249"/>
  <c r="E122" i="249"/>
  <c r="F286" i="249"/>
  <c r="F156" i="249"/>
  <c r="E191" i="249"/>
  <c r="F95" i="249"/>
  <c r="E290" i="249"/>
  <c r="F92" i="249"/>
  <c r="F288" i="249"/>
  <c r="E286" i="249"/>
  <c r="E82" i="249"/>
  <c r="P115" i="249"/>
  <c r="F188" i="249"/>
  <c r="E185" i="249"/>
  <c r="F189" i="249"/>
  <c r="F163" i="249"/>
  <c r="F94" i="249"/>
  <c r="P21" i="249"/>
  <c r="F52" i="249"/>
  <c r="F185" i="249"/>
  <c r="E95" i="249"/>
  <c r="F287" i="249"/>
  <c r="F68" i="249"/>
  <c r="G49" i="249"/>
  <c r="P143" i="249"/>
  <c r="G91" i="249"/>
  <c r="E62" i="249"/>
  <c r="E271" i="249"/>
  <c r="E289" i="249"/>
  <c r="E189" i="249"/>
  <c r="E75" i="249"/>
  <c r="F53" i="249"/>
  <c r="E51" i="249"/>
  <c r="E93"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P157" i="249"/>
  <c r="E52" i="249"/>
  <c r="F152" i="249"/>
  <c r="F82" i="249"/>
  <c r="F296" i="249"/>
  <c r="F294" i="249"/>
  <c r="F51" i="249"/>
  <c r="F297" i="249"/>
  <c r="E297" i="249"/>
  <c r="E91" i="249"/>
  <c r="E196" i="249"/>
  <c r="F196" i="249"/>
  <c r="E151" i="249"/>
  <c r="F194" i="249"/>
  <c r="E198" i="249"/>
  <c r="E197" i="249"/>
  <c r="F195" i="249"/>
  <c r="F75" i="249"/>
  <c r="E50" i="249"/>
  <c r="E278" i="249"/>
  <c r="E293" i="249"/>
  <c r="E193" i="249"/>
  <c r="F295" i="249"/>
  <c r="F263" i="249"/>
  <c r="E192" i="249"/>
  <c r="E195" i="249"/>
  <c r="E152" i="249"/>
  <c r="F192" i="249"/>
  <c r="F93" i="249"/>
  <c r="F293" i="249"/>
  <c r="P122" i="249"/>
  <c r="F62" i="249"/>
  <c r="E295" i="249"/>
  <c r="E194" i="249"/>
  <c r="E277" i="249"/>
  <c r="P244" i="249"/>
  <c r="P251" i="249"/>
  <c r="F193" i="249"/>
  <c r="E294" i="249"/>
  <c r="E296" i="249"/>
  <c r="E96"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AE6" i="232"/>
  <c r="E76" i="249"/>
  <c r="F177" i="249"/>
  <c r="E49" i="249"/>
  <c r="R15" i="232"/>
  <c r="R12" i="232"/>
  <c r="R9" i="232"/>
  <c r="F150" i="249"/>
  <c r="AE16" i="232"/>
  <c r="F49" i="249"/>
  <c r="F76" i="249"/>
  <c r="R11" i="232"/>
  <c r="F277" i="249"/>
  <c r="F270" i="249"/>
  <c r="R7" i="232"/>
  <c r="F183" i="249"/>
  <c r="F69" i="249"/>
  <c r="AE10" i="232"/>
  <c r="R16" i="232"/>
  <c r="AE13" i="232"/>
  <c r="F96" i="249"/>
  <c r="AE15" i="232"/>
  <c r="AE9" i="232"/>
  <c r="R6" i="232"/>
  <c r="AE7" i="232"/>
  <c r="AE11" i="232"/>
  <c r="F91" i="249"/>
  <c r="E291" i="249"/>
  <c r="R8" i="232"/>
  <c r="E285" i="249"/>
  <c r="F176" i="249"/>
  <c r="E298" i="249"/>
  <c r="E284" i="249"/>
  <c r="R14" i="232"/>
  <c r="R17" i="232"/>
  <c r="AE14" i="232"/>
  <c r="AE17" i="232"/>
  <c r="E89" i="249"/>
  <c r="F264" i="249"/>
  <c r="AE8" i="232"/>
  <c r="E83" i="249"/>
  <c r="R13" i="232"/>
  <c r="R10" i="232"/>
  <c r="AE12" i="232"/>
  <c r="F170" i="249"/>
  <c r="F89" i="249"/>
  <c r="F271"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63" i="249"/>
  <c r="F278" i="249"/>
  <c r="P70" i="249"/>
  <c r="P49" i="249"/>
  <c r="P258" i="249"/>
  <c r="E150" i="249"/>
  <c r="F184" i="249"/>
  <c r="F197" i="249"/>
  <c r="E97" i="249"/>
  <c r="F190" i="249"/>
  <c r="P171" i="249"/>
  <c r="P265" i="249"/>
  <c r="E90" i="249"/>
  <c r="P164" i="249"/>
  <c r="F284" i="249"/>
  <c r="E299" i="249"/>
  <c r="E292" i="249"/>
  <c r="F83"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P178" i="249"/>
  <c r="F97" i="249"/>
  <c r="F90" i="249"/>
  <c r="P150" i="249"/>
  <c r="F291" i="249"/>
  <c r="F298" i="249"/>
  <c r="F191" i="249"/>
  <c r="P77" i="249"/>
  <c r="P272" i="249"/>
  <c r="F198" i="249"/>
  <c r="F285"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279" i="249"/>
  <c r="P84" i="249"/>
  <c r="P91" i="249"/>
  <c r="F292" i="249"/>
  <c r="P1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F299" i="249"/>
  <c r="P286"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V86" i="235"/>
  <c r="X86" i="235" s="1"/>
  <c r="P19" i="246"/>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8" i="249"/>
  <c r="G56" i="249"/>
  <c r="G7" i="249"/>
  <c r="E58" i="249"/>
  <c r="G9" i="249"/>
  <c r="AV34" i="235" l="1"/>
  <c r="AV55" i="235"/>
  <c r="AG45" i="235"/>
  <c r="AT45" i="235"/>
  <c r="F56" i="249"/>
  <c r="F7" i="249"/>
  <c r="F109" i="249"/>
  <c r="E109" i="249"/>
  <c r="F57" i="249"/>
  <c r="F8" i="249"/>
  <c r="AU45" i="235" l="1"/>
  <c r="AG55" i="235"/>
  <c r="AT55" i="235"/>
  <c r="AU34" i="235"/>
  <c r="F108" i="249"/>
  <c r="F110" i="249"/>
  <c r="F58" i="249"/>
  <c r="E56" i="249"/>
  <c r="F9" i="249"/>
  <c r="E110" i="249"/>
  <c r="E7" i="249"/>
  <c r="AU55" i="235" l="1"/>
  <c r="AG34" i="235"/>
  <c r="Y7" i="232"/>
  <c r="Y10" i="232"/>
  <c r="P7" i="249"/>
  <c r="Y9" i="232"/>
  <c r="Y17" i="232"/>
  <c r="Y16" i="232"/>
  <c r="L21" i="232"/>
  <c r="L12" i="232"/>
  <c r="Y8" i="232"/>
  <c r="L7" i="232"/>
  <c r="Y13" i="232"/>
  <c r="P56" i="249"/>
  <c r="Y12" i="232"/>
  <c r="Y6" i="232"/>
  <c r="L17" i="232"/>
  <c r="L9" i="232"/>
  <c r="Y15" i="232"/>
  <c r="L11" i="232"/>
  <c r="L15" i="232"/>
  <c r="L6" i="232"/>
  <c r="L10" i="232"/>
  <c r="Y11" i="232"/>
  <c r="Y14" i="232"/>
  <c r="L13" i="232"/>
  <c r="L16" i="232"/>
  <c r="L14" i="232"/>
  <c r="L8"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<sst xmlns="http://schemas.openxmlformats.org/spreadsheetml/2006/main" count="6307" uniqueCount="587">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</sst>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483" zoomScale="85" zoomScaleNormal="85" workbookViewId="0">
      <selection activeCell="D512" sqref="D51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3" zoomScaleNormal="100" workbookViewId="0">
      <selection activeCell="E104" sqref="E104"/>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t="e">
        <f t="shared" si="20"/>
        <v>#REF!</v>
      </c>
      <c r="N33" s="322" t="e">
        <f t="shared" si="21"/>
        <v>#REF!</v>
      </c>
      <c r="O33" s="322" t="e">
        <f t="shared" si="22"/>
        <v>#REF!</v>
      </c>
      <c r="P33" s="322" t="e">
        <f t="shared" si="23"/>
        <v>#REF!</v>
      </c>
      <c r="Q33" s="322" t="e">
        <f t="shared" si="24"/>
        <v>#REF!</v>
      </c>
      <c r="R33" s="322" t="e">
        <f t="shared" si="25"/>
        <v>#REF!</v>
      </c>
      <c r="S33" s="322" t="e">
        <f t="shared" si="1"/>
        <v>#REF!</v>
      </c>
      <c r="T33" s="322" t="e">
        <f t="shared" si="2"/>
        <v>#REF!</v>
      </c>
      <c r="U33" s="322" t="e">
        <f t="shared" si="3"/>
        <v>#REF!</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t="e">
        <f t="shared" si="7"/>
        <v>#REF!</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t="e">
        <f>H117/1000</f>
        <v>#REF!</v>
      </c>
      <c r="BN33" s="561" t="e">
        <f>BM33*$AN$23</f>
        <v>#REF!</v>
      </c>
      <c r="BO33" s="562" t="e">
        <f t="shared" si="52"/>
        <v>#REF!</v>
      </c>
      <c r="BP33" s="562" t="e">
        <f t="shared" si="53"/>
        <v>#REF!</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t="e">
        <f t="shared" si="20"/>
        <v>#REF!</v>
      </c>
      <c r="N44" s="322" t="e">
        <f t="shared" si="21"/>
        <v>#REF!</v>
      </c>
      <c r="O44" s="322" t="e">
        <f t="shared" si="22"/>
        <v>#REF!</v>
      </c>
      <c r="P44" s="322" t="e">
        <f t="shared" si="23"/>
        <v>#REF!</v>
      </c>
      <c r="Q44" s="322" t="e">
        <f t="shared" si="24"/>
        <v>#REF!</v>
      </c>
      <c r="R44" s="322" t="e">
        <f t="shared" si="25"/>
        <v>#REF!</v>
      </c>
      <c r="S44" s="322" t="e">
        <f t="shared" si="1"/>
        <v>#REF!</v>
      </c>
      <c r="T44" s="322" t="e">
        <f t="shared" si="2"/>
        <v>#REF!</v>
      </c>
      <c r="U44" s="322" t="e">
        <f t="shared" si="3"/>
        <v>#REF!</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t="e">
        <f t="shared" si="71"/>
        <v>#REF!</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t="e">
        <f>H118/1000</f>
        <v>#REF!</v>
      </c>
      <c r="BN44" s="562" t="e">
        <f t="shared" si="75"/>
        <v>#REF!</v>
      </c>
      <c r="BO44" s="562" t="e">
        <f t="shared" si="52"/>
        <v>#REF!</v>
      </c>
      <c r="BP44" s="562" t="e">
        <f t="shared" si="53"/>
        <v>#REF!</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t="e">
        <f t="shared" si="20"/>
        <v>#REF!</v>
      </c>
      <c r="N54" s="322" t="e">
        <f t="shared" si="21"/>
        <v>#REF!</v>
      </c>
      <c r="O54" s="322" t="e">
        <f t="shared" si="22"/>
        <v>#REF!</v>
      </c>
      <c r="P54" s="322" t="e">
        <f t="shared" si="23"/>
        <v>#REF!</v>
      </c>
      <c r="Q54" s="322" t="e">
        <f t="shared" si="24"/>
        <v>#REF!</v>
      </c>
      <c r="R54" s="322" t="e">
        <f t="shared" si="25"/>
        <v>#REF!</v>
      </c>
      <c r="S54" s="322" t="e">
        <f t="shared" si="1"/>
        <v>#REF!</v>
      </c>
      <c r="T54" s="322" t="e">
        <f t="shared" si="2"/>
        <v>#REF!</v>
      </c>
      <c r="U54" s="322" t="e">
        <f t="shared" si="3"/>
        <v>#REF!</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t="e">
        <f t="shared" si="83"/>
        <v>#REF!</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t="e">
        <f>H122/1000</f>
        <v>#REF!</v>
      </c>
      <c r="BN54" s="561" t="e">
        <f>BM54*$AN$23</f>
        <v>#REF!</v>
      </c>
      <c r="BO54" s="562" t="e">
        <f t="shared" si="52"/>
        <v>#REF!</v>
      </c>
      <c r="BP54" s="562" t="e">
        <f t="shared" si="53"/>
        <v>#REF!</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t="e">
        <f t="shared" si="20"/>
        <v>#REF!</v>
      </c>
      <c r="N62" s="323" t="e">
        <f t="shared" si="21"/>
        <v>#REF!</v>
      </c>
      <c r="O62" s="323" t="e">
        <f t="shared" si="22"/>
        <v>#REF!</v>
      </c>
      <c r="P62" s="323" t="e">
        <f t="shared" si="23"/>
        <v>#REF!</v>
      </c>
      <c r="Q62" s="323" t="e">
        <f t="shared" si="24"/>
        <v>#REF!</v>
      </c>
      <c r="R62" s="323" t="e">
        <f t="shared" si="25"/>
        <v>#REF!</v>
      </c>
      <c r="S62" s="323" t="e">
        <f t="shared" si="1"/>
        <v>#REF!</v>
      </c>
      <c r="T62" s="323" t="e">
        <f t="shared" si="2"/>
        <v>#REF!</v>
      </c>
      <c r="U62" s="323" t="e">
        <f t="shared" si="3"/>
        <v>#REF!</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t="e">
        <f t="shared" si="83"/>
        <v>#REF!</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t="e">
        <f>H119/1000</f>
        <v>#REF!</v>
      </c>
      <c r="BN62" s="534" t="e">
        <f>BM62*$AN$23</f>
        <v>#REF!</v>
      </c>
      <c r="BO62" s="535" t="e">
        <f t="shared" si="52"/>
        <v>#REF!</v>
      </c>
      <c r="BP62" s="535" t="e">
        <f t="shared" si="53"/>
        <v>#REF!</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matrix'!B14</f>
        <v>Biomass</v>
      </c>
      <c r="U85" s="117"/>
      <c r="V85" s="118">
        <f>+INDEX('Energy matrix'!C14:N14,1,$D$2)</f>
        <v>0</v>
      </c>
      <c r="W85" s="117"/>
      <c r="X85" s="25">
        <f t="shared" si="94"/>
        <v>0</v>
      </c>
      <c r="AB85" s="85"/>
    </row>
    <row r="86" spans="3:28" ht="12.75" customHeight="1">
      <c r="O86" s="86"/>
      <c r="T86" s="117" t="str">
        <f>+'Energy matrix'!B15</f>
        <v>Waste</v>
      </c>
      <c r="U86" s="117"/>
      <c r="V86" s="118">
        <f>+INDEX('Energy matrix'!C15:N15,1,$D$2)</f>
        <v>0</v>
      </c>
      <c r="W86" s="117"/>
      <c r="X86" s="25">
        <f t="shared" si="94"/>
        <v>0</v>
      </c>
    </row>
    <row r="87" spans="3:28" ht="12.75" customHeight="1">
      <c r="O87" s="86"/>
      <c r="T87" s="117" t="str">
        <f>+'Energy matrix'!B16</f>
        <v>Electricity</v>
      </c>
      <c r="U87" s="117"/>
      <c r="V87" s="118">
        <f>+INDEX('Energy matrix'!C16:N16,1,$D$2)</f>
        <v>97534.8</v>
      </c>
      <c r="W87" s="117"/>
      <c r="X87" s="25">
        <f t="shared" si="94"/>
        <v>9.7534800000000005E-2</v>
      </c>
    </row>
    <row r="88" spans="3:28" ht="12.75" customHeight="1">
      <c r="O88" s="86"/>
      <c r="T88" s="122" t="str">
        <f>+'Energy matrix'!B17</f>
        <v>District Heating</v>
      </c>
      <c r="U88" s="122"/>
      <c r="V88" s="123">
        <f>+INDEX('Energy matrix'!C17:N17,1,$D$2)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matrix'!C25:N25,1,$D$2)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matrix'!B26</f>
        <v>Coal</v>
      </c>
      <c r="U98" s="117"/>
      <c r="V98" s="118">
        <f>+INDEX('Energy matrix'!C26:N26,1,$D$2)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matrix'!B28</f>
        <v>Diesel</v>
      </c>
      <c r="U100" s="117"/>
      <c r="V100" s="118">
        <f>+INDEX('Energy matrix'!C28:N28,1,$D$2)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matrix'!B32</f>
        <v>Natural gas</v>
      </c>
      <c r="U103" s="117"/>
      <c r="V103" s="118">
        <f>+INDEX('Energy matrix'!C32:N32,1,$D$2)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63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93826.8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matrix'!B45</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t="e">
        <f t="shared" si="126"/>
        <v>#REF!</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matrix'!C46:N46,1,$D$2)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t="e">
        <f t="shared" si="127"/>
        <v>#REF!</v>
      </c>
      <c r="I118" s="14">
        <f t="shared" si="127"/>
        <v>0</v>
      </c>
      <c r="J118" s="14">
        <f t="shared" si="127"/>
        <v>0</v>
      </c>
      <c r="K118" s="14">
        <f t="shared" si="127"/>
        <v>0</v>
      </c>
      <c r="L118" s="14">
        <f t="shared" si="127"/>
        <v>0</v>
      </c>
      <c r="M118" s="14">
        <f t="shared" si="127"/>
        <v>0</v>
      </c>
      <c r="N118" s="14">
        <f t="shared" si="127"/>
        <v>0</v>
      </c>
      <c r="O118" s="86"/>
      <c r="T118" s="117" t="str">
        <f>'Energy matrix'!B47</f>
        <v>Coal</v>
      </c>
      <c r="U118" s="117"/>
      <c r="V118" s="118">
        <f>+INDEX('Energy matrix'!C47:N47,1,$D$2)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t="e">
        <f t="shared" si="128"/>
        <v>#REF!</v>
      </c>
      <c r="I119" s="19">
        <f t="shared" si="128"/>
        <v>0</v>
      </c>
      <c r="J119" s="19">
        <f t="shared" si="128"/>
        <v>0</v>
      </c>
      <c r="K119" s="19">
        <f t="shared" si="128"/>
        <v>0</v>
      </c>
      <c r="L119" s="19">
        <f t="shared" si="128"/>
        <v>0</v>
      </c>
      <c r="M119" s="19">
        <f t="shared" si="128"/>
        <v>0</v>
      </c>
      <c r="N119" s="19">
        <f t="shared" si="128"/>
        <v>0</v>
      </c>
      <c r="O119" s="86"/>
      <c r="T119" s="117" t="str">
        <f>'Energy matrix'!B48</f>
        <v>Fuel Oil</v>
      </c>
      <c r="U119" s="117"/>
      <c r="V119" s="118">
        <f>+INDEX('Energy matrix'!C48:N48,1,$D$2)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t="e">
        <f t="shared" si="129"/>
        <v>#REF!</v>
      </c>
      <c r="I120" s="14">
        <f t="shared" si="129"/>
        <v>0</v>
      </c>
      <c r="J120" s="14">
        <f t="shared" si="129"/>
        <v>0</v>
      </c>
      <c r="K120" s="14">
        <f t="shared" si="129"/>
        <v>0</v>
      </c>
      <c r="L120" s="14">
        <f t="shared" si="129"/>
        <v>0</v>
      </c>
      <c r="M120" s="14">
        <f t="shared" si="129"/>
        <v>0</v>
      </c>
      <c r="N120" s="14">
        <f t="shared" si="129"/>
        <v>0</v>
      </c>
      <c r="O120" s="86"/>
      <c r="T120" s="117" t="str">
        <f>'Energy matrix'!B49</f>
        <v>Diesel</v>
      </c>
      <c r="U120" s="117"/>
      <c r="V120" s="118">
        <f>+INDEX('Energy matrix'!C49:N49,1,$D$2)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t="e">
        <f t="shared" si="130"/>
        <v>#REF!</v>
      </c>
      <c r="I121" s="14">
        <f t="shared" si="130"/>
        <v>0</v>
      </c>
      <c r="J121" s="14">
        <f t="shared" si="130"/>
        <v>0</v>
      </c>
      <c r="K121" s="14">
        <f t="shared" si="130"/>
        <v>0</v>
      </c>
      <c r="L121" s="14">
        <f t="shared" si="130"/>
        <v>0</v>
      </c>
      <c r="M121" s="14">
        <f t="shared" si="130"/>
        <v>0</v>
      </c>
      <c r="N121" s="14">
        <f t="shared" si="130"/>
        <v>0</v>
      </c>
      <c r="O121" s="86"/>
      <c r="T121" s="117" t="str">
        <f>'Energy matrix'!B50</f>
        <v>Gasoline</v>
      </c>
      <c r="U121" s="117"/>
      <c r="V121" s="118">
        <f>+INDEX('Energy matrix'!C50:N50,1,$D$2)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t="e">
        <f t="shared" si="131"/>
        <v>#REF!</v>
      </c>
      <c r="I122" s="14">
        <f t="shared" si="131"/>
        <v>0</v>
      </c>
      <c r="J122" s="14">
        <f t="shared" si="131"/>
        <v>0</v>
      </c>
      <c r="K122" s="14">
        <f t="shared" si="131"/>
        <v>0</v>
      </c>
      <c r="L122" s="14">
        <f t="shared" si="131"/>
        <v>0</v>
      </c>
      <c r="M122" s="14">
        <f t="shared" si="131"/>
        <v>0</v>
      </c>
      <c r="N122" s="14">
        <f t="shared" si="131"/>
        <v>87739.199999999997</v>
      </c>
      <c r="O122" s="86"/>
      <c r="T122" s="117" t="e">
        <f>'Energy matrix'!#REF!</f>
        <v>#REF!</v>
      </c>
      <c r="U122" s="117"/>
      <c r="V122" s="118" t="e">
        <f>+_xlfn.SINGLE(INDEX('Energy matrix'!#REF!,1,$D$2))</f>
        <v>#REF!</v>
      </c>
      <c r="W122" s="117"/>
    </row>
    <row r="123" spans="3:31" ht="12.75" customHeight="1">
      <c r="C123" s="17" t="s">
        <v>57</v>
      </c>
      <c r="D123" s="18">
        <f t="shared" ref="D123:N123" si="132">SUM(D117:D122)</f>
        <v>28433.278999999999</v>
      </c>
      <c r="E123" s="18">
        <f t="shared" si="132"/>
        <v>0</v>
      </c>
      <c r="F123" s="18">
        <f t="shared" si="132"/>
        <v>429.27</v>
      </c>
      <c r="G123" s="18">
        <f t="shared" si="132"/>
        <v>0</v>
      </c>
      <c r="H123" s="18" t="e">
        <f t="shared" si="132"/>
        <v>#REF!</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4</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t="e">
        <f t="shared" si="32"/>
        <v>#REF!</v>
      </c>
      <c r="N33" s="322" t="e">
        <f t="shared" si="32"/>
        <v>#REF!</v>
      </c>
      <c r="O33" s="322" t="e">
        <f t="shared" si="32"/>
        <v>#REF!</v>
      </c>
      <c r="P33" s="322" t="e">
        <f t="shared" si="3"/>
        <v>#REF!</v>
      </c>
      <c r="Q33" s="322" t="e">
        <f t="shared" si="4"/>
        <v>#REF!</v>
      </c>
      <c r="R33" s="322" t="e">
        <f t="shared" si="5"/>
        <v>#REF!</v>
      </c>
      <c r="S33" s="322" t="e">
        <f t="shared" si="6"/>
        <v>#REF!</v>
      </c>
      <c r="T33" s="322" t="e">
        <f t="shared" si="7"/>
        <v>#REF!</v>
      </c>
      <c r="U33" s="322" t="e">
        <f t="shared" si="8"/>
        <v>#REF!</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t="e">
        <f t="shared" si="12"/>
        <v>#REF!</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t="e">
        <f>H117/1000</f>
        <v>#REF!</v>
      </c>
      <c r="BN33" s="561" t="e">
        <f>BM33*$AN$23</f>
        <v>#REF!</v>
      </c>
      <c r="BO33" s="562" t="e">
        <f>BM33*$BB$23</f>
        <v>#REF!</v>
      </c>
      <c r="BP33" s="562" t="e">
        <f>BM33*$BC$23</f>
        <v>#REF!</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t="e">
        <f t="shared" si="55"/>
        <v>#REF!</v>
      </c>
      <c r="N44" s="322" t="e">
        <f t="shared" si="55"/>
        <v>#REF!</v>
      </c>
      <c r="O44" s="322" t="e">
        <f t="shared" si="55"/>
        <v>#REF!</v>
      </c>
      <c r="P44" s="322" t="e">
        <f t="shared" si="3"/>
        <v>#REF!</v>
      </c>
      <c r="Q44" s="322" t="e">
        <f t="shared" si="4"/>
        <v>#REF!</v>
      </c>
      <c r="R44" s="322" t="e">
        <f t="shared" si="5"/>
        <v>#REF!</v>
      </c>
      <c r="S44" s="322" t="e">
        <f t="shared" si="6"/>
        <v>#REF!</v>
      </c>
      <c r="T44" s="322" t="e">
        <f t="shared" si="7"/>
        <v>#REF!</v>
      </c>
      <c r="U44" s="322" t="e">
        <f t="shared" si="8"/>
        <v>#REF!</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t="e">
        <f t="shared" si="59"/>
        <v>#REF!</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t="e">
        <f>H118/1000</f>
        <v>#REF!</v>
      </c>
      <c r="BN44" s="562" t="e">
        <f t="shared" si="63"/>
        <v>#REF!</v>
      </c>
      <c r="BO44" s="562" t="e">
        <f t="shared" si="48"/>
        <v>#REF!</v>
      </c>
      <c r="BP44" s="562" t="e">
        <f t="shared" si="49"/>
        <v>#REF!</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t="e">
        <f t="shared" si="68"/>
        <v>#REF!</v>
      </c>
      <c r="N54" s="322" t="e">
        <f t="shared" si="68"/>
        <v>#REF!</v>
      </c>
      <c r="O54" s="322" t="e">
        <f t="shared" si="68"/>
        <v>#REF!</v>
      </c>
      <c r="P54" s="322" t="e">
        <f t="shared" si="3"/>
        <v>#REF!</v>
      </c>
      <c r="Q54" s="322" t="e">
        <f t="shared" si="4"/>
        <v>#REF!</v>
      </c>
      <c r="R54" s="322" t="e">
        <f t="shared" si="5"/>
        <v>#REF!</v>
      </c>
      <c r="S54" s="322" t="e">
        <f t="shared" si="6"/>
        <v>#REF!</v>
      </c>
      <c r="T54" s="322" t="e">
        <f t="shared" si="7"/>
        <v>#REF!</v>
      </c>
      <c r="U54" s="322" t="e">
        <f t="shared" si="8"/>
        <v>#REF!</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t="e">
        <f t="shared" si="73"/>
        <v>#REF!</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t="e">
        <f>H122/1000</f>
        <v>#REF!</v>
      </c>
      <c r="BN54" s="561" t="e">
        <f>BM54*$AN$23</f>
        <v>#REF!</v>
      </c>
      <c r="BO54" s="562" t="e">
        <f t="shared" si="48"/>
        <v>#REF!</v>
      </c>
      <c r="BP54" s="562" t="e">
        <f t="shared" si="49"/>
        <v>#REF!</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t="e">
        <f t="shared" si="80"/>
        <v>#REF!</v>
      </c>
      <c r="N62" s="323" t="e">
        <f t="shared" si="80"/>
        <v>#REF!</v>
      </c>
      <c r="O62" s="323" t="e">
        <f t="shared" si="80"/>
        <v>#REF!</v>
      </c>
      <c r="P62" s="323" t="e">
        <f t="shared" si="3"/>
        <v>#REF!</v>
      </c>
      <c r="Q62" s="323" t="e">
        <f t="shared" si="4"/>
        <v>#REF!</v>
      </c>
      <c r="R62" s="323" t="e">
        <f t="shared" si="5"/>
        <v>#REF!</v>
      </c>
      <c r="S62" s="323" t="e">
        <f t="shared" si="77"/>
        <v>#REF!</v>
      </c>
      <c r="T62" s="323" t="e">
        <f t="shared" si="76"/>
        <v>#REF!</v>
      </c>
      <c r="U62" s="323" t="e">
        <f t="shared" si="76"/>
        <v>#REF!</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t="e">
        <f t="shared" si="73"/>
        <v>#REF!</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t="e">
        <f>H119/1000</f>
        <v>#REF!</v>
      </c>
      <c r="BN62" s="534" t="e">
        <f>BM62*$AN$23</f>
        <v>#REF!</v>
      </c>
      <c r="BO62" s="535" t="e">
        <f>BM62*$BB$23</f>
        <v>#REF!</v>
      </c>
      <c r="BP62" s="535" t="e">
        <f>BM62*$BC$23</f>
        <v>#REF!</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matrix'!B11</f>
        <v>Natural gas</v>
      </c>
      <c r="U83" s="117"/>
      <c r="V83" s="118">
        <f>+INDEX('Energy matrix'!C11:N11,1,$D$2)</f>
        <v>237284.88700000002</v>
      </c>
      <c r="W83" s="117"/>
    </row>
    <row r="84" spans="3:24" ht="12.75" customHeight="1">
      <c r="E84" s="25"/>
      <c r="F84" s="25"/>
      <c r="G84" s="25"/>
      <c r="H84" s="25"/>
      <c r="I84" s="25"/>
      <c r="J84" s="25"/>
      <c r="K84" s="25"/>
      <c r="O84" s="86"/>
      <c r="T84" s="117" t="str">
        <f>+'Energy matrix'!B12</f>
        <v>Biogas</v>
      </c>
      <c r="U84" s="117"/>
      <c r="V84" s="118">
        <f>+INDEX('Energy matrix'!C12:N12,1,$D$2)</f>
        <v>4839</v>
      </c>
      <c r="W84" s="117"/>
    </row>
    <row r="85" spans="3:24" ht="12.75" customHeight="1">
      <c r="E85" s="25"/>
      <c r="F85" s="25"/>
      <c r="G85" s="25"/>
      <c r="H85" s="25"/>
      <c r="I85" s="25"/>
      <c r="J85" s="25"/>
      <c r="K85" s="25"/>
      <c r="O85" s="86"/>
      <c r="T85" s="117" t="str">
        <f>+'Energy matrix'!B14</f>
        <v>Biomass</v>
      </c>
      <c r="U85" s="117"/>
      <c r="V85" s="118">
        <f>+INDEX('Energy matrix'!C14:N14,1,$D$2)</f>
        <v>1701</v>
      </c>
      <c r="W85" s="117"/>
    </row>
    <row r="86" spans="3:24" ht="12.75" customHeight="1">
      <c r="O86" s="86"/>
      <c r="T86" s="117" t="str">
        <f>+'Energy matrix'!B15</f>
        <v>Waste</v>
      </c>
      <c r="U86" s="117"/>
      <c r="V86" s="118">
        <f>+INDEX('Energy matrix'!C15:N15,1,$D$2)</f>
        <v>6545</v>
      </c>
      <c r="W86" s="117"/>
    </row>
    <row r="87" spans="3:24" ht="12.75" customHeight="1">
      <c r="O87" s="86"/>
      <c r="T87" s="117" t="str">
        <f>+'Energy matrix'!B16</f>
        <v>Electricity</v>
      </c>
      <c r="U87" s="117"/>
      <c r="V87" s="118">
        <f>+INDEX('Energy matrix'!C16:N16,1,$D$2)</f>
        <v>188413.2</v>
      </c>
      <c r="W87" s="117"/>
    </row>
    <row r="88" spans="3:24" ht="12.75" customHeight="1">
      <c r="O88" s="86"/>
      <c r="T88" s="122" t="str">
        <f>+'Energy matrix'!B17</f>
        <v>District Heating</v>
      </c>
      <c r="U88" s="122"/>
      <c r="V88" s="123">
        <f>+INDEX('Energy matrix'!C17:N17,1,$D$2)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matrix'!C25:N25,1,$D$2)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matrix'!B26</f>
        <v>Coal</v>
      </c>
      <c r="U98" s="117"/>
      <c r="V98" s="118">
        <f>+INDEX('Energy matrix'!C26:N26,1,$D$2)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matrix'!B27</f>
        <v>Fuel Oil</v>
      </c>
      <c r="U99" s="117"/>
      <c r="V99" s="118">
        <f>+INDEX('Energy matrix'!C27:N27,1,$D$2)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matrix'!B32</f>
        <v>Natural gas</v>
      </c>
      <c r="U103" s="117"/>
      <c r="V103" s="118">
        <f>+INDEX('Energy matrix'!C32:N32,1,$D$2)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1409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8685</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192474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matrix'!B45</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t="e">
        <f t="shared" si="121"/>
        <v>#REF!</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matrix'!C46:N46,1,$D$2)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t="e">
        <f t="shared" si="122"/>
        <v>#REF!</v>
      </c>
      <c r="I118" s="14">
        <f t="shared" si="122"/>
        <v>0</v>
      </c>
      <c r="J118" s="14">
        <f t="shared" si="122"/>
        <v>0</v>
      </c>
      <c r="K118" s="14">
        <f t="shared" si="122"/>
        <v>0</v>
      </c>
      <c r="L118" s="14">
        <f t="shared" si="122"/>
        <v>0</v>
      </c>
      <c r="M118" s="14">
        <f t="shared" si="122"/>
        <v>962.28</v>
      </c>
      <c r="N118" s="14">
        <f t="shared" si="122"/>
        <v>0</v>
      </c>
      <c r="O118" s="86"/>
      <c r="T118" s="117" t="str">
        <f>'Energy matrix'!B47</f>
        <v>Coal</v>
      </c>
      <c r="U118" s="117"/>
      <c r="V118" s="118">
        <f>+INDEX('Energy matrix'!C47:N47,1,$D$2)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t="e">
        <f t="shared" si="123"/>
        <v>#REF!</v>
      </c>
      <c r="I119" s="19">
        <f t="shared" si="123"/>
        <v>0</v>
      </c>
      <c r="J119" s="19">
        <f t="shared" si="123"/>
        <v>0</v>
      </c>
      <c r="K119" s="19">
        <f t="shared" si="123"/>
        <v>0</v>
      </c>
      <c r="L119" s="19">
        <f t="shared" si="123"/>
        <v>0</v>
      </c>
      <c r="M119" s="19">
        <f t="shared" si="123"/>
        <v>0</v>
      </c>
      <c r="N119" s="19">
        <f t="shared" si="123"/>
        <v>0</v>
      </c>
      <c r="O119" s="86"/>
      <c r="T119" s="117" t="str">
        <f>'Energy matrix'!B48</f>
        <v>Fuel Oil</v>
      </c>
      <c r="U119" s="117"/>
      <c r="V119" s="118">
        <f>+INDEX('Energy matrix'!C48:N48,1,$D$2)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t="e">
        <f t="shared" si="124"/>
        <v>#REF!</v>
      </c>
      <c r="I120" s="14">
        <f t="shared" si="124"/>
        <v>0</v>
      </c>
      <c r="J120" s="14">
        <f t="shared" si="124"/>
        <v>0</v>
      </c>
      <c r="K120" s="14">
        <f t="shared" si="124"/>
        <v>0</v>
      </c>
      <c r="L120" s="14">
        <f t="shared" si="124"/>
        <v>0</v>
      </c>
      <c r="M120" s="14">
        <f t="shared" si="124"/>
        <v>612.36</v>
      </c>
      <c r="N120" s="14">
        <f t="shared" si="124"/>
        <v>0</v>
      </c>
      <c r="O120" s="86"/>
      <c r="T120" s="117" t="str">
        <f>'Energy matrix'!B49</f>
        <v>Diesel</v>
      </c>
      <c r="U120" s="117"/>
      <c r="V120" s="118">
        <f>+INDEX('Energy matrix'!C49:N49,1,$D$2)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t="e">
        <f t="shared" si="125"/>
        <v>#REF!</v>
      </c>
      <c r="I121" s="14">
        <f t="shared" si="125"/>
        <v>0</v>
      </c>
      <c r="J121" s="14">
        <f t="shared" si="125"/>
        <v>0</v>
      </c>
      <c r="K121" s="14">
        <f t="shared" si="125"/>
        <v>0</v>
      </c>
      <c r="L121" s="14">
        <f t="shared" si="125"/>
        <v>0</v>
      </c>
      <c r="M121" s="14">
        <f t="shared" si="125"/>
        <v>7085.88</v>
      </c>
      <c r="N121" s="14">
        <f t="shared" si="125"/>
        <v>0</v>
      </c>
      <c r="O121" s="86"/>
      <c r="T121" s="117" t="str">
        <f>'Energy matrix'!B50</f>
        <v>Gasoline</v>
      </c>
      <c r="U121" s="117"/>
      <c r="V121" s="118">
        <f>+INDEX('Energy matrix'!C50:N50,1,$D$2)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t="e">
        <f t="shared" si="126"/>
        <v>#REF!</v>
      </c>
      <c r="I122" s="14">
        <f t="shared" si="126"/>
        <v>169.20000000000002</v>
      </c>
      <c r="J122" s="14">
        <f t="shared" si="126"/>
        <v>0</v>
      </c>
      <c r="K122" s="14">
        <f t="shared" si="126"/>
        <v>0</v>
      </c>
      <c r="L122" s="14">
        <f t="shared" si="126"/>
        <v>0</v>
      </c>
      <c r="M122" s="14">
        <f t="shared" si="126"/>
        <v>87.48</v>
      </c>
      <c r="N122" s="14">
        <f t="shared" si="126"/>
        <v>189748.8</v>
      </c>
      <c r="O122" s="86"/>
      <c r="T122" s="117" t="e">
        <f>'Energy matrix'!#REF!</f>
        <v>#REF!</v>
      </c>
      <c r="U122" s="117"/>
      <c r="V122" s="118" t="e">
        <f>+_xlfn.SINGLE(INDEX('Energy matrix'!#REF!,1,$D$2))</f>
        <v>#REF!</v>
      </c>
      <c r="W122" s="117"/>
    </row>
    <row r="123" spans="3:31" ht="12.75" customHeight="1">
      <c r="C123" s="17" t="s">
        <v>57</v>
      </c>
      <c r="D123" s="18">
        <f t="shared" ref="D123:N123" si="127">SUM(D117:D122)</f>
        <v>14652.936</v>
      </c>
      <c r="E123" s="18">
        <f t="shared" si="127"/>
        <v>21139.732</v>
      </c>
      <c r="F123" s="18">
        <f t="shared" si="127"/>
        <v>1588.299</v>
      </c>
      <c r="G123" s="18">
        <f t="shared" si="127"/>
        <v>0</v>
      </c>
      <c r="H123" s="18" t="e">
        <f t="shared" si="127"/>
        <v>#REF!</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matrix'!B56</f>
        <v>Biomass</v>
      </c>
      <c r="U126" s="117"/>
      <c r="V126" s="118">
        <f>+INDEX('Energy matrix'!C56:N56,1,$D$2)</f>
        <v>1113</v>
      </c>
      <c r="W126" s="117"/>
    </row>
    <row r="127" spans="3:31" ht="12.75" customHeight="1">
      <c r="O127" s="86"/>
      <c r="T127" s="117" t="str">
        <f>'Energy matrix'!B57</f>
        <v>Waste</v>
      </c>
      <c r="U127" s="117"/>
      <c r="V127" s="118">
        <f>+INDEX('Energy matrix'!C57:N57,1,$D$2)</f>
        <v>8748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t="e">
        <f t="shared" si="10"/>
        <v>#REF!</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t="e">
        <f t="shared" si="84"/>
        <v>#REF!</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6041</v>
      </c>
      <c r="W85" s="117"/>
    </row>
    <row r="86" spans="3:24" ht="12.75" customHeight="1">
      <c r="O86" s="86"/>
      <c r="T86" s="117" t="str">
        <f>+'Energy matrix'!B15</f>
        <v>Waste</v>
      </c>
      <c r="U86" s="117"/>
      <c r="V86" s="118">
        <f>+INDEX('Energy matrix'!C15:N15,1,$D$2)</f>
        <v>33264</v>
      </c>
      <c r="W86" s="117"/>
    </row>
    <row r="87" spans="3:24" ht="12.75" customHeight="1">
      <c r="O87" s="86"/>
      <c r="T87" s="117" t="str">
        <f>+'Energy matrix'!B16</f>
        <v>Electricity</v>
      </c>
      <c r="U87" s="117"/>
      <c r="V87" s="118">
        <f>+INDEX('Energy matrix'!C16:N16,1,$D$2)</f>
        <v>44042.400000000001</v>
      </c>
      <c r="W87" s="117"/>
    </row>
    <row r="88" spans="3:24" ht="12.75" customHeight="1">
      <c r="O88" s="86"/>
      <c r="T88" s="122" t="str">
        <f>+'Energy matrix'!B17</f>
        <v>District Heating</v>
      </c>
      <c r="U88" s="122"/>
      <c r="V88" s="123">
        <f>+INDEX('Energy matrix'!C17:N17,1,$D$2)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matrix'!C25:N25,1,$D$2)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matrix'!B28</f>
        <v>Diesel</v>
      </c>
      <c r="U100" s="117"/>
      <c r="V100" s="118">
        <f>+INDEX('Energy matrix'!C28:N28,1,$D$2)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matrix'!B32</f>
        <v>Natural gas</v>
      </c>
      <c r="U103" s="117"/>
      <c r="V103" s="118">
        <f>+INDEX('Energy matrix'!C32:N32,1,$D$2)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5787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44429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44265.599999999999</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t="e">
        <f t="shared" si="127"/>
        <v>#REF!</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matrix'!C46:N46,1,$D$2)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5369.2000000000007</v>
      </c>
      <c r="N120" s="14">
        <f t="shared" si="130"/>
        <v>0</v>
      </c>
      <c r="O120" s="86"/>
      <c r="T120" s="117" t="str">
        <f>'Energy matrix'!B49</f>
        <v>Diesel</v>
      </c>
      <c r="U120" s="117"/>
      <c r="V120" s="118">
        <f>+INDEX('Energy matrix'!C49:N49,1,$D$2)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48322.8</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180.94576273483935</v>
      </c>
      <c r="N122" s="14">
        <f t="shared" si="132"/>
        <v>44971.199999999997</v>
      </c>
      <c r="O122" s="86"/>
      <c r="T122" s="117" t="e">
        <f>'Energy matrix'!#REF!</f>
        <v>#REF!</v>
      </c>
      <c r="U122" s="117"/>
      <c r="V122" s="118" t="e">
        <f>+_xlfn.SINGLE(INDEX('Energy matrix'!#REF!,1,$D$2))</f>
        <v>#REF!</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t="e">
        <f t="shared" si="133"/>
        <v>#REF!</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matrix'!B56</f>
        <v>Biomass</v>
      </c>
      <c r="U126" s="117"/>
      <c r="V126" s="118">
        <f>+INDEX('Energy matrix'!C56:N56,1,$D$2)</f>
        <v>6651</v>
      </c>
      <c r="W126" s="117"/>
    </row>
    <row r="127" spans="3:31" ht="12.75" customHeight="1">
      <c r="O127" s="86"/>
      <c r="T127" s="117" t="str">
        <f>'Energy matrix'!B57</f>
        <v>Waste</v>
      </c>
      <c r="U127" s="117"/>
      <c r="V127" s="118">
        <f>+INDEX('Energy matrix'!C57:N57,1,$D$2)</f>
        <v>53692</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t="e">
        <f t="shared" si="10"/>
        <v>#REF!</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571</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7768.8</v>
      </c>
      <c r="W87" s="117"/>
    </row>
    <row r="88" spans="3:24" ht="12.75" customHeight="1">
      <c r="O88" s="86"/>
      <c r="T88" s="122" t="str">
        <f>+'Energy matrix'!B17</f>
        <v>District Heating</v>
      </c>
      <c r="U88" s="122"/>
      <c r="V88" s="123">
        <f>+INDEX('Energy matrix'!C17:N17,1,$D$2)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matrix'!C25:N25,1,$D$2)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matrix'!B30</f>
        <v>LPG</v>
      </c>
      <c r="U102" s="117"/>
      <c r="V102" s="118">
        <f>+INDEX('Energy matrix'!C30:N30,1,$D$2)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matrix'!B32</f>
        <v>Natural gas</v>
      </c>
      <c r="U103" s="117"/>
      <c r="V103" s="118">
        <f>+INDEX('Energy matrix'!C32:N32,1,$D$2)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809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6264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t="e">
        <f t="shared" si="127"/>
        <v>#REF!</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matrix'!C46:N46,1,$D$2)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6440.4</v>
      </c>
      <c r="O122" s="86"/>
      <c r="T122" s="117" t="e">
        <f>'Energy matrix'!#REF!</f>
        <v>#REF!</v>
      </c>
      <c r="U122" s="117"/>
      <c r="V122" s="118" t="e">
        <f>+_xlfn.SINGLE(INDEX('Energy matrix'!#REF!,1,$D$2))</f>
        <v>#REF!</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t="e">
        <f t="shared" si="133"/>
        <v>#REF!</v>
      </c>
      <c r="I123" s="18">
        <f t="shared" si="133"/>
        <v>0</v>
      </c>
      <c r="J123" s="18">
        <f t="shared" si="133"/>
        <v>3917.636</v>
      </c>
      <c r="K123" s="18">
        <f t="shared" si="133"/>
        <v>73</v>
      </c>
      <c r="L123" s="18">
        <f t="shared" si="133"/>
        <v>130</v>
      </c>
      <c r="M123" s="18">
        <f t="shared" si="133"/>
        <v>0</v>
      </c>
      <c r="N123" s="18">
        <f t="shared" si="133"/>
        <v>6440.4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matrix'!B56</f>
        <v>Biomass</v>
      </c>
      <c r="U126" s="117"/>
      <c r="V126" s="118">
        <f>+INDEX('Energy matrix'!C56:N56,1,$D$2)</f>
        <v>130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t="e">
        <f t="shared" si="10"/>
        <v>#REF!</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t="e">
        <f t="shared" si="84"/>
        <v>#REF!</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943</v>
      </c>
      <c r="W84" s="117"/>
    </row>
    <row r="85" spans="3:24" ht="12.75" customHeight="1">
      <c r="E85" s="25"/>
      <c r="F85" s="25"/>
      <c r="G85" s="25"/>
      <c r="H85" s="25"/>
      <c r="I85" s="25"/>
      <c r="J85" s="25"/>
      <c r="K85" s="25"/>
      <c r="O85" s="86"/>
      <c r="T85" s="117" t="str">
        <f>+'Energy matrix'!B14</f>
        <v>Biomass</v>
      </c>
      <c r="U85" s="117"/>
      <c r="V85" s="118">
        <f>+INDEX('Energy matrix'!C14:N14,1,$D$2)</f>
        <v>39709</v>
      </c>
      <c r="W85" s="117"/>
    </row>
    <row r="86" spans="3:24" ht="12.75" customHeight="1">
      <c r="O86" s="86"/>
      <c r="T86" s="117" t="str">
        <f>+'Energy matrix'!B15</f>
        <v>Waste</v>
      </c>
      <c r="U86" s="117"/>
      <c r="V86" s="118">
        <f>+INDEX('Energy matrix'!C15:N15,1,$D$2)</f>
        <v>2134</v>
      </c>
      <c r="W86" s="117"/>
    </row>
    <row r="87" spans="3:24" ht="12.75" customHeight="1">
      <c r="O87" s="86"/>
      <c r="T87" s="117" t="str">
        <f>+'Energy matrix'!B16</f>
        <v>Electricity</v>
      </c>
      <c r="U87" s="117"/>
      <c r="V87" s="118">
        <f>+INDEX('Energy matrix'!C16:N16,1,$D$2)</f>
        <v>87469.2</v>
      </c>
      <c r="W87" s="117"/>
    </row>
    <row r="88" spans="3:24" ht="12.75" customHeight="1">
      <c r="O88" s="86"/>
      <c r="T88" s="122" t="str">
        <f>+'Energy matrix'!B17</f>
        <v>District Heating</v>
      </c>
      <c r="U88" s="122"/>
      <c r="V88" s="123">
        <f>+INDEX('Energy matrix'!C17:N17,1,$D$2)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matrix'!C25:N25,1,$D$2)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matrix'!B28</f>
        <v>Diesel</v>
      </c>
      <c r="U100" s="117"/>
      <c r="V100" s="118">
        <f>+INDEX('Energy matrix'!C28:N28,1,$D$2)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matrix'!B30</f>
        <v>LPG</v>
      </c>
      <c r="U102" s="117"/>
      <c r="V102" s="118">
        <f>+INDEX('Energy matrix'!C30:N30,1,$D$2)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matrix'!B32</f>
        <v>Natural gas</v>
      </c>
      <c r="U103" s="117"/>
      <c r="V103" s="118">
        <f>+INDEX('Energy matrix'!C32:N32,1,$D$2)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22533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5482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76762.8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t="e">
        <f t="shared" si="127"/>
        <v>#REF!</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matrix'!C46:N46,1,$D$2)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1244.6000000000001</v>
      </c>
      <c r="N120" s="14">
        <f t="shared" si="130"/>
        <v>0</v>
      </c>
      <c r="O120" s="86"/>
      <c r="T120" s="117" t="str">
        <f>'Energy matrix'!B49</f>
        <v>Diesel</v>
      </c>
      <c r="U120" s="117"/>
      <c r="V120" s="118">
        <f>+INDEX('Energy matrix'!C49:N49,1,$D$2)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11201.4</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41.943882943414486</v>
      </c>
      <c r="N122" s="14">
        <f t="shared" si="132"/>
        <v>71236.800000000003</v>
      </c>
      <c r="O122" s="86"/>
      <c r="T122" s="117" t="e">
        <f>'Energy matrix'!#REF!</f>
        <v>#REF!</v>
      </c>
      <c r="U122" s="117"/>
      <c r="V122" s="118" t="e">
        <f>+_xlfn.SINGLE(INDEX('Energy matrix'!#REF!,1,$D$2))</f>
        <v>#REF!</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t="e">
        <f t="shared" si="133"/>
        <v>#REF!</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matrix'!B56</f>
        <v>Biomass</v>
      </c>
      <c r="U126" s="117"/>
      <c r="V126" s="118">
        <f>+INDEX('Energy matrix'!C56:N56,1,$D$2)</f>
        <v>21064</v>
      </c>
      <c r="W126" s="117"/>
    </row>
    <row r="127" spans="3:31" ht="12.75" customHeight="1">
      <c r="O127" s="86"/>
      <c r="T127" s="117" t="str">
        <f>'Energy matrix'!B57</f>
        <v>Waste</v>
      </c>
      <c r="U127" s="117"/>
      <c r="V127" s="118">
        <f>+INDEX('Energy matrix'!C57:N57,1,$D$2)</f>
        <v>12446</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45952</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16236</v>
      </c>
      <c r="W87" s="117"/>
    </row>
    <row r="88" spans="3:24" ht="12.75" customHeight="1">
      <c r="O88" s="86"/>
      <c r="T88" s="122" t="str">
        <f>+'Energy matrix'!B17</f>
        <v>District Heating</v>
      </c>
      <c r="U88" s="122"/>
      <c r="V88" s="123">
        <f>+INDEX('Energy matrix'!C17:N17,1,$D$2)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matrix'!C25:N25,1,$D$2)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matrix'!B28</f>
        <v>Diesel</v>
      </c>
      <c r="U100" s="117"/>
      <c r="V100" s="118">
        <f>+INDEX('Energy matrix'!C28:N28,1,$D$2)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matrix'!B32</f>
        <v>Natural gas</v>
      </c>
      <c r="U103" s="117"/>
      <c r="V103" s="118">
        <f>+INDEX('Energy matrix'!C32:N32,1,$D$2)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50270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16171.2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t="e">
        <f t="shared" si="127"/>
        <v>#REF!</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matrix'!C46:N46,1,$D$2)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14.9</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134.1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0.50214033091505372</v>
      </c>
      <c r="N122" s="14">
        <f t="shared" si="132"/>
        <v>16434</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t="e">
        <f t="shared" si="133"/>
        <v>#REF!</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matrix'!B56</f>
        <v>Biomass</v>
      </c>
      <c r="U126" s="117"/>
      <c r="V126" s="118">
        <f>+INDEX('Energy matrix'!C56:N56,1,$D$2)</f>
        <v>48238</v>
      </c>
      <c r="W126" s="117"/>
    </row>
    <row r="127" spans="3:31" ht="12.75" customHeight="1">
      <c r="O127" s="86"/>
      <c r="T127" s="117" t="str">
        <f>'Energy matrix'!B57</f>
        <v>Waste</v>
      </c>
      <c r="U127" s="117"/>
      <c r="V127" s="118">
        <f>+INDEX('Energy matrix'!C57:N57,1,$D$2)</f>
        <v>149</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t="e">
        <f t="shared" si="84"/>
        <v>#REF!</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312</v>
      </c>
      <c r="W86" s="117"/>
    </row>
    <row r="87" spans="3:24" ht="12.75" customHeight="1">
      <c r="O87" s="86"/>
      <c r="T87" s="117" t="str">
        <f>+'Energy matrix'!B16</f>
        <v>Electricity</v>
      </c>
      <c r="U87" s="117"/>
      <c r="V87" s="118">
        <f>+INDEX('Energy matrix'!C16:N16,1,$D$2)</f>
        <v>49122</v>
      </c>
      <c r="W87" s="117"/>
    </row>
    <row r="88" spans="3:24" ht="12.75" customHeight="1">
      <c r="O88" s="86"/>
      <c r="T88" s="122" t="str">
        <f>+'Energy matrix'!B17</f>
        <v>District Heating</v>
      </c>
      <c r="U88" s="122"/>
      <c r="V88" s="123">
        <f>+INDEX('Energy matrix'!C17:N17,1,$D$2)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matrix'!C25:N25,1,$D$2)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matrix'!B30</f>
        <v>LPG</v>
      </c>
      <c r="U102" s="117"/>
      <c r="V102" s="118">
        <f>+INDEX('Energy matrix'!C30:N30,1,$D$2)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matrix'!B32</f>
        <v>Natural gas</v>
      </c>
      <c r="U103" s="117"/>
      <c r="V103" s="118">
        <f>+INDEX('Energy matrix'!C32:N32,1,$D$2)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256</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57135.6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t="e">
        <f t="shared" si="127"/>
        <v>#REF!</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matrix'!C46:N46,1,$D$2)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15.47</v>
      </c>
      <c r="N120" s="14">
        <f t="shared" si="130"/>
        <v>0</v>
      </c>
      <c r="O120" s="86"/>
      <c r="T120" s="117" t="str">
        <f>'Energy matrix'!B49</f>
        <v>Diesel</v>
      </c>
      <c r="U120" s="117"/>
      <c r="V120" s="118">
        <f>+INDEX('Energy matrix'!C49:N49,1,$D$2)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76.16</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3.57</v>
      </c>
      <c r="N122" s="14">
        <f t="shared" si="132"/>
        <v>54954</v>
      </c>
      <c r="O122" s="86"/>
      <c r="T122" s="117" t="e">
        <f>'Energy matrix'!#REF!</f>
        <v>#REF!</v>
      </c>
      <c r="U122" s="117"/>
      <c r="V122" s="118" t="e">
        <f>+_xlfn.SINGLE(INDEX('Energy matrix'!#REF!,1,$D$2))</f>
        <v>#REF!</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t="e">
        <f t="shared" si="133"/>
        <v>#REF!</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238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t="e">
        <f t="shared" si="10"/>
        <v>#REF!</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t="e">
        <f t="shared" si="84"/>
        <v>#REF!</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239</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64216.800000000003</v>
      </c>
      <c r="W87" s="117"/>
    </row>
    <row r="88" spans="3:24" ht="12.75" customHeight="1">
      <c r="O88" s="86"/>
      <c r="T88" s="122" t="str">
        <f>+'Energy matrix'!B17</f>
        <v>District Heating</v>
      </c>
      <c r="U88" s="122"/>
      <c r="V88" s="123">
        <f>+INDEX('Energy matrix'!C17:N17,1,$D$2)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matrix'!C25:N25,1,$D$2)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matrix'!B26</f>
        <v>Coal</v>
      </c>
      <c r="U98" s="117"/>
      <c r="V98" s="118">
        <f>+INDEX('Energy matrix'!C26:N26,1,$D$2)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matrix'!B28</f>
        <v>Diesel</v>
      </c>
      <c r="U100" s="117"/>
      <c r="V100" s="118">
        <f>+INDEX('Energy matrix'!C28:N28,1,$D$2)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matrix'!B30</f>
        <v>LPG</v>
      </c>
      <c r="U102" s="117"/>
      <c r="V102" s="118">
        <f>+INDEX('Energy matrix'!C30:N30,1,$D$2)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matrix'!B32</f>
        <v>Natural gas</v>
      </c>
      <c r="U103" s="117"/>
      <c r="V103" s="118">
        <f>+INDEX('Energy matrix'!C32:N32,1,$D$2)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66654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t="e">
        <f t="shared" si="127"/>
        <v>#REF!</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matrix'!C46:N46,1,$D$2)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29260.25320230782</v>
      </c>
      <c r="O120" s="86"/>
      <c r="T120" s="117" t="str">
        <f>'Energy matrix'!B49</f>
        <v>Diesel</v>
      </c>
      <c r="U120" s="117"/>
      <c r="V120" s="118">
        <f>+INDEX('Energy matrix'!C49:N49,1,$D$2)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30785.133695832643</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113.94000000000001</v>
      </c>
      <c r="J122" s="14">
        <f t="shared" si="132"/>
        <v>0</v>
      </c>
      <c r="K122" s="14">
        <f t="shared" si="132"/>
        <v>0</v>
      </c>
      <c r="L122" s="14">
        <f t="shared" si="132"/>
        <v>0</v>
      </c>
      <c r="M122" s="14">
        <f t="shared" si="132"/>
        <v>0</v>
      </c>
      <c r="N122" s="14">
        <f t="shared" si="132"/>
        <v>1075.4131018595385</v>
      </c>
      <c r="O122" s="86"/>
      <c r="T122" s="117" t="e">
        <f>'Energy matrix'!#REF!</f>
        <v>#REF!</v>
      </c>
      <c r="U122" s="117"/>
      <c r="V122" s="118" t="e">
        <f>+_xlfn.SINGLE(INDEX('Energy matrix'!#REF!,1,$D$2))</f>
        <v>#REF!</v>
      </c>
      <c r="W122" s="117"/>
    </row>
    <row r="123" spans="3:31" ht="12.75" customHeight="1">
      <c r="C123" s="17" t="s">
        <v>57</v>
      </c>
      <c r="D123" s="18">
        <f t="shared" ref="D123:N123" si="133">SUM(D117:D122)</f>
        <v>7161.88</v>
      </c>
      <c r="E123" s="18">
        <f t="shared" si="133"/>
        <v>0</v>
      </c>
      <c r="F123" s="18">
        <f t="shared" si="133"/>
        <v>1373.664</v>
      </c>
      <c r="G123" s="18">
        <f t="shared" si="133"/>
        <v>0</v>
      </c>
      <c r="H123" s="18" t="e">
        <f t="shared" si="133"/>
        <v>#REF!</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matrix'!B56</f>
        <v>Biomass</v>
      </c>
      <c r="U126" s="117"/>
      <c r="V126" s="118">
        <f>+INDEX('Energy matrix'!C56:N56,1,$D$2)</f>
        <v>318</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t="e">
        <f t="shared" si="10"/>
        <v>#REF!</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t="e">
        <f t="shared" si="84"/>
        <v>#REF!</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33</v>
      </c>
      <c r="W84" s="117"/>
    </row>
    <row r="85" spans="3:24" ht="12.75" customHeight="1">
      <c r="E85" s="25"/>
      <c r="F85" s="25"/>
      <c r="G85" s="25"/>
      <c r="H85" s="25"/>
      <c r="I85" s="25"/>
      <c r="J85" s="25"/>
      <c r="K85" s="25"/>
      <c r="O85" s="86"/>
      <c r="T85" s="117" t="str">
        <f>+'Energy matrix'!B14</f>
        <v>Biomass</v>
      </c>
      <c r="U85" s="117"/>
      <c r="V85" s="118">
        <f>+INDEX('Energy matrix'!C14:N14,1,$D$2)</f>
        <v>1648</v>
      </c>
      <c r="W85" s="117"/>
    </row>
    <row r="86" spans="3:24" ht="12.75" customHeight="1">
      <c r="O86" s="86"/>
      <c r="T86" s="117" t="str">
        <f>+'Energy matrix'!B15</f>
        <v>Waste</v>
      </c>
      <c r="U86" s="117"/>
      <c r="V86" s="118">
        <f>+INDEX('Energy matrix'!C15:N15,1,$D$2)</f>
        <v>8</v>
      </c>
      <c r="W86" s="117"/>
    </row>
    <row r="87" spans="3:24" ht="12.75" customHeight="1">
      <c r="O87" s="86"/>
      <c r="T87" s="117" t="str">
        <f>+'Energy matrix'!B16</f>
        <v>Electricity</v>
      </c>
      <c r="U87" s="117"/>
      <c r="V87" s="118">
        <f>+INDEX('Energy matrix'!C16:N16,1,$D$2)</f>
        <v>118476</v>
      </c>
      <c r="W87" s="117"/>
    </row>
    <row r="88" spans="3:24" ht="12.75" customHeight="1">
      <c r="O88" s="86"/>
      <c r="T88" s="122" t="str">
        <f>+'Energy matrix'!B17</f>
        <v>District Heating</v>
      </c>
      <c r="U88" s="122"/>
      <c r="V88" s="123">
        <f>+INDEX('Energy matrix'!C17:N17,1,$D$2)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matrix'!C25:N25,1,$D$2)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matrix'!B28</f>
        <v>Diesel</v>
      </c>
      <c r="U100" s="117"/>
      <c r="V100" s="118">
        <f>+INDEX('Energy matrix'!C28:N28,1,$D$2)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matrix'!B30</f>
        <v>LPG</v>
      </c>
      <c r="U102" s="117"/>
      <c r="V102" s="118">
        <f>+INDEX('Energy matrix'!C30:N30,1,$D$2)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matrix'!B32</f>
        <v>Natural gas</v>
      </c>
      <c r="U103" s="117"/>
      <c r="V103" s="118">
        <f>+INDEX('Energy matrix'!C32:N32,1,$D$2)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2144</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120315.6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t="e">
        <f t="shared" si="127"/>
        <v>#REF!</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matrix'!C46:N46,1,$D$2)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117.14999999999999</v>
      </c>
      <c r="N120" s="14">
        <f t="shared" si="130"/>
        <v>0</v>
      </c>
      <c r="O120" s="86"/>
      <c r="T120" s="117" t="str">
        <f>'Energy matrix'!B49</f>
        <v>Diesel</v>
      </c>
      <c r="U120" s="117"/>
      <c r="V120" s="118">
        <f>+INDEX('Energy matrix'!C49:N49,1,$D$2)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632.61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36.54</v>
      </c>
      <c r="J122" s="14">
        <f t="shared" si="132"/>
        <v>0</v>
      </c>
      <c r="K122" s="14">
        <f t="shared" si="132"/>
        <v>0</v>
      </c>
      <c r="L122" s="14">
        <f t="shared" si="132"/>
        <v>0</v>
      </c>
      <c r="M122" s="14">
        <f t="shared" si="132"/>
        <v>31.240000000000002</v>
      </c>
      <c r="N122" s="14">
        <f t="shared" si="132"/>
        <v>118558.8</v>
      </c>
      <c r="O122" s="86"/>
      <c r="T122" s="117" t="e">
        <f>'Energy matrix'!#REF!</f>
        <v>#REF!</v>
      </c>
      <c r="U122" s="117"/>
      <c r="V122" s="118" t="e">
        <f>+_xlfn.SINGLE(INDEX('Energy matrix'!#REF!,1,$D$2))</f>
        <v>#REF!</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t="e">
        <f t="shared" si="133"/>
        <v>#REF!</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matrix'!B56</f>
        <v>Biomass</v>
      </c>
      <c r="U126" s="117"/>
      <c r="V126" s="118">
        <f>+INDEX('Energy matrix'!C56:N56,1,$D$2)</f>
        <v>1258</v>
      </c>
      <c r="W126" s="117"/>
    </row>
    <row r="127" spans="3:31" ht="12.75" customHeight="1">
      <c r="O127" s="86"/>
      <c r="T127" s="117" t="str">
        <f>'Energy matrix'!B57</f>
        <v>Waste</v>
      </c>
      <c r="U127" s="117"/>
      <c r="V127" s="118">
        <f>+INDEX('Energy matrix'!C57:N57,1,$D$2)</f>
        <v>781</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t="e">
        <f t="shared" si="10"/>
        <v>#REF!</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t="e">
        <f t="shared" si="84"/>
        <v>#REF!</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t="e">
        <f t="shared" si="84"/>
        <v>#REF!</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583</v>
      </c>
      <c r="W84" s="117"/>
    </row>
    <row r="85" spans="3:24" ht="12.75" customHeight="1">
      <c r="E85" s="25"/>
      <c r="F85" s="25"/>
      <c r="G85" s="25"/>
      <c r="H85" s="25"/>
      <c r="I85" s="25"/>
      <c r="J85" s="25"/>
      <c r="K85" s="25"/>
      <c r="O85" s="86"/>
      <c r="T85" s="117" t="str">
        <f>+'Energy matrix'!B14</f>
        <v>Biomass</v>
      </c>
      <c r="U85" s="117"/>
      <c r="V85" s="118">
        <f>+INDEX('Energy matrix'!C14:N14,1,$D$2)</f>
        <v>1184</v>
      </c>
      <c r="W85" s="117"/>
    </row>
    <row r="86" spans="3:24" ht="12.75" customHeight="1">
      <c r="O86" s="86"/>
      <c r="T86" s="117" t="str">
        <f>+'Energy matrix'!B15</f>
        <v>Waste</v>
      </c>
      <c r="U86" s="117"/>
      <c r="V86" s="118">
        <f>+INDEX('Energy matrix'!C15:N15,1,$D$2)</f>
        <v>384</v>
      </c>
      <c r="W86" s="117"/>
    </row>
    <row r="87" spans="3:24" ht="12.75" customHeight="1">
      <c r="O87" s="86"/>
      <c r="T87" s="117" t="str">
        <f>+'Energy matrix'!B16</f>
        <v>Electricity</v>
      </c>
      <c r="U87" s="117"/>
      <c r="V87" s="118">
        <f>+INDEX('Energy matrix'!C16:N16,1,$D$2)</f>
        <v>63090</v>
      </c>
      <c r="W87" s="117"/>
    </row>
    <row r="88" spans="3:24" ht="12.75" customHeight="1">
      <c r="O88" s="86"/>
      <c r="T88" s="122" t="str">
        <f>+'Energy matrix'!B17</f>
        <v>District Heating</v>
      </c>
      <c r="U88" s="122"/>
      <c r="V88" s="123">
        <f>+INDEX('Energy matrix'!C17:N17,1,$D$2)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matrix'!C25:N25,1,$D$2)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matrix'!B26</f>
        <v>Coal</v>
      </c>
      <c r="U98" s="117"/>
      <c r="V98" s="118">
        <f>+INDEX('Energy matrix'!C26:N26,1,$D$2)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matrix'!B28</f>
        <v>Diesel</v>
      </c>
      <c r="U100" s="117"/>
      <c r="V100" s="118">
        <f>+INDEX('Energy matrix'!C28:N28,1,$D$2)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matrix'!B30</f>
        <v>LPG</v>
      </c>
      <c r="U102" s="117"/>
      <c r="V102" s="118">
        <f>+INDEX('Energy matrix'!C30:N30,1,$D$2)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matrix'!B32</f>
        <v>Natural gas</v>
      </c>
      <c r="U103" s="117"/>
      <c r="V103" s="118">
        <f>+INDEX('Energy matrix'!C32:N32,1,$D$2)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1637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65498.400000000001</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t="e">
        <f t="shared" si="127"/>
        <v>#REF!</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matrix'!C46:N46,1,$D$2)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67237.2</v>
      </c>
      <c r="O122" s="86"/>
      <c r="T122" s="117" t="e">
        <f>'Energy matrix'!#REF!</f>
        <v>#REF!</v>
      </c>
      <c r="U122" s="117"/>
      <c r="V122" s="118" t="e">
        <f>+_xlfn.SINGLE(INDEX('Energy matrix'!#REF!,1,$D$2))</f>
        <v>#REF!</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t="e">
        <f t="shared" si="133"/>
        <v>#REF!</v>
      </c>
      <c r="I123" s="18">
        <f t="shared" si="133"/>
        <v>0</v>
      </c>
      <c r="J123" s="18">
        <f t="shared" si="133"/>
        <v>116593.553</v>
      </c>
      <c r="K123" s="18">
        <f t="shared" si="133"/>
        <v>844</v>
      </c>
      <c r="L123" s="18">
        <f t="shared" si="133"/>
        <v>2111</v>
      </c>
      <c r="M123" s="18">
        <f t="shared" si="133"/>
        <v>0</v>
      </c>
      <c r="N123" s="18">
        <f t="shared" si="133"/>
        <v>67237.2</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matrix'!B56</f>
        <v>Biomass</v>
      </c>
      <c r="U126" s="117"/>
      <c r="V126" s="118">
        <f>+INDEX('Energy matrix'!C56:N56,1,$D$2)</f>
        <v>2111</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15</v>
      </c>
      <c r="W84" s="117"/>
    </row>
    <row r="85" spans="3:24" ht="12.75" customHeight="1">
      <c r="E85" s="25"/>
      <c r="F85" s="25"/>
      <c r="G85" s="25"/>
      <c r="H85" s="25"/>
      <c r="I85" s="25"/>
      <c r="J85" s="25"/>
      <c r="K85" s="25"/>
      <c r="O85" s="86"/>
      <c r="T85" s="117" t="str">
        <f>+'Energy matrix'!B14</f>
        <v>Biomass</v>
      </c>
      <c r="U85" s="117"/>
      <c r="V85" s="118">
        <f>+INDEX('Energy matrix'!C14:N14,1,$D$2)</f>
        <v>88</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8935.2000000000007</v>
      </c>
      <c r="W87" s="117"/>
    </row>
    <row r="88" spans="3:24" ht="12.75" customHeight="1">
      <c r="O88" s="86"/>
      <c r="T88" s="122" t="str">
        <f>+'Energy matrix'!B17</f>
        <v>District Heating</v>
      </c>
      <c r="U88" s="122"/>
      <c r="V88" s="123">
        <f>+INDEX('Energy matrix'!C17:N17,1,$D$2)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matrix'!C25:N25,1,$D$2)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matrix'!B26</f>
        <v>Coal</v>
      </c>
      <c r="U98" s="117"/>
      <c r="V98" s="118">
        <f>+INDEX('Energy matrix'!C26:N26,1,$D$2)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matrix'!B32</f>
        <v>Natural gas</v>
      </c>
      <c r="U103" s="117"/>
      <c r="V103" s="118">
        <f>+INDEX('Energy matrix'!C32:N32,1,$D$2)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96</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8132.4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t="e">
        <f t="shared" si="127"/>
        <v>#REF!</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matrix'!C46:N46,1,$D$2)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7005.6</v>
      </c>
      <c r="O122" s="86"/>
      <c r="T122" s="117" t="e">
        <f>'Energy matrix'!#REF!</f>
        <v>#REF!</v>
      </c>
      <c r="U122" s="117"/>
      <c r="V122" s="118" t="e">
        <f>+_xlfn.SINGLE(INDEX('Energy matrix'!#REF!,1,$D$2))</f>
        <v>#REF!</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t="e">
        <f t="shared" si="133"/>
        <v>#REF!</v>
      </c>
      <c r="I123" s="18">
        <f t="shared" si="133"/>
        <v>0</v>
      </c>
      <c r="J123" s="18">
        <f t="shared" si="133"/>
        <v>8865.5460000000003</v>
      </c>
      <c r="K123" s="18">
        <f t="shared" si="133"/>
        <v>3</v>
      </c>
      <c r="L123" s="18">
        <f t="shared" si="133"/>
        <v>120</v>
      </c>
      <c r="M123" s="18">
        <f t="shared" si="133"/>
        <v>0</v>
      </c>
      <c r="N123" s="18">
        <f t="shared" si="133"/>
        <v>7005.6</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matrix'!B56</f>
        <v>Biomass</v>
      </c>
      <c r="U126" s="117"/>
      <c r="V126" s="118">
        <f>+INDEX('Energy matrix'!C56:N56,1,$D$2)</f>
        <v>120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Q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14310</v>
      </c>
      <c r="W87" s="117"/>
    </row>
    <row r="88" spans="3:24" ht="12.75" customHeight="1">
      <c r="O88" s="86"/>
      <c r="T88" s="122" t="str">
        <f>+'Energy matrix'!B17</f>
        <v>District Heating</v>
      </c>
      <c r="U88" s="122"/>
      <c r="V88" s="123">
        <f>+INDEX('Energy matrix'!C17:N17,1,$D$2)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matrix'!C25:N25,1,$D$2)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matrix'!B28</f>
        <v>Diesel</v>
      </c>
      <c r="U100" s="117"/>
      <c r="V100" s="118">
        <f>+INDEX('Energy matrix'!C28:N28,1,$D$2)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matrix'!B32</f>
        <v>Natural gas</v>
      </c>
      <c r="U103" s="117"/>
      <c r="V103" s="118">
        <f>+INDEX('Energy matrix'!C32:N32,1,$D$2)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14202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t="e">
        <f t="shared" si="127"/>
        <v>#REF!</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matrix'!C46:N46,1,$D$2)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17344.8</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0</v>
      </c>
      <c r="F123" s="18">
        <f t="shared" si="133"/>
        <v>53229.48</v>
      </c>
      <c r="G123" s="18">
        <f t="shared" si="133"/>
        <v>3086.5129999999999</v>
      </c>
      <c r="H123" s="18" t="e">
        <f t="shared" si="133"/>
        <v>#REF!</v>
      </c>
      <c r="I123" s="18">
        <f t="shared" si="133"/>
        <v>0</v>
      </c>
      <c r="J123" s="18">
        <f t="shared" si="133"/>
        <v>26449.200000000001</v>
      </c>
      <c r="K123" s="18">
        <f t="shared" si="133"/>
        <v>0</v>
      </c>
      <c r="L123" s="18">
        <f t="shared" si="133"/>
        <v>0</v>
      </c>
      <c r="M123" s="18">
        <f t="shared" si="133"/>
        <v>0</v>
      </c>
      <c r="N123" s="18">
        <f t="shared" si="133"/>
        <v>17344.8</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64">
        <v>2010</v>
      </c>
      <c r="AL19" s="350"/>
      <c r="AM19" s="337"/>
      <c r="AN19" s="337"/>
      <c r="AO19" s="337"/>
      <c r="AP19" s="337"/>
      <c r="AQ19" s="350"/>
      <c r="AR19" s="350"/>
      <c r="AS19" s="350"/>
      <c r="AT19" s="350"/>
      <c r="AU19" s="350"/>
      <c r="AV19" s="351"/>
      <c r="AX19" s="664">
        <v>2015</v>
      </c>
      <c r="AY19" s="350"/>
      <c r="AZ19" s="337"/>
      <c r="BA19" s="337"/>
      <c r="BB19" s="337"/>
      <c r="BC19" s="337"/>
      <c r="BD19" s="350"/>
      <c r="BE19" s="350"/>
      <c r="BF19" s="350"/>
      <c r="BG19" s="350"/>
      <c r="BH19" s="350"/>
      <c r="BI19" s="351"/>
      <c r="BK19" s="664">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X20" s="665"/>
      <c r="AY20" s="291"/>
      <c r="AZ20" s="291"/>
      <c r="BA20" s="291"/>
      <c r="BB20" s="291"/>
      <c r="BC20" s="291"/>
      <c r="BD20" s="291"/>
      <c r="BE20" s="291"/>
      <c r="BF20" s="291"/>
      <c r="BG20" s="291"/>
      <c r="BH20" s="291"/>
      <c r="BI20" s="292"/>
      <c r="BK20" s="665"/>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X21" s="666"/>
      <c r="AY21" s="291"/>
      <c r="AZ21" s="291"/>
      <c r="BA21" s="358" t="s">
        <v>96</v>
      </c>
      <c r="BB21" s="350"/>
      <c r="BC21" s="351"/>
      <c r="BD21" s="291"/>
      <c r="BE21" s="291"/>
      <c r="BF21" s="291"/>
      <c r="BG21" s="291"/>
      <c r="BH21" s="291"/>
      <c r="BI21" s="292"/>
      <c r="BK21" s="666"/>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t="e">
        <f t="shared" si="10"/>
        <v>#REF!</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t="e">
        <f t="shared" si="84"/>
        <v>#REF!</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matrix'!B11</f>
        <v>Natural gas</v>
      </c>
      <c r="U83" s="117"/>
      <c r="V83" s="118">
        <f>+INDEX('Energy matrix'!C11:O11,1,$D$2)</f>
        <v>29970.804</v>
      </c>
      <c r="W83" s="117"/>
    </row>
    <row r="84" spans="3:23" ht="12.75" customHeight="1">
      <c r="E84" s="285"/>
      <c r="F84" s="285"/>
      <c r="G84" s="285"/>
      <c r="H84" s="285"/>
      <c r="I84" s="285"/>
      <c r="J84" s="285"/>
      <c r="K84" s="285"/>
      <c r="O84" s="86"/>
      <c r="T84" s="117" t="str">
        <f>+'Energy matrix'!B12</f>
        <v>Biogas</v>
      </c>
      <c r="U84" s="117"/>
      <c r="V84" s="118">
        <f>+INDEX('Energy matrix'!C12:O12,1,$D$2)</f>
        <v>66</v>
      </c>
      <c r="W84" s="117"/>
    </row>
    <row r="85" spans="3:23" ht="12.75" customHeight="1">
      <c r="E85" s="285"/>
      <c r="F85" s="285"/>
      <c r="G85" s="285"/>
      <c r="H85" s="285"/>
      <c r="I85" s="285"/>
      <c r="J85" s="285"/>
      <c r="K85" s="285"/>
      <c r="O85" s="86"/>
      <c r="T85" s="117" t="str">
        <f>+'Energy matrix'!B14</f>
        <v>Biomass</v>
      </c>
      <c r="U85" s="117"/>
      <c r="V85" s="118">
        <f>+INDEX('Energy matrix'!C14:O14,1,$D$2)</f>
        <v>3985</v>
      </c>
      <c r="W85" s="117"/>
    </row>
    <row r="86" spans="3:23" ht="12.75" customHeight="1">
      <c r="O86" s="86"/>
      <c r="T86" s="117" t="str">
        <f>+'Energy matrix'!B15</f>
        <v>Waste</v>
      </c>
      <c r="U86" s="117"/>
      <c r="V86" s="118">
        <f>+INDEX('Energy matrix'!C15:O15,1,$D$2)</f>
        <v>5</v>
      </c>
      <c r="W86" s="117"/>
    </row>
    <row r="87" spans="3:23" ht="12.75" customHeight="1">
      <c r="O87" s="86"/>
      <c r="T87" s="117" t="str">
        <f>+'Energy matrix'!B16</f>
        <v>Electricity</v>
      </c>
      <c r="U87" s="117"/>
      <c r="V87" s="118">
        <f>+INDEX('Energy matrix'!C16:O16,1,$D$2)</f>
        <v>63003.6</v>
      </c>
      <c r="W87" s="117"/>
    </row>
    <row r="88" spans="3:23" ht="12.75" customHeight="1">
      <c r="O88" s="86"/>
      <c r="T88" s="122" t="str">
        <f>+'Energy matrix'!B17</f>
        <v>District Heating</v>
      </c>
      <c r="U88" s="122"/>
      <c r="V88" s="123">
        <f>+INDEX('Energy matrix'!C17:O17,1,$D$2)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matrix'!C25:O25,1,$D$2)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matrix'!B26</f>
        <v>Coal</v>
      </c>
      <c r="U98" s="117"/>
      <c r="V98" s="118">
        <f>+INDEX('Energy matrix'!C26:O26,1,$D$2)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matrix'!B27</f>
        <v>Fuel Oil</v>
      </c>
      <c r="U99" s="117"/>
      <c r="V99" s="118">
        <f>+INDEX('Energy matrix'!C27:O27,1,$D$2)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matrix'!B28</f>
        <v>Diesel</v>
      </c>
      <c r="U100" s="117"/>
      <c r="V100" s="118">
        <f>+INDEX('Energy matrix'!C28:O28,1,$D$2)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matrix'!B29</f>
        <v>Gasoline</v>
      </c>
      <c r="U101" s="117"/>
      <c r="V101" s="118">
        <f>+INDEX('Energy matrix'!C29:O29,1,$D$2)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matrix'!B30</f>
        <v>LPG</v>
      </c>
      <c r="U102" s="117"/>
      <c r="V102" s="118">
        <f>+INDEX('Energy matrix'!C30:O30,1,$D$2)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matrix'!B32</f>
        <v>Natural gas</v>
      </c>
      <c r="U103" s="117"/>
      <c r="V103" s="118">
        <f>+INDEX('Energy matrix'!C32:O32,1,$D$2)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matrix'!B35</f>
        <v>Biomass</v>
      </c>
      <c r="U105" s="117"/>
      <c r="V105" s="118">
        <f>+INDEX('Energy matrix'!C35:O35,1,$D$2)</f>
        <v>5415</v>
      </c>
      <c r="W105" s="117"/>
    </row>
    <row r="106" spans="3:23" ht="12.75" customHeight="1">
      <c r="O106" s="86"/>
      <c r="T106" s="117" t="str">
        <f>'Energy matrix'!B36</f>
        <v>Waste</v>
      </c>
      <c r="U106" s="117"/>
      <c r="V106" s="118">
        <f>+INDEX('Energy matrix'!C36:O36,1,$D$2)</f>
        <v>0</v>
      </c>
      <c r="W106" s="117"/>
    </row>
    <row r="107" spans="3:23" ht="12.75" customHeight="1">
      <c r="O107" s="86"/>
      <c r="T107" s="117" t="str">
        <f>'Energy matrix'!B37</f>
        <v>Electricity</v>
      </c>
      <c r="U107" s="117"/>
      <c r="V107" s="118">
        <f>+INDEX('Energy matrix'!C37:O37,1,$D$2)</f>
        <v>62067.6</v>
      </c>
      <c r="W107" s="117"/>
    </row>
    <row r="108" spans="3:23" ht="12.75" customHeight="1">
      <c r="O108" s="86"/>
      <c r="T108" s="122" t="str">
        <f>'Energy matrix'!B38</f>
        <v>District Heating</v>
      </c>
      <c r="U108" s="122"/>
      <c r="V108" s="123">
        <f>+INDEX('Energy matrix'!C38:O38,1,$D$2)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e">
        <f t="array" ref="E113">+IF(AND(UPPER(TRANSPOSE(T118:T128))=UPPER(MID(D116:N116,4,99))),"Ok","ERROR")</f>
        <v>#REF!</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matrix'!B45</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t="e">
        <f t="shared" si="111"/>
        <v>#REF!</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matrix'!C46:O46,1,$D$2)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t="e">
        <f t="shared" si="112"/>
        <v>#REF!</v>
      </c>
      <c r="I118" s="14">
        <f t="shared" si="112"/>
        <v>0</v>
      </c>
      <c r="J118" s="14">
        <f t="shared" si="112"/>
        <v>0</v>
      </c>
      <c r="K118" s="14">
        <f t="shared" si="112"/>
        <v>0</v>
      </c>
      <c r="L118" s="14">
        <f t="shared" si="112"/>
        <v>0</v>
      </c>
      <c r="M118" s="14">
        <f t="shared" si="112"/>
        <v>0.30000000000000004</v>
      </c>
      <c r="N118" s="14">
        <f t="shared" si="112"/>
        <v>0</v>
      </c>
      <c r="O118" s="86"/>
      <c r="T118" s="117" t="str">
        <f>'Energy matrix'!B47</f>
        <v>Coal</v>
      </c>
      <c r="U118" s="117"/>
      <c r="V118" s="118">
        <f>+INDEX('Energy matrix'!C47:O47,1,$D$2)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t="e">
        <f t="shared" si="113"/>
        <v>#REF!</v>
      </c>
      <c r="I119" s="19">
        <f t="shared" si="113"/>
        <v>0</v>
      </c>
      <c r="J119" s="19">
        <f t="shared" si="113"/>
        <v>0</v>
      </c>
      <c r="K119" s="19">
        <f t="shared" si="113"/>
        <v>0</v>
      </c>
      <c r="L119" s="19">
        <f t="shared" si="113"/>
        <v>0</v>
      </c>
      <c r="M119" s="19">
        <f t="shared" si="113"/>
        <v>0</v>
      </c>
      <c r="N119" s="19">
        <f t="shared" si="113"/>
        <v>0</v>
      </c>
      <c r="O119" s="86"/>
      <c r="T119" s="117" t="str">
        <f>'Energy matrix'!B48</f>
        <v>Fuel Oil</v>
      </c>
      <c r="U119" s="117"/>
      <c r="V119" s="118">
        <f>+INDEX('Energy matrix'!C48:O48,1,$D$2)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t="e">
        <f t="shared" si="114"/>
        <v>#REF!</v>
      </c>
      <c r="I120" s="14">
        <f t="shared" si="114"/>
        <v>0</v>
      </c>
      <c r="J120" s="14">
        <f t="shared" si="114"/>
        <v>0</v>
      </c>
      <c r="K120" s="14">
        <f t="shared" si="114"/>
        <v>0</v>
      </c>
      <c r="L120" s="14">
        <f t="shared" si="114"/>
        <v>0</v>
      </c>
      <c r="M120" s="14">
        <f t="shared" si="114"/>
        <v>0.48</v>
      </c>
      <c r="N120" s="14">
        <f t="shared" si="114"/>
        <v>0</v>
      </c>
      <c r="O120" s="86"/>
      <c r="T120" s="117" t="str">
        <f>'Energy matrix'!B49</f>
        <v>Diesel</v>
      </c>
      <c r="U120" s="117"/>
      <c r="V120" s="118">
        <f>+INDEX('Energy matrix'!C49:O49,1,$D$2)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t="e">
        <f t="shared" si="115"/>
        <v>#REF!</v>
      </c>
      <c r="I121" s="14">
        <f t="shared" si="115"/>
        <v>0</v>
      </c>
      <c r="J121" s="14">
        <f t="shared" si="115"/>
        <v>0</v>
      </c>
      <c r="K121" s="14">
        <f t="shared" si="115"/>
        <v>0</v>
      </c>
      <c r="L121" s="14">
        <f t="shared" si="115"/>
        <v>0</v>
      </c>
      <c r="M121" s="14">
        <f t="shared" si="115"/>
        <v>1.83</v>
      </c>
      <c r="N121" s="14">
        <f t="shared" si="115"/>
        <v>0</v>
      </c>
      <c r="O121" s="86"/>
      <c r="T121" s="117" t="str">
        <f>'Energy matrix'!B50</f>
        <v>Gasoline</v>
      </c>
      <c r="U121" s="117"/>
      <c r="V121" s="118">
        <f>+INDEX('Energy matrix'!C50:O50,1,$D$2)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t="e">
        <f t="shared" si="116"/>
        <v>#REF!</v>
      </c>
      <c r="I122" s="14">
        <f t="shared" si="116"/>
        <v>0</v>
      </c>
      <c r="J122" s="14">
        <f t="shared" si="116"/>
        <v>0</v>
      </c>
      <c r="K122" s="14">
        <f t="shared" si="116"/>
        <v>0</v>
      </c>
      <c r="L122" s="14">
        <f t="shared" si="116"/>
        <v>0</v>
      </c>
      <c r="M122" s="14">
        <f t="shared" si="116"/>
        <v>0.09</v>
      </c>
      <c r="N122" s="14">
        <f t="shared" si="116"/>
        <v>60969.599999999999</v>
      </c>
      <c r="O122" s="86"/>
      <c r="T122" s="117" t="e">
        <f>'Energy matrix'!#REF!</f>
        <v>#REF!</v>
      </c>
      <c r="U122" s="117"/>
      <c r="V122" s="118" t="e">
        <f>+_xlfn.SINGLE(INDEX('Energy matrix'!#REF!,1,$D$2))</f>
        <v>#REF!</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t="e">
        <f t="shared" si="117"/>
        <v>#REF!</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matrix'!B52</f>
        <v>Manufactured Gases</v>
      </c>
      <c r="U123" s="117"/>
      <c r="V123" s="118">
        <f>+INDEX('Energy matrix'!C52:O52,1,$D$2)</f>
        <v>13.5</v>
      </c>
      <c r="W123" s="117"/>
    </row>
    <row r="124" spans="3:31" ht="12.75" customHeight="1">
      <c r="E124" s="285"/>
      <c r="F124" s="285"/>
      <c r="G124" s="285"/>
      <c r="H124" s="285"/>
      <c r="I124" s="285"/>
      <c r="J124" s="285"/>
      <c r="K124" s="285"/>
      <c r="O124" s="86"/>
      <c r="T124" s="117" t="str">
        <f>'Energy matrix'!B53</f>
        <v>Natural gas</v>
      </c>
      <c r="U124" s="117"/>
      <c r="V124" s="118">
        <f>+INDEX('Energy matrix'!C53:O53,1,$D$2)</f>
        <v>31468.631999999998</v>
      </c>
      <c r="W124" s="117"/>
    </row>
    <row r="125" spans="3:31" ht="12.75" customHeight="1">
      <c r="E125" s="285"/>
      <c r="F125" s="285"/>
      <c r="G125" s="285"/>
      <c r="H125" s="285"/>
      <c r="I125" s="285"/>
      <c r="J125" s="285"/>
      <c r="K125" s="285"/>
      <c r="O125" s="86"/>
      <c r="T125" s="117" t="str">
        <f>'Energy matrix'!B54</f>
        <v>Biogas</v>
      </c>
      <c r="U125" s="117"/>
      <c r="V125" s="118">
        <f>+INDEX('Energy matrix'!C54:O54,1,$D$2)</f>
        <v>136</v>
      </c>
      <c r="W125" s="117"/>
    </row>
    <row r="126" spans="3:31" ht="12.75" customHeight="1">
      <c r="O126" s="86"/>
      <c r="T126" s="117" t="str">
        <f>'Energy matrix'!B56</f>
        <v>Biomass</v>
      </c>
      <c r="U126" s="117"/>
      <c r="V126" s="118">
        <f>+INDEX('Energy matrix'!C56:O56,1,$D$2)</f>
        <v>4616</v>
      </c>
      <c r="W126" s="117"/>
    </row>
    <row r="127" spans="3:31" ht="12.75" customHeight="1">
      <c r="O127" s="86"/>
      <c r="T127" s="117" t="str">
        <f>'Energy matrix'!B57</f>
        <v>Waste</v>
      </c>
      <c r="U127" s="117"/>
      <c r="V127" s="118">
        <f>+INDEX('Energy matrix'!C57:O57,1,$D$2)</f>
        <v>3</v>
      </c>
      <c r="W127" s="117"/>
    </row>
    <row r="128" spans="3:31" ht="12.75" customHeight="1">
      <c r="C128" s="285" t="s">
        <v>293</v>
      </c>
      <c r="D128" s="505"/>
      <c r="F128" s="285"/>
      <c r="G128" s="285"/>
      <c r="H128" s="285"/>
      <c r="I128" s="285"/>
      <c r="J128" s="285"/>
      <c r="K128" s="285"/>
      <c r="O128" s="86"/>
      <c r="T128" s="117" t="str">
        <f>'Energy matrix'!B58</f>
        <v>Electricity</v>
      </c>
      <c r="U128" s="122"/>
      <c r="V128" s="118">
        <f>+INDEX('Energy matrix'!C58:O58,1,$D$2)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tabSelected="1" zoomScaleNormal="80" workbookViewId="0">
      <selection activeCell="A12" sqref="A1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zoomScale="115" zoomScaleNormal="130" workbookViewId="0">
      <selection activeCell="B10" sqref="B10"/>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9" ht="12.75" customHeight="1">
      <c r="B1" s="25" t="s">
        <v>497</v>
      </c>
      <c r="C1" s="25"/>
      <c r="D1" s="25"/>
      <c r="F1" s="25"/>
      <c r="G1" s="25"/>
      <c r="H1" s="502" t="s">
        <v>496</v>
      </c>
      <c r="I1" s="25"/>
      <c r="J1" s="34"/>
      <c r="K1" s="25"/>
      <c r="L1" s="25"/>
      <c r="M1" s="25"/>
      <c r="N1" s="25"/>
      <c r="O1" s="25"/>
    </row>
    <row r="2" spans="2:19" ht="12.75" customHeight="1">
      <c r="B2" s="25" t="s">
        <v>585</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8" t="s">
        <v>193</v>
      </c>
    </row>
    <row r="4" spans="2:19"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9"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9"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row>
    <row r="7" spans="2:19"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9"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9"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9" ht="12.75" customHeight="1">
      <c r="B10" s="129" t="s">
        <v>580</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row>
    <row r="11" spans="2:19" ht="12.75" customHeight="1">
      <c r="B11" s="129"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row>
    <row r="12" spans="2:19" ht="12.75" customHeight="1">
      <c r="B12" s="129"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row>
    <row r="13" spans="2:19" ht="12.75" customHeight="1">
      <c r="B13" s="625" t="s">
        <v>581</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row>
    <row r="14" spans="2:19" ht="12.75" customHeight="1">
      <c r="B14" s="129"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R14" s="128">
        <v>0.2</v>
      </c>
      <c r="S14" s="128" t="s">
        <v>500</v>
      </c>
    </row>
    <row r="15" spans="2:19" ht="12.75" customHeight="1">
      <c r="B15" s="129"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R15" s="128">
        <f>1-R14</f>
        <v>0.8</v>
      </c>
      <c r="S15" s="128" t="s">
        <v>500</v>
      </c>
    </row>
    <row r="16" spans="2:19" ht="12.75" customHeight="1">
      <c r="B16" s="129"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row>
    <row r="17" spans="2:16" ht="12.75" customHeight="1">
      <c r="B17" s="130"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row>
    <row r="18" spans="2:16" ht="12.75" customHeight="1">
      <c r="B18" s="129" t="s">
        <v>434</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row>
    <row r="19" spans="2:16" ht="12.75" customHeight="1">
      <c r="B19" s="118" t="s">
        <v>499</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6"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6" ht="12.75" customHeight="1">
      <c r="B21"/>
      <c r="C21"/>
      <c r="D21"/>
      <c r="E21"/>
      <c r="F21"/>
      <c r="G21"/>
      <c r="H21"/>
    </row>
    <row r="24" spans="2:16" ht="12.75" customHeight="1">
      <c r="B24" s="115">
        <v>2015</v>
      </c>
      <c r="C24" s="285"/>
      <c r="D24" s="286"/>
      <c r="E24" s="285"/>
      <c r="F24" s="286"/>
      <c r="G24" s="285"/>
      <c r="H24" s="285"/>
      <c r="I24" s="285"/>
      <c r="J24" s="285"/>
      <c r="K24" s="285"/>
      <c r="L24" s="285"/>
      <c r="M24" s="285"/>
      <c r="N24" s="285"/>
    </row>
    <row r="25" spans="2:16" ht="12.75" customHeight="1">
      <c r="B25" s="119"/>
      <c r="C25" s="120" t="s">
        <v>467</v>
      </c>
      <c r="D25" s="120" t="s">
        <v>468</v>
      </c>
      <c r="E25" s="120" t="s">
        <v>469</v>
      </c>
      <c r="F25" s="120" t="s">
        <v>470</v>
      </c>
      <c r="G25" s="120" t="s">
        <v>471</v>
      </c>
      <c r="H25" s="120" t="s">
        <v>342</v>
      </c>
      <c r="I25" s="120" t="s">
        <v>472</v>
      </c>
      <c r="J25" s="120" t="s">
        <v>473</v>
      </c>
      <c r="K25" s="120" t="s">
        <v>474</v>
      </c>
      <c r="L25" s="120" t="s">
        <v>475</v>
      </c>
      <c r="M25" s="120" t="s">
        <v>476</v>
      </c>
      <c r="N25" s="120" t="s">
        <v>253</v>
      </c>
      <c r="O25" s="120" t="s">
        <v>477</v>
      </c>
      <c r="P25" s="120" t="s">
        <v>150</v>
      </c>
    </row>
    <row r="26" spans="2:16" ht="12.75" customHeight="1">
      <c r="B26" s="129"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6" ht="12.75" customHeight="1">
      <c r="B27" s="129"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6" ht="12.75" customHeight="1">
      <c r="B28" s="129"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6" ht="12.75" customHeight="1">
      <c r="B29" s="129"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6" ht="12.75" customHeight="1">
      <c r="B30" s="129"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6" ht="12.75" customHeight="1">
      <c r="B31" s="129" t="s">
        <v>580</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6" ht="12.75" customHeight="1">
      <c r="B32" s="129"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9"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5" t="s">
        <v>581</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9"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8">
        <v>0.4</v>
      </c>
      <c r="S35" s="128" t="s">
        <v>500</v>
      </c>
    </row>
    <row r="36" spans="2:19" ht="12.75" customHeight="1">
      <c r="B36" s="129"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8">
        <f>1-R35</f>
        <v>0.6</v>
      </c>
      <c r="S36" s="128" t="s">
        <v>500</v>
      </c>
    </row>
    <row r="37" spans="2:19" ht="12.75" customHeight="1">
      <c r="B37" s="129"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30"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9" t="s">
        <v>434</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499</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467</v>
      </c>
      <c r="D46" s="120" t="s">
        <v>468</v>
      </c>
      <c r="E46" s="120" t="s">
        <v>469</v>
      </c>
      <c r="F46" s="120" t="s">
        <v>470</v>
      </c>
      <c r="G46" s="120" t="s">
        <v>471</v>
      </c>
      <c r="H46" s="120" t="s">
        <v>342</v>
      </c>
      <c r="I46" s="120" t="s">
        <v>472</v>
      </c>
      <c r="J46" s="120" t="s">
        <v>473</v>
      </c>
      <c r="K46" s="120" t="s">
        <v>474</v>
      </c>
      <c r="L46" s="120" t="s">
        <v>475</v>
      </c>
      <c r="M46" s="120" t="s">
        <v>476</v>
      </c>
      <c r="N46" s="120" t="s">
        <v>253</v>
      </c>
      <c r="O46" s="120" t="s">
        <v>477</v>
      </c>
      <c r="P46" s="120" t="s">
        <v>150</v>
      </c>
    </row>
    <row r="47" spans="2:19" ht="12.75" customHeight="1">
      <c r="B47" s="129"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9"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9"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9"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9"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9" t="s">
        <v>580</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9"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9"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8">
        <v>0.5</v>
      </c>
      <c r="S54" s="128" t="s">
        <v>500</v>
      </c>
    </row>
    <row r="55" spans="2:19" ht="12.75" customHeight="1">
      <c r="B55" s="625" t="s">
        <v>581</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9"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8">
        <f>1-R54</f>
        <v>0.5</v>
      </c>
      <c r="S56" s="128" t="s">
        <v>500</v>
      </c>
    </row>
    <row r="57" spans="2:19" ht="12.75" customHeight="1">
      <c r="B57" s="129"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9"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30"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9" t="s">
        <v>434</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499</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9" t="s">
        <v>366</v>
      </c>
      <c r="D15" s="669"/>
      <c r="E15" s="669" t="s">
        <v>367</v>
      </c>
      <c r="F15" s="669"/>
      <c r="G15" s="412"/>
      <c r="H15" s="669" t="s">
        <v>368</v>
      </c>
      <c r="I15" s="669"/>
      <c r="J15" s="669"/>
      <c r="L15" s="669" t="s">
        <v>369</v>
      </c>
      <c r="M15" s="669"/>
      <c r="N15" s="669"/>
      <c r="P15" s="669" t="s">
        <v>370</v>
      </c>
      <c r="Q15" s="669"/>
      <c r="R15" s="669"/>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71"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71"/>
      <c r="B18" s="415" t="s">
        <v>373</v>
      </c>
      <c r="C18" s="670">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71"/>
      <c r="B19" s="415" t="s">
        <v>374</v>
      </c>
      <c r="C19" s="670"/>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71"/>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71"/>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71"/>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71"/>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71"/>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71"/>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71"/>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71"/>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71"/>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2"/>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3"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71"/>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71"/>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71"/>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71"/>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71"/>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7"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7"/>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8" t="s">
        <v>396</v>
      </c>
      <c r="B41" s="411" t="s">
        <v>397</v>
      </c>
      <c r="C41" s="411">
        <v>14.391</v>
      </c>
      <c r="D41" s="411">
        <v>13.577999999999999</v>
      </c>
    </row>
    <row r="42" spans="1:18">
      <c r="A42" s="668"/>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J23" activePane="bottomRight" state="frozen"/>
      <selection activeCell="B2" sqref="B2:AA2"/>
      <selection pane="topRight" activeCell="B2" sqref="B2:AA2"/>
      <selection pane="bottomLeft" activeCell="B2" sqref="B2:AA2"/>
      <selection pane="bottomRight" activeCell="U46" sqref="U46"/>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581</v>
      </c>
      <c r="N1" s="625" t="s">
        <v>78</v>
      </c>
      <c r="O1" s="625" t="s">
        <v>80</v>
      </c>
      <c r="P1" s="461" t="s">
        <v>52</v>
      </c>
      <c r="Q1" s="461" t="s">
        <v>50</v>
      </c>
      <c r="R1" s="461" t="s">
        <v>584</v>
      </c>
      <c r="S1" s="461" t="s">
        <v>57</v>
      </c>
      <c r="W1" s="461" t="s">
        <v>586</v>
      </c>
    </row>
    <row r="2" spans="1:23">
      <c r="B2" s="680" t="s">
        <v>429</v>
      </c>
      <c r="C2" s="680"/>
      <c r="D2" s="680"/>
      <c r="E2" s="680"/>
      <c r="F2" s="680"/>
      <c r="G2" s="680"/>
      <c r="H2" s="680"/>
      <c r="I2" s="680"/>
      <c r="J2" s="680"/>
      <c r="K2" s="680"/>
      <c r="L2" s="680"/>
      <c r="M2" s="680"/>
      <c r="N2" s="680"/>
      <c r="O2" s="680"/>
      <c r="P2" s="680"/>
      <c r="Q2" s="680"/>
      <c r="R2" s="680"/>
    </row>
    <row r="3" spans="1:23" ht="15" thickBot="1">
      <c r="B3" s="681" t="s">
        <v>430</v>
      </c>
      <c r="C3" s="681"/>
      <c r="D3" s="681"/>
      <c r="E3" s="681"/>
      <c r="F3" s="681"/>
      <c r="G3" s="681"/>
      <c r="H3" s="681"/>
      <c r="I3" s="681"/>
      <c r="J3" s="681"/>
      <c r="K3" s="681"/>
      <c r="L3" s="681"/>
      <c r="M3" s="681"/>
      <c r="N3" s="681"/>
      <c r="O3" s="681"/>
      <c r="P3" s="681"/>
      <c r="Q3" s="681"/>
      <c r="R3" s="681"/>
    </row>
    <row r="4" spans="1:23" s="462" customFormat="1" ht="19.5" customHeight="1">
      <c r="B4" s="682"/>
      <c r="C4" s="674" t="s">
        <v>431</v>
      </c>
      <c r="D4" s="621"/>
      <c r="E4" s="674" t="s">
        <v>432</v>
      </c>
      <c r="F4" s="649"/>
      <c r="G4" s="649"/>
      <c r="H4" s="649"/>
      <c r="I4" s="649"/>
      <c r="J4" s="649"/>
      <c r="K4" s="674" t="s">
        <v>433</v>
      </c>
      <c r="L4" s="645"/>
      <c r="M4" s="645"/>
      <c r="N4" s="645"/>
      <c r="O4" s="645"/>
      <c r="P4" s="674" t="s">
        <v>435</v>
      </c>
      <c r="Q4" s="674" t="s">
        <v>436</v>
      </c>
      <c r="R4" s="676" t="s">
        <v>580</v>
      </c>
      <c r="S4" s="678" t="s">
        <v>57</v>
      </c>
    </row>
    <row r="5" spans="1:23" s="462" customFormat="1" ht="49.5" customHeight="1" thickBot="1">
      <c r="B5" s="683"/>
      <c r="C5" s="675"/>
      <c r="D5" s="622" t="s">
        <v>579</v>
      </c>
      <c r="E5" s="675"/>
      <c r="F5" s="623" t="s">
        <v>437</v>
      </c>
      <c r="G5" s="623" t="s">
        <v>438</v>
      </c>
      <c r="H5" s="623" t="s">
        <v>439</v>
      </c>
      <c r="I5" s="623" t="s">
        <v>440</v>
      </c>
      <c r="J5" s="623" t="s">
        <v>441</v>
      </c>
      <c r="K5" s="675"/>
      <c r="L5" s="625" t="s">
        <v>77</v>
      </c>
      <c r="M5" s="625" t="s">
        <v>581</v>
      </c>
      <c r="N5" s="625" t="s">
        <v>78</v>
      </c>
      <c r="O5" s="625" t="s">
        <v>80</v>
      </c>
      <c r="P5" s="675"/>
      <c r="Q5" s="675"/>
      <c r="R5" s="677"/>
      <c r="S5" s="67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 t="shared" ref="S6:S37" si="0">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 t="shared" si="0"/>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 t="shared" si="0"/>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 t="shared" si="0"/>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 t="shared" si="0"/>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 t="shared" si="0"/>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 t="shared" si="0"/>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 t="shared" si="0"/>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 t="shared" si="0"/>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 t="shared" si="0"/>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 t="shared" si="0"/>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 t="shared" si="0"/>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 t="shared" si="0"/>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 t="shared" si="0"/>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 t="shared" si="0"/>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 t="shared" si="0"/>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 t="shared" si="0"/>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 t="shared" si="0"/>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 t="shared" si="0"/>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 t="shared" si="0"/>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 t="shared" si="0"/>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 t="shared" si="0"/>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 t="shared" si="0"/>
        <v>273142.19999999995</v>
      </c>
    </row>
    <row r="29" spans="2:23">
      <c r="B29" s="476" t="s">
        <v>466</v>
      </c>
      <c r="C29" s="656">
        <v>2372614.094</v>
      </c>
      <c r="D29" s="657">
        <v>137677.60399999999</v>
      </c>
      <c r="E29" s="656">
        <v>168128.35399999999</v>
      </c>
      <c r="F29" s="656">
        <v>10955.378000000001</v>
      </c>
      <c r="G29" s="656">
        <v>0</v>
      </c>
      <c r="H29" s="656">
        <v>72878.604999999996</v>
      </c>
      <c r="I29" s="656">
        <v>59432.603999999999</v>
      </c>
      <c r="J29" s="656">
        <f t="shared" ref="J29:J42" si="1">E29-SUM(F29:I29)-W29</f>
        <v>9240.8669999999929</v>
      </c>
      <c r="K29" s="464">
        <v>859418.48</v>
      </c>
      <c r="L29" s="658">
        <v>6513</v>
      </c>
      <c r="M29" s="658">
        <v>2021.52</v>
      </c>
      <c r="N29" s="658">
        <v>101118</v>
      </c>
      <c r="O29" s="658">
        <v>42652</v>
      </c>
      <c r="P29" s="656">
        <v>146022</v>
      </c>
      <c r="Q29" s="656">
        <v>822618</v>
      </c>
      <c r="R29" s="657">
        <v>102066</v>
      </c>
      <c r="S29" s="503">
        <f t="shared" si="0"/>
        <v>2372614.0579999997</v>
      </c>
      <c r="T29" s="503">
        <f t="shared" ref="T29:T42" si="2">S29-C29</f>
        <v>-3.6000000312924385E-2</v>
      </c>
      <c r="U29" s="503"/>
      <c r="W29" s="461">
        <v>15620.9</v>
      </c>
    </row>
    <row r="30" spans="2:23" ht="15">
      <c r="B30" s="477" t="s">
        <v>467</v>
      </c>
      <c r="C30" s="657">
        <v>330774.06900000002</v>
      </c>
      <c r="D30" s="656">
        <v>29540.659</v>
      </c>
      <c r="E30" s="657">
        <v>4206.5839999999998</v>
      </c>
      <c r="F30" s="657">
        <v>2623.7669999999998</v>
      </c>
      <c r="G30" s="657">
        <v>0</v>
      </c>
      <c r="H30" s="657">
        <v>1286.8499999999999</v>
      </c>
      <c r="I30" s="657">
        <v>201.74</v>
      </c>
      <c r="J30" s="656">
        <f t="shared" si="1"/>
        <v>94.226999999999862</v>
      </c>
      <c r="K30" s="464">
        <v>99519.558000000005</v>
      </c>
      <c r="L30" s="659">
        <v>0</v>
      </c>
      <c r="M30" s="659">
        <v>134.768</v>
      </c>
      <c r="N30" s="659">
        <v>0</v>
      </c>
      <c r="O30" s="659">
        <v>0</v>
      </c>
      <c r="P30" s="657">
        <v>1774</v>
      </c>
      <c r="Q30" s="657">
        <v>97534.8</v>
      </c>
      <c r="R30" s="656">
        <v>98063.7</v>
      </c>
      <c r="S30" s="503">
        <f t="shared" si="0"/>
        <v>330774.06900000002</v>
      </c>
      <c r="T30" s="503">
        <f t="shared" si="2"/>
        <v>0</v>
      </c>
      <c r="U30" s="503"/>
      <c r="W30" s="461">
        <v>0</v>
      </c>
    </row>
    <row r="31" spans="2:23" ht="15">
      <c r="B31" s="477" t="s">
        <v>468</v>
      </c>
      <c r="C31" s="656">
        <v>588419.799</v>
      </c>
      <c r="D31" s="657">
        <v>21580.32</v>
      </c>
      <c r="E31" s="656">
        <v>62032.112000000001</v>
      </c>
      <c r="F31" s="656">
        <v>0</v>
      </c>
      <c r="G31" s="656">
        <v>0</v>
      </c>
      <c r="H31" s="656">
        <v>2916.86</v>
      </c>
      <c r="I31" s="656">
        <v>45956.372000000003</v>
      </c>
      <c r="J31" s="656">
        <f t="shared" si="1"/>
        <v>-2.0000000002255547E-2</v>
      </c>
      <c r="K31" s="464">
        <v>237284.88700000002</v>
      </c>
      <c r="L31" s="658">
        <v>4839</v>
      </c>
      <c r="M31" s="658">
        <v>168.46</v>
      </c>
      <c r="N31" s="658">
        <v>1701</v>
      </c>
      <c r="O31" s="658">
        <v>6545</v>
      </c>
      <c r="P31" s="656">
        <v>75475</v>
      </c>
      <c r="Q31" s="656">
        <v>188413.2</v>
      </c>
      <c r="R31" s="657">
        <v>3539.7</v>
      </c>
      <c r="S31" s="503">
        <f t="shared" si="0"/>
        <v>588419.77899999998</v>
      </c>
      <c r="T31" s="503">
        <f t="shared" si="2"/>
        <v>-2.0000000018626451E-2</v>
      </c>
      <c r="U31" s="503"/>
      <c r="W31" s="461">
        <v>13158.9</v>
      </c>
    </row>
    <row r="32" spans="2:23" ht="15">
      <c r="B32" s="477" t="s">
        <v>469</v>
      </c>
      <c r="C32" s="657">
        <v>89446.138000000006</v>
      </c>
      <c r="D32" s="656">
        <v>1043.671</v>
      </c>
      <c r="E32" s="657">
        <v>4189.7929999999997</v>
      </c>
      <c r="F32" s="657">
        <v>184.124</v>
      </c>
      <c r="G32" s="657">
        <v>0</v>
      </c>
      <c r="H32" s="657">
        <v>1372.64</v>
      </c>
      <c r="I32" s="657">
        <v>968.35199999999998</v>
      </c>
      <c r="J32" s="656">
        <f t="shared" si="1"/>
        <v>1664.6769999999997</v>
      </c>
      <c r="K32" s="464">
        <v>32190.673999999999</v>
      </c>
      <c r="L32" s="659">
        <v>17</v>
      </c>
      <c r="M32" s="659">
        <v>0</v>
      </c>
      <c r="N32" s="659">
        <v>0</v>
      </c>
      <c r="O32" s="659">
        <v>312</v>
      </c>
      <c r="P32" s="657">
        <v>2571</v>
      </c>
      <c r="Q32" s="657">
        <v>49122</v>
      </c>
      <c r="R32" s="656">
        <v>0</v>
      </c>
      <c r="S32" s="503">
        <f t="shared" si="0"/>
        <v>89446.138000000006</v>
      </c>
      <c r="T32" s="503">
        <f t="shared" si="2"/>
        <v>0</v>
      </c>
      <c r="U32" s="503"/>
      <c r="W32" s="461">
        <v>0</v>
      </c>
    </row>
    <row r="33" spans="2:23" ht="15">
      <c r="B33" s="477" t="s">
        <v>470</v>
      </c>
      <c r="C33" s="656">
        <v>272879.16200000001</v>
      </c>
      <c r="D33" s="657">
        <v>56552.896000000001</v>
      </c>
      <c r="E33" s="656">
        <v>28630.937999999998</v>
      </c>
      <c r="F33" s="656">
        <v>1242.837</v>
      </c>
      <c r="G33" s="656">
        <v>0</v>
      </c>
      <c r="H33" s="656">
        <v>12396.655000000001</v>
      </c>
      <c r="I33" s="656">
        <v>7746.8159999999998</v>
      </c>
      <c r="J33" s="656">
        <f t="shared" si="1"/>
        <v>7244.6299999999974</v>
      </c>
      <c r="K33" s="464">
        <v>102503.992</v>
      </c>
      <c r="L33" s="658">
        <v>17</v>
      </c>
      <c r="M33" s="658">
        <v>1111.836</v>
      </c>
      <c r="N33" s="658">
        <v>6041</v>
      </c>
      <c r="O33" s="658">
        <v>33264</v>
      </c>
      <c r="P33" s="656">
        <v>608</v>
      </c>
      <c r="Q33" s="656">
        <v>44042.400000000001</v>
      </c>
      <c r="R33" s="657">
        <v>107.1</v>
      </c>
      <c r="S33" s="503">
        <f t="shared" si="0"/>
        <v>272879.16200000001</v>
      </c>
      <c r="T33" s="503">
        <f t="shared" si="2"/>
        <v>0</v>
      </c>
      <c r="U33" s="503"/>
      <c r="W33" s="461">
        <v>0</v>
      </c>
    </row>
    <row r="34" spans="2:23" ht="15">
      <c r="B34" s="477" t="s">
        <v>471</v>
      </c>
      <c r="C34" s="657">
        <v>123559.23299999999</v>
      </c>
      <c r="D34" s="656">
        <v>687.6</v>
      </c>
      <c r="E34" s="657">
        <v>4004.915</v>
      </c>
      <c r="F34" s="657">
        <v>230.155</v>
      </c>
      <c r="G34" s="657">
        <v>0</v>
      </c>
      <c r="H34" s="657">
        <v>3774.76</v>
      </c>
      <c r="I34" s="657">
        <v>0</v>
      </c>
      <c r="J34" s="656">
        <f t="shared" si="1"/>
        <v>-4.5474735088646412E-13</v>
      </c>
      <c r="K34" s="464">
        <v>38022.741999999998</v>
      </c>
      <c r="L34" s="659">
        <v>0</v>
      </c>
      <c r="M34" s="659">
        <v>101.07599999999999</v>
      </c>
      <c r="N34" s="659">
        <v>239</v>
      </c>
      <c r="O34" s="659">
        <v>0</v>
      </c>
      <c r="P34" s="657">
        <v>15937</v>
      </c>
      <c r="Q34" s="657">
        <v>64216.800000000003</v>
      </c>
      <c r="R34" s="656">
        <v>350.1</v>
      </c>
      <c r="S34" s="503">
        <f t="shared" si="0"/>
        <v>123559.23300000001</v>
      </c>
      <c r="T34" s="503">
        <f t="shared" si="2"/>
        <v>0</v>
      </c>
      <c r="U34" s="503"/>
      <c r="W34" s="461">
        <v>0</v>
      </c>
    </row>
    <row r="35" spans="2:23" ht="15">
      <c r="B35" s="477" t="s">
        <v>342</v>
      </c>
      <c r="C35" s="656">
        <v>232432.842</v>
      </c>
      <c r="D35" s="657">
        <v>720.02099999999996</v>
      </c>
      <c r="E35" s="656">
        <v>23341.79</v>
      </c>
      <c r="F35" s="656">
        <v>2439.643</v>
      </c>
      <c r="G35" s="656">
        <v>0</v>
      </c>
      <c r="H35" s="656">
        <v>20718.285</v>
      </c>
      <c r="I35" s="656">
        <v>121.044</v>
      </c>
      <c r="J35" s="656">
        <f t="shared" si="1"/>
        <v>62.817999999999302</v>
      </c>
      <c r="K35" s="464">
        <v>74901.570999999996</v>
      </c>
      <c r="L35" s="658">
        <v>33</v>
      </c>
      <c r="M35" s="658">
        <v>168.46</v>
      </c>
      <c r="N35" s="658">
        <v>1648</v>
      </c>
      <c r="O35" s="658">
        <v>8</v>
      </c>
      <c r="P35" s="656">
        <v>13136</v>
      </c>
      <c r="Q35" s="656">
        <v>118476</v>
      </c>
      <c r="R35" s="657">
        <v>0</v>
      </c>
      <c r="S35" s="503">
        <f t="shared" si="0"/>
        <v>232432.842</v>
      </c>
      <c r="T35" s="503">
        <f t="shared" si="2"/>
        <v>0</v>
      </c>
      <c r="U35" s="503"/>
      <c r="W35" s="461">
        <v>0</v>
      </c>
    </row>
    <row r="36" spans="2:23">
      <c r="B36" s="478" t="s">
        <v>472</v>
      </c>
      <c r="C36" s="657">
        <v>18503.191999999999</v>
      </c>
      <c r="D36" s="656">
        <v>2252.96</v>
      </c>
      <c r="E36" s="657">
        <v>1661.577</v>
      </c>
      <c r="F36" s="657">
        <v>414.279</v>
      </c>
      <c r="G36" s="657">
        <v>0</v>
      </c>
      <c r="H36" s="657">
        <v>1072.375</v>
      </c>
      <c r="I36" s="657">
        <v>80.695999999999998</v>
      </c>
      <c r="J36" s="656">
        <f t="shared" si="1"/>
        <v>94.227000000000089</v>
      </c>
      <c r="K36" s="464">
        <v>6125.4709999999995</v>
      </c>
      <c r="L36" s="659">
        <v>0</v>
      </c>
      <c r="M36" s="659">
        <v>67.384</v>
      </c>
      <c r="N36" s="659">
        <v>571</v>
      </c>
      <c r="O36" s="659">
        <v>0</v>
      </c>
      <c r="P36" s="657">
        <v>56</v>
      </c>
      <c r="Q36" s="657">
        <v>7768.8</v>
      </c>
      <c r="R36" s="656">
        <v>0</v>
      </c>
      <c r="S36" s="503">
        <f t="shared" si="0"/>
        <v>18503.191999999999</v>
      </c>
      <c r="T36" s="503">
        <f t="shared" si="2"/>
        <v>0</v>
      </c>
      <c r="U36" s="503"/>
      <c r="W36" s="461">
        <v>0</v>
      </c>
    </row>
    <row r="37" spans="2:23">
      <c r="B37" s="478" t="s">
        <v>473</v>
      </c>
      <c r="C37" s="656">
        <v>201710.19500000001</v>
      </c>
      <c r="D37" s="657">
        <v>8542.4750000000004</v>
      </c>
      <c r="E37" s="656">
        <v>16688.75</v>
      </c>
      <c r="F37" s="656">
        <v>1795.2090000000001</v>
      </c>
      <c r="G37" s="656">
        <v>0</v>
      </c>
      <c r="H37" s="656">
        <v>12997.184999999999</v>
      </c>
      <c r="I37" s="656">
        <v>1896.356</v>
      </c>
      <c r="J37" s="656">
        <f t="shared" si="1"/>
        <v>0</v>
      </c>
      <c r="K37" s="464">
        <v>105401.126</v>
      </c>
      <c r="L37" s="658">
        <v>583</v>
      </c>
      <c r="M37" s="658">
        <v>235.84399999999999</v>
      </c>
      <c r="N37" s="658">
        <v>1184</v>
      </c>
      <c r="O37" s="658">
        <v>384</v>
      </c>
      <c r="P37" s="656">
        <v>5601</v>
      </c>
      <c r="Q37" s="656">
        <v>63090</v>
      </c>
      <c r="R37" s="657">
        <v>0</v>
      </c>
      <c r="S37" s="503">
        <f t="shared" si="0"/>
        <v>201710.19500000001</v>
      </c>
      <c r="T37" s="503">
        <f t="shared" si="2"/>
        <v>0</v>
      </c>
      <c r="U37" s="503"/>
      <c r="W37" s="461">
        <v>0</v>
      </c>
    </row>
    <row r="38" spans="2:23">
      <c r="B38" s="478" t="s">
        <v>474</v>
      </c>
      <c r="C38" s="657">
        <v>262458.24099999998</v>
      </c>
      <c r="D38" s="656">
        <v>15931.112999999999</v>
      </c>
      <c r="E38" s="657">
        <v>4132.2299999999996</v>
      </c>
      <c r="F38" s="657">
        <v>368.24799999999999</v>
      </c>
      <c r="G38" s="657">
        <v>0</v>
      </c>
      <c r="H38" s="657">
        <v>2916.86</v>
      </c>
      <c r="I38" s="657">
        <v>806.96</v>
      </c>
      <c r="J38" s="656">
        <f t="shared" si="1"/>
        <v>40.161999999999352</v>
      </c>
      <c r="K38" s="464">
        <v>94414.698000000004</v>
      </c>
      <c r="L38" s="659">
        <v>943</v>
      </c>
      <c r="M38" s="659">
        <v>0</v>
      </c>
      <c r="N38" s="659">
        <v>39709</v>
      </c>
      <c r="O38" s="659">
        <v>2134</v>
      </c>
      <c r="P38" s="657">
        <v>17725</v>
      </c>
      <c r="Q38" s="657">
        <v>87469.2</v>
      </c>
      <c r="R38" s="656">
        <v>0</v>
      </c>
      <c r="S38" s="503">
        <f t="shared" ref="S38:S55" si="3">SUM(F38:R38)+D38</f>
        <v>262458.24100000004</v>
      </c>
      <c r="T38" s="503">
        <f t="shared" si="2"/>
        <v>0</v>
      </c>
      <c r="U38" s="503"/>
      <c r="W38" s="461">
        <v>0</v>
      </c>
    </row>
    <row r="39" spans="2:23" ht="15">
      <c r="B39" s="477" t="s">
        <v>475</v>
      </c>
      <c r="C39" s="656">
        <v>75463.909</v>
      </c>
      <c r="D39" s="657">
        <v>42.006</v>
      </c>
      <c r="E39" s="656">
        <v>2732.73</v>
      </c>
      <c r="F39" s="656">
        <v>46.030999999999999</v>
      </c>
      <c r="G39" s="656">
        <v>0</v>
      </c>
      <c r="H39" s="656">
        <v>1758.6949999999999</v>
      </c>
      <c r="I39" s="656">
        <v>928.00400000000002</v>
      </c>
      <c r="J39" s="656">
        <f t="shared" si="1"/>
        <v>0</v>
      </c>
      <c r="K39" s="464">
        <v>6317.1729999999998</v>
      </c>
      <c r="L39" s="658">
        <v>0</v>
      </c>
      <c r="M39" s="658">
        <v>0</v>
      </c>
      <c r="N39" s="658">
        <v>45952</v>
      </c>
      <c r="O39" s="658">
        <v>0</v>
      </c>
      <c r="P39" s="656">
        <v>4184</v>
      </c>
      <c r="Q39" s="656">
        <v>16236</v>
      </c>
      <c r="R39" s="657">
        <v>0</v>
      </c>
      <c r="S39" s="503">
        <f t="shared" si="3"/>
        <v>75463.908999999985</v>
      </c>
      <c r="T39" s="503">
        <f t="shared" si="2"/>
        <v>0</v>
      </c>
      <c r="U39" s="503"/>
      <c r="W39" s="461">
        <v>0</v>
      </c>
    </row>
    <row r="40" spans="2:23">
      <c r="B40" s="478" t="s">
        <v>476</v>
      </c>
      <c r="C40" s="656">
        <v>24704.761999999999</v>
      </c>
      <c r="D40" s="657">
        <v>426.83199999999999</v>
      </c>
      <c r="E40" s="656">
        <v>1781.8030000000001</v>
      </c>
      <c r="F40" s="656">
        <v>46.030999999999999</v>
      </c>
      <c r="G40" s="656">
        <v>0</v>
      </c>
      <c r="H40" s="656">
        <v>1372.64</v>
      </c>
      <c r="I40" s="656">
        <v>363.13200000000001</v>
      </c>
      <c r="J40" s="656">
        <f t="shared" si="1"/>
        <v>0</v>
      </c>
      <c r="K40" s="464">
        <v>10936.927</v>
      </c>
      <c r="L40" s="658">
        <v>15</v>
      </c>
      <c r="M40" s="658">
        <v>0</v>
      </c>
      <c r="N40" s="658">
        <v>88</v>
      </c>
      <c r="O40" s="658">
        <v>0</v>
      </c>
      <c r="P40" s="656">
        <v>2521</v>
      </c>
      <c r="Q40" s="656">
        <v>8935.2000000000007</v>
      </c>
      <c r="R40" s="657">
        <v>0</v>
      </c>
      <c r="S40" s="503">
        <f t="shared" si="3"/>
        <v>24704.761999999999</v>
      </c>
      <c r="T40" s="503">
        <f t="shared" si="2"/>
        <v>0</v>
      </c>
      <c r="U40" s="503"/>
      <c r="W40" s="461">
        <v>0</v>
      </c>
    </row>
    <row r="41" spans="2:23">
      <c r="B41" s="478" t="s">
        <v>253</v>
      </c>
      <c r="C41" s="657">
        <v>36138.853999999999</v>
      </c>
      <c r="D41" s="656">
        <v>0</v>
      </c>
      <c r="E41" s="657">
        <v>0</v>
      </c>
      <c r="F41" s="657">
        <v>0</v>
      </c>
      <c r="G41" s="657">
        <v>0</v>
      </c>
      <c r="H41" s="657">
        <v>0</v>
      </c>
      <c r="I41" s="657">
        <v>0</v>
      </c>
      <c r="J41" s="656">
        <f t="shared" si="1"/>
        <v>0</v>
      </c>
      <c r="K41" s="464">
        <v>21828.853999999999</v>
      </c>
      <c r="L41" s="659">
        <v>0</v>
      </c>
      <c r="M41" s="659">
        <v>0</v>
      </c>
      <c r="N41" s="659">
        <v>0</v>
      </c>
      <c r="O41" s="659">
        <v>0</v>
      </c>
      <c r="P41" s="657">
        <v>0</v>
      </c>
      <c r="Q41" s="657">
        <v>14310</v>
      </c>
      <c r="R41" s="656">
        <v>0</v>
      </c>
      <c r="S41" s="503">
        <f t="shared" si="3"/>
        <v>36138.853999999999</v>
      </c>
      <c r="T41" s="503">
        <f t="shared" si="2"/>
        <v>0</v>
      </c>
      <c r="U41" s="503"/>
      <c r="W41" s="461">
        <v>0</v>
      </c>
    </row>
    <row r="42" spans="2:23" ht="15">
      <c r="B42" s="477" t="s">
        <v>477</v>
      </c>
      <c r="C42" s="657">
        <v>116123.69500000001</v>
      </c>
      <c r="D42" s="656">
        <v>357.05099999999999</v>
      </c>
      <c r="E42" s="657">
        <v>14725.132</v>
      </c>
      <c r="F42" s="657">
        <v>1565.0540000000001</v>
      </c>
      <c r="G42" s="657">
        <v>0</v>
      </c>
      <c r="H42" s="657">
        <v>10294.799999999999</v>
      </c>
      <c r="I42" s="657">
        <v>363.13200000000001</v>
      </c>
      <c r="J42" s="656">
        <f t="shared" si="1"/>
        <v>40.14600000000064</v>
      </c>
      <c r="K42" s="464">
        <v>29970.804</v>
      </c>
      <c r="L42" s="659">
        <v>66</v>
      </c>
      <c r="M42" s="659">
        <v>33.692</v>
      </c>
      <c r="N42" s="659">
        <v>3985</v>
      </c>
      <c r="O42" s="659">
        <v>5</v>
      </c>
      <c r="P42" s="657">
        <v>6434</v>
      </c>
      <c r="Q42" s="657">
        <v>63003.6</v>
      </c>
      <c r="R42" s="656">
        <v>5.4</v>
      </c>
      <c r="S42" s="503">
        <f t="shared" si="3"/>
        <v>116123.679</v>
      </c>
      <c r="T42" s="503">
        <f t="shared" si="2"/>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 t="shared" si="3"/>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 t="shared" si="3"/>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 t="shared" si="3"/>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 t="shared" si="3"/>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 t="shared" si="3"/>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 t="shared" si="3"/>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 t="shared" si="3"/>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 t="shared" si="3"/>
        <v>172339.30000000002</v>
      </c>
    </row>
    <row r="51" spans="2:19" ht="15">
      <c r="B51" s="477" t="s">
        <v>486</v>
      </c>
      <c r="C51" s="656">
        <v>53893.033000000003</v>
      </c>
      <c r="D51" s="657">
        <v>0</v>
      </c>
      <c r="E51" s="656">
        <v>0</v>
      </c>
      <c r="F51" s="656">
        <v>0</v>
      </c>
      <c r="G51" s="656">
        <v>0</v>
      </c>
      <c r="H51" s="656">
        <v>0</v>
      </c>
      <c r="I51" s="656">
        <v>0</v>
      </c>
      <c r="J51" s="656">
        <f>E51-SUM(F51:I51)</f>
        <v>0</v>
      </c>
      <c r="K51" s="464">
        <v>13816.061</v>
      </c>
      <c r="L51" s="658">
        <v>11864</v>
      </c>
      <c r="M51" s="658">
        <v>1571.3719999999998</v>
      </c>
      <c r="N51" s="658">
        <v>5457</v>
      </c>
      <c r="O51" s="658">
        <v>0</v>
      </c>
      <c r="P51" s="656">
        <v>0</v>
      </c>
      <c r="Q51" s="656">
        <v>21153.599999999999</v>
      </c>
      <c r="R51" s="657">
        <v>0</v>
      </c>
      <c r="S51" s="503">
        <f t="shared" si="3"/>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 t="shared" si="3"/>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 t="shared" si="3"/>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 t="shared" si="3"/>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581</v>
      </c>
      <c r="N1" s="625" t="s">
        <v>78</v>
      </c>
      <c r="O1" s="625" t="s">
        <v>80</v>
      </c>
      <c r="P1" s="461" t="s">
        <v>52</v>
      </c>
      <c r="Q1" s="461" t="s">
        <v>50</v>
      </c>
      <c r="R1" s="461" t="s">
        <v>584</v>
      </c>
      <c r="S1" s="461" t="s">
        <v>57</v>
      </c>
      <c r="W1" s="461" t="s">
        <v>586</v>
      </c>
    </row>
    <row r="2" spans="2:23">
      <c r="B2" s="680" t="s">
        <v>491</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row>
    <row r="4" spans="2:23" s="486" customFormat="1" ht="18.75" customHeight="1">
      <c r="B4" s="690"/>
      <c r="C4" s="684" t="s">
        <v>431</v>
      </c>
      <c r="D4" s="650"/>
      <c r="E4" s="684" t="s">
        <v>432</v>
      </c>
      <c r="F4" s="652"/>
      <c r="G4" s="652"/>
      <c r="H4" s="652"/>
      <c r="I4" s="652"/>
      <c r="J4" s="653"/>
      <c r="K4" s="684" t="s">
        <v>433</v>
      </c>
      <c r="L4" s="650"/>
      <c r="M4" s="650"/>
      <c r="N4" s="650"/>
      <c r="O4" s="650"/>
      <c r="P4" s="684" t="s">
        <v>435</v>
      </c>
      <c r="Q4" s="684" t="s">
        <v>436</v>
      </c>
      <c r="R4" s="686" t="s">
        <v>582</v>
      </c>
      <c r="S4" s="688" t="s">
        <v>57</v>
      </c>
    </row>
    <row r="5" spans="2:23" s="489" customFormat="1" ht="50.25" customHeight="1" thickBot="1">
      <c r="B5" s="691"/>
      <c r="C5" s="685"/>
      <c r="D5" s="651" t="s">
        <v>579</v>
      </c>
      <c r="E5" s="685"/>
      <c r="F5" s="487" t="s">
        <v>437</v>
      </c>
      <c r="G5" s="487" t="s">
        <v>438</v>
      </c>
      <c r="H5" s="487" t="s">
        <v>492</v>
      </c>
      <c r="I5" s="488" t="s">
        <v>493</v>
      </c>
      <c r="J5" s="487" t="s">
        <v>441</v>
      </c>
      <c r="K5" s="685"/>
      <c r="L5" s="625" t="s">
        <v>77</v>
      </c>
      <c r="M5" s="625" t="s">
        <v>581</v>
      </c>
      <c r="N5" s="625" t="s">
        <v>78</v>
      </c>
      <c r="O5" s="625" t="s">
        <v>80</v>
      </c>
      <c r="P5" s="685"/>
      <c r="Q5" s="685"/>
      <c r="R5" s="687"/>
      <c r="S5" s="689"/>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 t="shared" ref="S6:S37" si="0">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 t="shared" si="0"/>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 t="shared" si="0"/>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 t="shared" si="0"/>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 t="shared" si="0"/>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 t="shared" si="0"/>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 t="shared" si="0"/>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 t="shared" si="0"/>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 t="shared" si="0"/>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 t="shared" si="0"/>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 t="shared" si="0"/>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 t="shared" si="0"/>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 t="shared" si="0"/>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 t="shared" si="0"/>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 t="shared" si="0"/>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 t="shared" si="0"/>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 t="shared" si="0"/>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 t="shared" si="0"/>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 t="shared" si="0"/>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 t="shared" si="0"/>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 t="shared" si="0"/>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 t="shared" si="0"/>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 t="shared" si="0"/>
        <v>333483.5</v>
      </c>
    </row>
    <row r="29" spans="2:23">
      <c r="B29" s="476" t="s">
        <v>466</v>
      </c>
      <c r="C29" s="660">
        <v>2347437.8429999999</v>
      </c>
      <c r="D29" s="661">
        <v>165986.215</v>
      </c>
      <c r="E29" s="660">
        <v>124772.26700000001</v>
      </c>
      <c r="F29" s="660">
        <v>3810.7440000000001</v>
      </c>
      <c r="G29" s="660">
        <v>0</v>
      </c>
      <c r="H29" s="660">
        <v>31425.475999999999</v>
      </c>
      <c r="I29" s="660">
        <v>59921.184999999998</v>
      </c>
      <c r="J29" s="660">
        <f t="shared" ref="J29:J42" si="1">E29-SUM(F29:I29)-W29</f>
        <v>12260.76200000001</v>
      </c>
      <c r="K29" s="490">
        <v>821176.47</v>
      </c>
      <c r="L29" s="660">
        <v>2526</v>
      </c>
      <c r="M29" s="660">
        <v>788.36099999999999</v>
      </c>
      <c r="N29" s="659">
        <v>90388</v>
      </c>
      <c r="O29" s="660">
        <v>58874</v>
      </c>
      <c r="P29" s="660">
        <v>173430</v>
      </c>
      <c r="Q29" s="660">
        <v>823770</v>
      </c>
      <c r="R29" s="658">
        <v>103080.6</v>
      </c>
      <c r="S29" s="503">
        <f t="shared" si="0"/>
        <v>2347437.8130000001</v>
      </c>
      <c r="T29" s="498">
        <f t="shared" ref="T29:T42" si="2">S29-C29</f>
        <v>-2.9999999795109034E-2</v>
      </c>
      <c r="U29" s="498"/>
      <c r="W29" s="485">
        <v>17354.099999999999</v>
      </c>
    </row>
    <row r="30" spans="2:23" ht="15">
      <c r="B30" s="477" t="s">
        <v>467</v>
      </c>
      <c r="C30" s="661">
        <v>323693.26799999998</v>
      </c>
      <c r="D30" s="660">
        <v>38292.796000000002</v>
      </c>
      <c r="E30" s="661">
        <v>3491.672</v>
      </c>
      <c r="F30" s="661">
        <v>45.366</v>
      </c>
      <c r="G30" s="661">
        <v>0</v>
      </c>
      <c r="H30" s="661">
        <v>3382.306</v>
      </c>
      <c r="I30" s="661">
        <v>0</v>
      </c>
      <c r="J30" s="660">
        <f t="shared" si="1"/>
        <v>64</v>
      </c>
      <c r="K30" s="490">
        <v>88242.3</v>
      </c>
      <c r="L30" s="661">
        <v>1</v>
      </c>
      <c r="M30" s="661">
        <v>0</v>
      </c>
      <c r="N30" s="658">
        <v>63</v>
      </c>
      <c r="O30" s="661">
        <v>0</v>
      </c>
      <c r="P30" s="661">
        <v>1520</v>
      </c>
      <c r="Q30" s="661">
        <v>93826.8</v>
      </c>
      <c r="R30" s="659">
        <v>98255.7</v>
      </c>
      <c r="S30" s="503">
        <f t="shared" si="0"/>
        <v>323693.26800000004</v>
      </c>
      <c r="T30" s="498">
        <f t="shared" si="2"/>
        <v>0</v>
      </c>
      <c r="U30" s="498"/>
      <c r="W30" s="485">
        <v>0</v>
      </c>
    </row>
    <row r="31" spans="2:23" ht="15">
      <c r="B31" s="477" t="s">
        <v>468</v>
      </c>
      <c r="C31" s="660">
        <v>617383.64199999999</v>
      </c>
      <c r="D31" s="661">
        <v>41000.930999999997</v>
      </c>
      <c r="E31" s="660">
        <v>68586.876999999993</v>
      </c>
      <c r="F31" s="660">
        <v>0</v>
      </c>
      <c r="G31" s="660">
        <v>0</v>
      </c>
      <c r="H31" s="660">
        <v>813.46600000000001</v>
      </c>
      <c r="I31" s="660">
        <v>53525.79</v>
      </c>
      <c r="J31" s="660">
        <f t="shared" si="1"/>
        <v>576.02099999999155</v>
      </c>
      <c r="K31" s="490">
        <v>218454.02100000001</v>
      </c>
      <c r="L31" s="660">
        <v>381</v>
      </c>
      <c r="M31" s="660">
        <v>356.03399999999999</v>
      </c>
      <c r="N31" s="659">
        <v>1409</v>
      </c>
      <c r="O31" s="660">
        <v>8685</v>
      </c>
      <c r="P31" s="660">
        <v>97183</v>
      </c>
      <c r="Q31" s="660">
        <v>192474</v>
      </c>
      <c r="R31" s="658">
        <v>2525.4</v>
      </c>
      <c r="S31" s="503">
        <f t="shared" si="0"/>
        <v>617383.66299999994</v>
      </c>
      <c r="T31" s="498">
        <f t="shared" si="2"/>
        <v>2.0999999949708581E-2</v>
      </c>
      <c r="U31" s="498"/>
      <c r="W31" s="485">
        <v>13671.6</v>
      </c>
    </row>
    <row r="32" spans="2:23" ht="15">
      <c r="B32" s="477" t="s">
        <v>469</v>
      </c>
      <c r="C32" s="661">
        <v>96839.25</v>
      </c>
      <c r="D32" s="660">
        <v>1343.058</v>
      </c>
      <c r="E32" s="661">
        <v>3138.9920000000002</v>
      </c>
      <c r="F32" s="661">
        <v>90.731999999999999</v>
      </c>
      <c r="G32" s="661">
        <v>0</v>
      </c>
      <c r="H32" s="661">
        <v>642.21</v>
      </c>
      <c r="I32" s="661">
        <v>1222.05</v>
      </c>
      <c r="J32" s="660">
        <f t="shared" si="1"/>
        <v>1184.0000000000002</v>
      </c>
      <c r="K32" s="490">
        <v>33843.599999999999</v>
      </c>
      <c r="L32" s="661">
        <v>13</v>
      </c>
      <c r="M32" s="661">
        <v>0</v>
      </c>
      <c r="N32" s="658">
        <v>0</v>
      </c>
      <c r="O32" s="661">
        <v>256</v>
      </c>
      <c r="P32" s="661">
        <v>1109</v>
      </c>
      <c r="Q32" s="661">
        <v>57135.6</v>
      </c>
      <c r="R32" s="659">
        <v>0</v>
      </c>
      <c r="S32" s="503">
        <f t="shared" si="0"/>
        <v>96839.25</v>
      </c>
      <c r="T32" s="498">
        <f t="shared" si="2"/>
        <v>0</v>
      </c>
      <c r="U32" s="498"/>
      <c r="W32" s="485">
        <v>0</v>
      </c>
    </row>
    <row r="33" spans="2:23" ht="15">
      <c r="B33" s="477" t="s">
        <v>470</v>
      </c>
      <c r="C33" s="660">
        <v>274429.65700000001</v>
      </c>
      <c r="D33" s="661">
        <v>57791.9</v>
      </c>
      <c r="E33" s="660">
        <v>17193.571</v>
      </c>
      <c r="F33" s="660">
        <v>453.66</v>
      </c>
      <c r="G33" s="660">
        <v>0</v>
      </c>
      <c r="H33" s="660">
        <v>3339.4920000000002</v>
      </c>
      <c r="I33" s="660">
        <v>3462.4749999999999</v>
      </c>
      <c r="J33" s="660">
        <f t="shared" si="1"/>
        <v>9937.9439999999995</v>
      </c>
      <c r="K33" s="490">
        <v>104013</v>
      </c>
      <c r="L33" s="660">
        <v>22</v>
      </c>
      <c r="M33" s="660">
        <v>152.58600000000001</v>
      </c>
      <c r="N33" s="659">
        <v>5787</v>
      </c>
      <c r="O33" s="660">
        <v>44429</v>
      </c>
      <c r="P33" s="660">
        <v>775</v>
      </c>
      <c r="Q33" s="660">
        <v>44265.599999999999</v>
      </c>
      <c r="R33" s="658">
        <v>0</v>
      </c>
      <c r="S33" s="503">
        <f t="shared" si="0"/>
        <v>274429.65700000001</v>
      </c>
      <c r="T33" s="498">
        <f t="shared" si="2"/>
        <v>0</v>
      </c>
      <c r="U33" s="498"/>
      <c r="W33" s="485">
        <v>0</v>
      </c>
    </row>
    <row r="34" spans="2:23" ht="15">
      <c r="B34" s="477" t="s">
        <v>471</v>
      </c>
      <c r="C34" s="661">
        <v>120490.32</v>
      </c>
      <c r="D34" s="660">
        <v>126.816</v>
      </c>
      <c r="E34" s="661">
        <v>1839.742</v>
      </c>
      <c r="F34" s="661">
        <v>136.09800000000001</v>
      </c>
      <c r="G34" s="661">
        <v>0</v>
      </c>
      <c r="H34" s="661">
        <v>1626.932</v>
      </c>
      <c r="I34" s="661">
        <v>0</v>
      </c>
      <c r="J34" s="660">
        <f t="shared" si="1"/>
        <v>76.711999999999989</v>
      </c>
      <c r="K34" s="490">
        <v>36487.800000000003</v>
      </c>
      <c r="L34" s="661">
        <v>0</v>
      </c>
      <c r="M34" s="661">
        <v>50.862000000000002</v>
      </c>
      <c r="N34" s="658">
        <v>225</v>
      </c>
      <c r="O34" s="661">
        <v>2</v>
      </c>
      <c r="P34" s="661">
        <v>13440</v>
      </c>
      <c r="Q34" s="661">
        <v>66654</v>
      </c>
      <c r="R34" s="659">
        <v>1664.1</v>
      </c>
      <c r="S34" s="503">
        <f t="shared" si="0"/>
        <v>120490.32000000002</v>
      </c>
      <c r="T34" s="498">
        <f t="shared" si="2"/>
        <v>0</v>
      </c>
      <c r="U34" s="498"/>
      <c r="W34" s="485">
        <v>0</v>
      </c>
    </row>
    <row r="35" spans="2:23" ht="15">
      <c r="B35" s="477" t="s">
        <v>342</v>
      </c>
      <c r="C35" s="660">
        <v>214809.09700000001</v>
      </c>
      <c r="D35" s="661">
        <v>336.67700000000002</v>
      </c>
      <c r="E35" s="660">
        <v>9877.6270000000004</v>
      </c>
      <c r="F35" s="660">
        <v>1497.078</v>
      </c>
      <c r="G35" s="660">
        <v>0</v>
      </c>
      <c r="H35" s="660">
        <v>8263.1020000000008</v>
      </c>
      <c r="I35" s="660">
        <v>40.734999999999999</v>
      </c>
      <c r="J35" s="660">
        <f t="shared" si="1"/>
        <v>76.711999999999534</v>
      </c>
      <c r="K35" s="490">
        <v>71144.100000000006</v>
      </c>
      <c r="L35" s="660">
        <v>371</v>
      </c>
      <c r="M35" s="660">
        <v>76.293000000000006</v>
      </c>
      <c r="N35" s="659">
        <v>2144</v>
      </c>
      <c r="O35" s="660">
        <v>1</v>
      </c>
      <c r="P35" s="660">
        <v>9929</v>
      </c>
      <c r="Q35" s="660">
        <v>120315.6</v>
      </c>
      <c r="R35" s="658">
        <v>613.79999999999995</v>
      </c>
      <c r="S35" s="503">
        <f t="shared" si="0"/>
        <v>214809.09700000001</v>
      </c>
      <c r="T35" s="498">
        <f t="shared" si="2"/>
        <v>0</v>
      </c>
      <c r="U35" s="498"/>
      <c r="W35" s="485">
        <v>0</v>
      </c>
    </row>
    <row r="36" spans="2:23">
      <c r="B36" s="478" t="s">
        <v>472</v>
      </c>
      <c r="C36" s="661">
        <v>15335.648999999999</v>
      </c>
      <c r="D36" s="660">
        <v>2557.4859999999999</v>
      </c>
      <c r="E36" s="661">
        <v>1230.8630000000001</v>
      </c>
      <c r="F36" s="661">
        <v>317.56200000000001</v>
      </c>
      <c r="G36" s="661">
        <v>0</v>
      </c>
      <c r="H36" s="661">
        <v>642.21</v>
      </c>
      <c r="I36" s="661">
        <v>40.734999999999999</v>
      </c>
      <c r="J36" s="660">
        <f t="shared" si="1"/>
        <v>230.35599999999999</v>
      </c>
      <c r="K36" s="490">
        <v>4308.3</v>
      </c>
      <c r="L36" s="661">
        <v>50</v>
      </c>
      <c r="M36" s="661">
        <v>0</v>
      </c>
      <c r="N36" s="658">
        <v>809</v>
      </c>
      <c r="O36" s="661">
        <v>0</v>
      </c>
      <c r="P36" s="661">
        <v>116</v>
      </c>
      <c r="Q36" s="661">
        <v>6264</v>
      </c>
      <c r="R36" s="659">
        <v>0</v>
      </c>
      <c r="S36" s="503">
        <f t="shared" si="0"/>
        <v>15335.649000000001</v>
      </c>
      <c r="T36" s="498">
        <f t="shared" si="2"/>
        <v>0</v>
      </c>
      <c r="U36" s="498"/>
      <c r="W36" s="485">
        <v>0</v>
      </c>
    </row>
    <row r="37" spans="2:23">
      <c r="B37" s="478" t="s">
        <v>473</v>
      </c>
      <c r="C37" s="660">
        <v>204843.899</v>
      </c>
      <c r="D37" s="661">
        <v>8783.3140000000003</v>
      </c>
      <c r="E37" s="660">
        <v>7750.8540000000003</v>
      </c>
      <c r="F37" s="660">
        <v>226.83</v>
      </c>
      <c r="G37" s="660">
        <v>0</v>
      </c>
      <c r="H37" s="660">
        <v>6464.9139999999998</v>
      </c>
      <c r="I37" s="660">
        <v>1059.1099999999999</v>
      </c>
      <c r="J37" s="660">
        <f t="shared" si="1"/>
        <v>9.0949470177292824E-13</v>
      </c>
      <c r="K37" s="490">
        <v>110628.9</v>
      </c>
      <c r="L37" s="660">
        <v>695</v>
      </c>
      <c r="M37" s="660">
        <v>25.431000000000001</v>
      </c>
      <c r="N37" s="659">
        <v>1637</v>
      </c>
      <c r="O37" s="660">
        <v>0</v>
      </c>
      <c r="P37" s="660">
        <v>9825</v>
      </c>
      <c r="Q37" s="660">
        <v>65498.400000000001</v>
      </c>
      <c r="R37" s="658">
        <v>0</v>
      </c>
      <c r="S37" s="503">
        <f t="shared" si="0"/>
        <v>204843.899</v>
      </c>
      <c r="T37" s="498">
        <f t="shared" si="2"/>
        <v>0</v>
      </c>
      <c r="U37" s="498"/>
      <c r="W37" s="485">
        <v>0</v>
      </c>
    </row>
    <row r="38" spans="2:23">
      <c r="B38" s="478" t="s">
        <v>474</v>
      </c>
      <c r="C38" s="661">
        <v>237953.03599999999</v>
      </c>
      <c r="D38" s="660">
        <v>15391.97</v>
      </c>
      <c r="E38" s="661">
        <v>2155.8110000000001</v>
      </c>
      <c r="F38" s="661">
        <v>680.49</v>
      </c>
      <c r="G38" s="661">
        <v>0</v>
      </c>
      <c r="H38" s="661">
        <v>1070.3499999999999</v>
      </c>
      <c r="I38" s="661">
        <v>366.61500000000001</v>
      </c>
      <c r="J38" s="660">
        <f t="shared" si="1"/>
        <v>38.356000000000222</v>
      </c>
      <c r="K38" s="490">
        <v>86829.3</v>
      </c>
      <c r="L38" s="661">
        <v>924</v>
      </c>
      <c r="M38" s="661">
        <v>127.155</v>
      </c>
      <c r="N38" s="658">
        <v>22533</v>
      </c>
      <c r="O38" s="661">
        <v>5482</v>
      </c>
      <c r="P38" s="661">
        <v>27747</v>
      </c>
      <c r="Q38" s="661">
        <v>76762.8</v>
      </c>
      <c r="R38" s="659">
        <v>0</v>
      </c>
      <c r="S38" s="503">
        <f t="shared" ref="S38:S55" si="3">SUM(F38:R38)+D38</f>
        <v>237953.03599999999</v>
      </c>
      <c r="T38" s="498">
        <f t="shared" si="2"/>
        <v>0</v>
      </c>
      <c r="U38" s="498"/>
      <c r="W38" s="485">
        <v>0</v>
      </c>
    </row>
    <row r="39" spans="2:23" ht="15">
      <c r="B39" s="477" t="s">
        <v>475</v>
      </c>
      <c r="C39" s="660">
        <v>74996.255000000005</v>
      </c>
      <c r="D39" s="661">
        <v>0</v>
      </c>
      <c r="E39" s="660">
        <v>557.05499999999995</v>
      </c>
      <c r="F39" s="660">
        <v>45.366</v>
      </c>
      <c r="G39" s="660">
        <v>0</v>
      </c>
      <c r="H39" s="660">
        <v>470.95400000000001</v>
      </c>
      <c r="I39" s="660">
        <v>40.734999999999999</v>
      </c>
      <c r="J39" s="660">
        <f t="shared" si="1"/>
        <v>-1.1368683772161603E-13</v>
      </c>
      <c r="K39" s="490">
        <v>5130</v>
      </c>
      <c r="L39" s="660">
        <v>11</v>
      </c>
      <c r="M39" s="660">
        <v>0</v>
      </c>
      <c r="N39" s="659">
        <v>50270</v>
      </c>
      <c r="O39" s="660">
        <v>19</v>
      </c>
      <c r="P39" s="660">
        <v>2838</v>
      </c>
      <c r="Q39" s="660">
        <v>16171.2</v>
      </c>
      <c r="R39" s="658">
        <v>0</v>
      </c>
      <c r="S39" s="503">
        <f t="shared" si="3"/>
        <v>74996.255000000005</v>
      </c>
      <c r="T39" s="498">
        <f t="shared" si="2"/>
        <v>0</v>
      </c>
      <c r="U39" s="498"/>
      <c r="W39" s="485">
        <v>0</v>
      </c>
    </row>
    <row r="40" spans="2:23">
      <c r="B40" s="478" t="s">
        <v>476</v>
      </c>
      <c r="C40" s="660">
        <v>21569.934000000001</v>
      </c>
      <c r="D40" s="661">
        <v>253.63200000000001</v>
      </c>
      <c r="E40" s="660">
        <v>940.30200000000002</v>
      </c>
      <c r="F40" s="660">
        <v>45.366</v>
      </c>
      <c r="G40" s="660">
        <v>0</v>
      </c>
      <c r="H40" s="660">
        <v>813.46600000000001</v>
      </c>
      <c r="I40" s="660">
        <v>81.47</v>
      </c>
      <c r="J40" s="660">
        <f t="shared" si="1"/>
        <v>0</v>
      </c>
      <c r="K40" s="490">
        <v>9849.6</v>
      </c>
      <c r="L40" s="660">
        <v>0</v>
      </c>
      <c r="M40" s="660">
        <v>0</v>
      </c>
      <c r="N40" s="659">
        <v>96</v>
      </c>
      <c r="O40" s="660">
        <v>0</v>
      </c>
      <c r="P40" s="660">
        <v>2298</v>
      </c>
      <c r="Q40" s="660">
        <v>8132.4</v>
      </c>
      <c r="R40" s="658">
        <v>0</v>
      </c>
      <c r="S40" s="503">
        <f t="shared" si="3"/>
        <v>21569.934000000001</v>
      </c>
      <c r="T40" s="498">
        <f t="shared" si="2"/>
        <v>0</v>
      </c>
      <c r="U40" s="498"/>
      <c r="W40" s="485">
        <v>0</v>
      </c>
    </row>
    <row r="41" spans="2:23">
      <c r="B41" s="478" t="s">
        <v>253</v>
      </c>
      <c r="C41" s="661">
        <v>35077.5</v>
      </c>
      <c r="D41" s="660">
        <v>0</v>
      </c>
      <c r="E41" s="661">
        <v>0</v>
      </c>
      <c r="F41" s="661">
        <v>0</v>
      </c>
      <c r="G41" s="661">
        <v>0</v>
      </c>
      <c r="H41" s="661">
        <v>0</v>
      </c>
      <c r="I41" s="661">
        <v>0</v>
      </c>
      <c r="J41" s="660">
        <f t="shared" si="1"/>
        <v>0</v>
      </c>
      <c r="K41" s="490">
        <v>20875.5</v>
      </c>
      <c r="L41" s="661">
        <v>0</v>
      </c>
      <c r="M41" s="661">
        <v>0</v>
      </c>
      <c r="N41" s="658">
        <v>0</v>
      </c>
      <c r="O41" s="661">
        <v>0</v>
      </c>
      <c r="P41" s="661">
        <v>0</v>
      </c>
      <c r="Q41" s="661">
        <v>14202</v>
      </c>
      <c r="R41" s="659">
        <v>0</v>
      </c>
      <c r="S41" s="503">
        <f t="shared" si="3"/>
        <v>35077.5</v>
      </c>
      <c r="T41" s="498">
        <f t="shared" si="2"/>
        <v>0</v>
      </c>
      <c r="U41" s="498"/>
      <c r="W41" s="485">
        <v>0</v>
      </c>
    </row>
    <row r="42" spans="2:23" ht="15">
      <c r="B42" s="477" t="s">
        <v>477</v>
      </c>
      <c r="C42" s="661">
        <v>110016.336</v>
      </c>
      <c r="D42" s="660">
        <v>107.63500000000001</v>
      </c>
      <c r="E42" s="661">
        <v>8008.9009999999998</v>
      </c>
      <c r="F42" s="661">
        <v>272.19600000000003</v>
      </c>
      <c r="G42" s="661">
        <v>0</v>
      </c>
      <c r="H42" s="661">
        <v>3896.0740000000001</v>
      </c>
      <c r="I42" s="661">
        <v>81.47</v>
      </c>
      <c r="J42" s="660">
        <f t="shared" si="1"/>
        <v>76.760999999999058</v>
      </c>
      <c r="K42" s="490">
        <v>31370.048999999999</v>
      </c>
      <c r="L42" s="661">
        <v>58</v>
      </c>
      <c r="M42" s="661">
        <v>0</v>
      </c>
      <c r="N42" s="658">
        <v>5415</v>
      </c>
      <c r="O42" s="661">
        <v>0</v>
      </c>
      <c r="P42" s="661">
        <v>6650</v>
      </c>
      <c r="Q42" s="661">
        <v>62067.6</v>
      </c>
      <c r="R42" s="659">
        <v>21.6</v>
      </c>
      <c r="S42" s="503">
        <f t="shared" si="3"/>
        <v>110016.38499999999</v>
      </c>
      <c r="T42" s="498">
        <f t="shared" si="2"/>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 t="shared" si="3"/>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 t="shared" si="3"/>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 t="shared" si="3"/>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 t="shared" si="3"/>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 t="shared" si="3"/>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 t="shared" si="3"/>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 t="shared" si="3"/>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 t="shared" si="3"/>
        <v>188635.9</v>
      </c>
    </row>
    <row r="51" spans="2:19" ht="15">
      <c r="B51" s="477" t="s">
        <v>486</v>
      </c>
      <c r="C51" s="660">
        <v>60755.800999999999</v>
      </c>
      <c r="D51" s="661">
        <v>0</v>
      </c>
      <c r="E51" s="660">
        <v>0</v>
      </c>
      <c r="F51" s="660">
        <v>0</v>
      </c>
      <c r="G51" s="660">
        <v>0</v>
      </c>
      <c r="H51" s="660">
        <v>0</v>
      </c>
      <c r="I51" s="660">
        <v>0</v>
      </c>
      <c r="J51" s="660">
        <f>E51-SUM(F51:I51)</f>
        <v>0</v>
      </c>
      <c r="K51" s="490">
        <v>13296.6</v>
      </c>
      <c r="L51" s="660">
        <v>22744</v>
      </c>
      <c r="M51" s="660">
        <v>354.80099999999999</v>
      </c>
      <c r="N51" s="659">
        <v>4379</v>
      </c>
      <c r="O51" s="660">
        <v>0</v>
      </c>
      <c r="P51" s="660">
        <v>0</v>
      </c>
      <c r="Q51" s="660">
        <v>19940.400000000001</v>
      </c>
      <c r="R51" s="658">
        <v>0</v>
      </c>
      <c r="S51" s="503">
        <f t="shared" si="3"/>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 t="shared" si="3"/>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 t="shared" si="3"/>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 t="shared" si="3"/>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581</v>
      </c>
      <c r="N1" s="625" t="s">
        <v>78</v>
      </c>
      <c r="O1" s="625" t="s">
        <v>80</v>
      </c>
      <c r="P1" s="461" t="s">
        <v>52</v>
      </c>
      <c r="Q1" s="461" t="s">
        <v>50</v>
      </c>
      <c r="R1" s="624" t="s">
        <v>584</v>
      </c>
      <c r="S1" s="461" t="s">
        <v>57</v>
      </c>
      <c r="W1" s="461" t="s">
        <v>586</v>
      </c>
    </row>
    <row r="2" spans="2:23">
      <c r="B2" s="680" t="s">
        <v>573</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c r="S3" s="462"/>
    </row>
    <row r="4" spans="2:23" s="499" customFormat="1" ht="18.75" customHeight="1">
      <c r="B4" s="698"/>
      <c r="C4" s="694" t="s">
        <v>431</v>
      </c>
      <c r="D4" s="647"/>
      <c r="E4" s="694" t="s">
        <v>432</v>
      </c>
      <c r="F4" s="654"/>
      <c r="G4" s="654"/>
      <c r="H4" s="654"/>
      <c r="I4" s="654"/>
      <c r="J4" s="655"/>
      <c r="K4" s="694" t="s">
        <v>433</v>
      </c>
      <c r="P4" s="694" t="s">
        <v>435</v>
      </c>
      <c r="Q4" s="694" t="s">
        <v>436</v>
      </c>
      <c r="R4" s="696" t="s">
        <v>583</v>
      </c>
      <c r="S4" s="692" t="s">
        <v>57</v>
      </c>
    </row>
    <row r="5" spans="2:23" s="462" customFormat="1" ht="50.25" customHeight="1" thickBot="1">
      <c r="B5" s="699"/>
      <c r="C5" s="695"/>
      <c r="D5" s="648" t="s">
        <v>579</v>
      </c>
      <c r="E5" s="695"/>
      <c r="F5" s="623" t="s">
        <v>437</v>
      </c>
      <c r="G5" s="623" t="s">
        <v>438</v>
      </c>
      <c r="H5" s="623" t="s">
        <v>439</v>
      </c>
      <c r="I5" s="646" t="s">
        <v>493</v>
      </c>
      <c r="J5" s="623" t="s">
        <v>441</v>
      </c>
      <c r="K5" s="695"/>
      <c r="L5" s="625" t="s">
        <v>77</v>
      </c>
      <c r="M5" s="625" t="s">
        <v>581</v>
      </c>
      <c r="N5" s="625" t="s">
        <v>78</v>
      </c>
      <c r="O5" s="625" t="s">
        <v>80</v>
      </c>
      <c r="P5" s="695"/>
      <c r="Q5" s="695"/>
      <c r="R5" s="697"/>
      <c r="S5" s="69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 t="shared" ref="S6:S37" si="0">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 t="shared" si="0"/>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 t="shared" si="0"/>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 t="shared" si="0"/>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 t="shared" si="0"/>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 t="shared" si="0"/>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 t="shared" si="0"/>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 t="shared" si="0"/>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 t="shared" si="0"/>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 t="shared" si="0"/>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 t="shared" si="0"/>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 t="shared" si="0"/>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 t="shared" si="0"/>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 t="shared" si="0"/>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 t="shared" si="0"/>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 t="shared" si="0"/>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 t="shared" si="0"/>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 t="shared" si="0"/>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 t="shared" si="0"/>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 t="shared" si="0"/>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 t="shared" si="0"/>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 t="shared" si="0"/>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 t="shared" si="0"/>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 t="shared" ref="J29:J42" si="1">E29-SUM(F29:I29)-W29</f>
        <v>12011.201999999994</v>
      </c>
      <c r="K29" s="644">
        <v>829920.46100000001</v>
      </c>
      <c r="L29" s="629">
        <v>3327</v>
      </c>
      <c r="M29" s="631">
        <v>2745.6530000000002</v>
      </c>
      <c r="N29" s="631">
        <v>85623</v>
      </c>
      <c r="O29" s="631">
        <v>76057</v>
      </c>
      <c r="P29" s="630">
        <v>179213</v>
      </c>
      <c r="Q29" s="630">
        <v>803761.2</v>
      </c>
      <c r="R29" s="629">
        <v>96992.4</v>
      </c>
      <c r="S29" s="503">
        <f t="shared" si="0"/>
        <v>2329461.804</v>
      </c>
      <c r="T29" s="498">
        <f t="shared" ref="T29:T42" si="2">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 t="shared" si="1"/>
        <v>128.00000000000006</v>
      </c>
      <c r="K30" s="644">
        <v>86104.111999999994</v>
      </c>
      <c r="L30" s="630">
        <v>0</v>
      </c>
      <c r="M30" s="632">
        <v>0</v>
      </c>
      <c r="N30" s="632">
        <v>4</v>
      </c>
      <c r="O30" s="632">
        <v>0</v>
      </c>
      <c r="P30" s="629">
        <v>1410</v>
      </c>
      <c r="Q30" s="629">
        <v>87739.199999999997</v>
      </c>
      <c r="R30" s="630">
        <v>93782.1</v>
      </c>
      <c r="S30" s="503">
        <f t="shared" si="0"/>
        <v>298073.03499999997</v>
      </c>
      <c r="T30" s="498">
        <f t="shared" si="2"/>
        <v>0</v>
      </c>
      <c r="U30" s="498"/>
      <c r="W30" s="485">
        <v>0</v>
      </c>
    </row>
    <row r="31" spans="1:23" ht="15">
      <c r="B31" s="477" t="s">
        <v>468</v>
      </c>
      <c r="C31" s="631">
        <v>567567.06900000002</v>
      </c>
      <c r="D31" s="632">
        <v>14652.936</v>
      </c>
      <c r="E31" s="631">
        <v>35945.790999999997</v>
      </c>
      <c r="F31" s="630">
        <v>0</v>
      </c>
      <c r="G31" s="630">
        <v>0</v>
      </c>
      <c r="H31" s="631">
        <v>1588.299</v>
      </c>
      <c r="I31" s="631">
        <v>21139.732</v>
      </c>
      <c r="J31" s="640">
        <f t="shared" si="1"/>
        <v>479.99999999999818</v>
      </c>
      <c r="K31" s="644">
        <v>222522.37600000002</v>
      </c>
      <c r="L31" s="629">
        <v>682</v>
      </c>
      <c r="M31" s="631">
        <v>26.925999999999998</v>
      </c>
      <c r="N31" s="631">
        <v>1113</v>
      </c>
      <c r="O31" s="631">
        <v>8748</v>
      </c>
      <c r="P31" s="630">
        <v>105172</v>
      </c>
      <c r="Q31" s="630">
        <v>189748.8</v>
      </c>
      <c r="R31" s="629">
        <v>1692</v>
      </c>
      <c r="S31" s="503">
        <f t="shared" si="0"/>
        <v>567566.0689999999</v>
      </c>
      <c r="T31" s="498">
        <f t="shared" si="2"/>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 t="shared" si="1"/>
        <v>357.50500000000011</v>
      </c>
      <c r="K32" s="644">
        <v>35464.18</v>
      </c>
      <c r="L32" s="630">
        <v>10</v>
      </c>
      <c r="M32" s="629">
        <v>0</v>
      </c>
      <c r="N32" s="629">
        <v>0</v>
      </c>
      <c r="O32" s="629">
        <v>238</v>
      </c>
      <c r="P32" s="629">
        <v>1131</v>
      </c>
      <c r="Q32" s="629">
        <v>54954</v>
      </c>
      <c r="R32" s="630">
        <v>0</v>
      </c>
      <c r="S32" s="503">
        <f t="shared" si="0"/>
        <v>94496.459000000003</v>
      </c>
      <c r="T32" s="498">
        <f t="shared" si="2"/>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 t="shared" si="1"/>
        <v>10394.687</v>
      </c>
      <c r="K33" s="644">
        <v>105073.03</v>
      </c>
      <c r="L33" s="629">
        <v>12</v>
      </c>
      <c r="M33" s="630">
        <v>242.334</v>
      </c>
      <c r="N33" s="630">
        <v>6651</v>
      </c>
      <c r="O33" s="630">
        <v>53692</v>
      </c>
      <c r="P33" s="630">
        <v>889</v>
      </c>
      <c r="Q33" s="630">
        <v>44971.199999999997</v>
      </c>
      <c r="R33" s="629">
        <v>0</v>
      </c>
      <c r="S33" s="503">
        <f t="shared" si="0"/>
        <v>281834.08399999997</v>
      </c>
      <c r="T33" s="498">
        <f t="shared" si="2"/>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 t="shared" si="1"/>
        <v>39.500999999999976</v>
      </c>
      <c r="K34" s="644">
        <v>36605.161</v>
      </c>
      <c r="L34" s="630">
        <v>119</v>
      </c>
      <c r="M34" s="632">
        <v>26.925999999999998</v>
      </c>
      <c r="N34" s="632">
        <v>318</v>
      </c>
      <c r="O34" s="632">
        <v>0</v>
      </c>
      <c r="P34" s="629">
        <v>12126</v>
      </c>
      <c r="Q34" s="629">
        <v>61120.800000000003</v>
      </c>
      <c r="R34" s="630">
        <v>1139.4000000000001</v>
      </c>
      <c r="S34" s="503">
        <f t="shared" si="0"/>
        <v>120245.702</v>
      </c>
      <c r="T34" s="498">
        <f t="shared" si="2"/>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 t="shared" si="1"/>
        <v>118.50300000000061</v>
      </c>
      <c r="K35" s="644">
        <v>73810.733999999997</v>
      </c>
      <c r="L35" s="629">
        <v>103</v>
      </c>
      <c r="M35" s="631">
        <v>80.778000000000006</v>
      </c>
      <c r="N35" s="631">
        <v>1258</v>
      </c>
      <c r="O35" s="631">
        <v>781</v>
      </c>
      <c r="P35" s="630">
        <v>10178</v>
      </c>
      <c r="Q35" s="630">
        <v>118558.8</v>
      </c>
      <c r="R35" s="629">
        <v>365.4</v>
      </c>
      <c r="S35" s="503">
        <f t="shared" si="0"/>
        <v>214286.12599999999</v>
      </c>
      <c r="T35" s="498">
        <f t="shared" si="2"/>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 t="shared" si="1"/>
        <v>295.50100000000009</v>
      </c>
      <c r="K36" s="644">
        <v>3917.636</v>
      </c>
      <c r="L36" s="630">
        <v>73</v>
      </c>
      <c r="M36" s="632">
        <v>26.925999999999998</v>
      </c>
      <c r="N36" s="632">
        <v>130</v>
      </c>
      <c r="O36" s="632">
        <v>0</v>
      </c>
      <c r="P36" s="629">
        <v>194</v>
      </c>
      <c r="Q36" s="629">
        <v>6440.4</v>
      </c>
      <c r="R36" s="630">
        <v>0</v>
      </c>
      <c r="S36" s="503">
        <f t="shared" si="0"/>
        <v>14600.867</v>
      </c>
      <c r="T36" s="498">
        <f t="shared" si="2"/>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 t="shared" si="1"/>
        <v>0</v>
      </c>
      <c r="K37" s="644">
        <v>116593.553</v>
      </c>
      <c r="L37" s="629">
        <v>844</v>
      </c>
      <c r="M37" s="631">
        <v>53.851999999999997</v>
      </c>
      <c r="N37" s="631">
        <v>2111</v>
      </c>
      <c r="O37" s="631">
        <v>0</v>
      </c>
      <c r="P37" s="630">
        <v>11956</v>
      </c>
      <c r="Q37" s="630">
        <v>67237.2</v>
      </c>
      <c r="R37" s="629">
        <v>0</v>
      </c>
      <c r="S37" s="503">
        <f t="shared" si="0"/>
        <v>213476.28799999997</v>
      </c>
      <c r="T37" s="498">
        <f t="shared" si="2"/>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 t="shared" si="1"/>
        <v>39.500999999999976</v>
      </c>
      <c r="K38" s="644">
        <v>78489.357000000004</v>
      </c>
      <c r="L38" s="630">
        <v>1340</v>
      </c>
      <c r="M38" s="632">
        <v>134.63</v>
      </c>
      <c r="N38" s="632">
        <v>21064</v>
      </c>
      <c r="O38" s="632">
        <v>12446</v>
      </c>
      <c r="P38" s="629">
        <v>26801</v>
      </c>
      <c r="Q38" s="629">
        <v>71236.800000000003</v>
      </c>
      <c r="R38" s="630">
        <v>0</v>
      </c>
      <c r="S38" s="503">
        <f t="shared" ref="S38:S54" si="3">SUM(F38:R38)+D38</f>
        <v>223933.818</v>
      </c>
      <c r="T38" s="498">
        <f t="shared" si="2"/>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 t="shared" si="1"/>
        <v>0</v>
      </c>
      <c r="K39" s="644">
        <v>4556.9449999999997</v>
      </c>
      <c r="L39" s="629">
        <v>5</v>
      </c>
      <c r="M39" s="631">
        <v>53.851999999999997</v>
      </c>
      <c r="N39" s="631">
        <v>48238</v>
      </c>
      <c r="O39" s="631">
        <v>149</v>
      </c>
      <c r="P39" s="630">
        <v>2227</v>
      </c>
      <c r="Q39" s="630">
        <v>16434</v>
      </c>
      <c r="R39" s="629">
        <v>0</v>
      </c>
      <c r="S39" s="503">
        <f t="shared" si="3"/>
        <v>72305.264999999999</v>
      </c>
      <c r="T39" s="498">
        <f t="shared" si="2"/>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 t="shared" si="1"/>
        <v>0</v>
      </c>
      <c r="K40" s="644">
        <v>8865.5460000000003</v>
      </c>
      <c r="L40" s="629">
        <v>3</v>
      </c>
      <c r="M40" s="631">
        <v>0</v>
      </c>
      <c r="N40" s="631">
        <v>120</v>
      </c>
      <c r="O40" s="631">
        <v>0</v>
      </c>
      <c r="P40" s="630">
        <v>544</v>
      </c>
      <c r="Q40" s="630">
        <v>7005.6</v>
      </c>
      <c r="R40" s="630">
        <v>0</v>
      </c>
      <c r="S40" s="503">
        <f t="shared" si="3"/>
        <v>17319.823</v>
      </c>
      <c r="T40" s="498">
        <f t="shared" si="2"/>
        <v>0</v>
      </c>
      <c r="U40" s="498"/>
      <c r="W40" s="485">
        <v>0</v>
      </c>
    </row>
    <row r="41" spans="2:23">
      <c r="B41" s="478" t="s">
        <v>253</v>
      </c>
      <c r="C41" s="632">
        <v>102209.42200000001</v>
      </c>
      <c r="D41" s="630">
        <v>0</v>
      </c>
      <c r="E41" s="632">
        <v>56315.993000000002</v>
      </c>
      <c r="F41" s="629">
        <v>0</v>
      </c>
      <c r="G41" s="632">
        <v>3086.5129999999999</v>
      </c>
      <c r="H41" s="629">
        <v>53229.48</v>
      </c>
      <c r="I41" s="629">
        <v>0</v>
      </c>
      <c r="J41" s="640">
        <f t="shared" si="1"/>
        <v>0</v>
      </c>
      <c r="K41" s="644">
        <v>26449.200000000001</v>
      </c>
      <c r="L41" s="630">
        <v>0</v>
      </c>
      <c r="M41" s="629">
        <v>2099.4290000000001</v>
      </c>
      <c r="N41" s="629">
        <v>0</v>
      </c>
      <c r="O41" s="629">
        <v>0</v>
      </c>
      <c r="P41" s="629">
        <v>0</v>
      </c>
      <c r="Q41" s="629">
        <v>17344.8</v>
      </c>
      <c r="R41" s="629">
        <v>0</v>
      </c>
      <c r="S41" s="503">
        <f t="shared" si="3"/>
        <v>102209.42200000001</v>
      </c>
      <c r="T41" s="498">
        <f t="shared" si="2"/>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 t="shared" si="1"/>
        <v>158.00399999999991</v>
      </c>
      <c r="K42" s="644">
        <v>31468.631999999998</v>
      </c>
      <c r="L42" s="630">
        <v>136</v>
      </c>
      <c r="M42" s="632">
        <v>0</v>
      </c>
      <c r="N42" s="632">
        <v>4616</v>
      </c>
      <c r="O42" s="632">
        <v>3</v>
      </c>
      <c r="P42" s="629">
        <v>6585</v>
      </c>
      <c r="Q42" s="629">
        <v>60969.599999999999</v>
      </c>
      <c r="R42" s="630">
        <v>13.5</v>
      </c>
      <c r="S42" s="503">
        <f t="shared" si="3"/>
        <v>109114.849</v>
      </c>
      <c r="T42" s="498">
        <f t="shared" si="2"/>
        <v>1.0000000038417056E-3</v>
      </c>
      <c r="U42" s="498"/>
      <c r="W42" s="485">
        <v>1774.1880000000001</v>
      </c>
    </row>
    <row r="43" spans="2:23" ht="15">
      <c r="B43" s="479" t="s">
        <v>478</v>
      </c>
      <c r="C43" s="662">
        <v>116855.90000000001</v>
      </c>
      <c r="D43" s="662"/>
      <c r="E43" s="662">
        <v>115375.30000000002</v>
      </c>
      <c r="F43" s="663">
        <v>848.9</v>
      </c>
      <c r="G43" s="663">
        <v>58030.9</v>
      </c>
      <c r="H43" s="663">
        <v>43513.4</v>
      </c>
      <c r="I43" s="663">
        <v>17</v>
      </c>
      <c r="J43" s="663" t="s">
        <v>443</v>
      </c>
      <c r="K43" s="644" t="e">
        <f>#REF!+J43</f>
        <v>#REF!</v>
      </c>
      <c r="L43" s="662"/>
      <c r="M43" s="662">
        <v>0</v>
      </c>
      <c r="N43" s="662"/>
      <c r="O43" s="662"/>
      <c r="P43" s="663" t="s">
        <v>443</v>
      </c>
      <c r="Q43" s="662">
        <v>1427.4</v>
      </c>
      <c r="R43" s="641">
        <v>27.7</v>
      </c>
      <c r="S43" s="503" t="e">
        <f t="shared" si="3"/>
        <v>#REF!</v>
      </c>
      <c r="U43" s="498"/>
    </row>
    <row r="44" spans="2:23">
      <c r="B44" s="478" t="s">
        <v>479</v>
      </c>
      <c r="C44" s="663">
        <v>100725.3</v>
      </c>
      <c r="D44" s="663"/>
      <c r="E44" s="663">
        <v>100725.3</v>
      </c>
      <c r="F44" s="663">
        <v>848.9</v>
      </c>
      <c r="G44" s="663">
        <v>58030.9</v>
      </c>
      <c r="H44" s="663">
        <v>41845.5</v>
      </c>
      <c r="I44" s="663" t="s">
        <v>443</v>
      </c>
      <c r="J44" s="663" t="s">
        <v>443</v>
      </c>
      <c r="K44" s="644" t="e">
        <f>#REF!+J44</f>
        <v>#REF!</v>
      </c>
      <c r="L44" s="663"/>
      <c r="M44" s="663">
        <v>0</v>
      </c>
      <c r="N44" s="663"/>
      <c r="O44" s="663"/>
      <c r="P44" s="663" t="s">
        <v>443</v>
      </c>
      <c r="Q44" s="663" t="s">
        <v>443</v>
      </c>
      <c r="R44" s="638" t="s">
        <v>443</v>
      </c>
      <c r="S44" s="503" t="e">
        <f t="shared" si="3"/>
        <v>#REF!</v>
      </c>
      <c r="U44" s="498"/>
    </row>
    <row r="45" spans="2:23" ht="15">
      <c r="B45" s="477" t="s">
        <v>480</v>
      </c>
      <c r="C45" s="663">
        <v>1543</v>
      </c>
      <c r="D45" s="663"/>
      <c r="E45" s="663">
        <v>349.7</v>
      </c>
      <c r="F45" s="663" t="s">
        <v>443</v>
      </c>
      <c r="G45" s="663" t="s">
        <v>443</v>
      </c>
      <c r="H45" s="663">
        <v>345.5</v>
      </c>
      <c r="I45" s="663">
        <v>4.2</v>
      </c>
      <c r="J45" s="663" t="s">
        <v>443</v>
      </c>
      <c r="K45" s="644" t="e">
        <f>#REF!+J45</f>
        <v>#REF!</v>
      </c>
      <c r="L45" s="663"/>
      <c r="M45" s="663">
        <v>0</v>
      </c>
      <c r="N45" s="663"/>
      <c r="O45" s="663"/>
      <c r="P45" s="663" t="s">
        <v>443</v>
      </c>
      <c r="Q45" s="663">
        <v>1163.5</v>
      </c>
      <c r="R45" s="638">
        <v>27.7</v>
      </c>
      <c r="S45" s="503" t="e">
        <f t="shared" si="3"/>
        <v>#REF!</v>
      </c>
      <c r="U45" s="498"/>
    </row>
    <row r="46" spans="2:23">
      <c r="B46" s="478" t="s">
        <v>481</v>
      </c>
      <c r="C46" s="663">
        <v>12977.999999999998</v>
      </c>
      <c r="D46" s="663"/>
      <c r="E46" s="663">
        <v>12977.999999999998</v>
      </c>
      <c r="F46" s="663" t="s">
        <v>443</v>
      </c>
      <c r="G46" s="663" t="s">
        <v>443</v>
      </c>
      <c r="H46" s="663">
        <v>12.9</v>
      </c>
      <c r="I46" s="663" t="s">
        <v>443</v>
      </c>
      <c r="J46" s="663" t="s">
        <v>443</v>
      </c>
      <c r="K46" s="644" t="e">
        <f>#REF!+J46</f>
        <v>#REF!</v>
      </c>
      <c r="L46" s="663"/>
      <c r="M46" s="663">
        <v>0</v>
      </c>
      <c r="N46" s="663"/>
      <c r="O46" s="663"/>
      <c r="P46" s="663" t="s">
        <v>443</v>
      </c>
      <c r="Q46" s="663" t="s">
        <v>443</v>
      </c>
      <c r="R46" s="638" t="s">
        <v>443</v>
      </c>
      <c r="S46" s="503" t="e">
        <f t="shared" si="3"/>
        <v>#REF!</v>
      </c>
      <c r="U46" s="498"/>
    </row>
    <row r="47" spans="2:23">
      <c r="B47" s="478" t="s">
        <v>482</v>
      </c>
      <c r="C47" s="663">
        <v>1309.5</v>
      </c>
      <c r="D47" s="663"/>
      <c r="E47" s="663">
        <v>1309.5</v>
      </c>
      <c r="F47" s="663" t="s">
        <v>443</v>
      </c>
      <c r="G47" s="663" t="s">
        <v>443</v>
      </c>
      <c r="H47" s="663">
        <v>1309.5</v>
      </c>
      <c r="I47" s="663" t="s">
        <v>443</v>
      </c>
      <c r="J47" s="663" t="s">
        <v>443</v>
      </c>
      <c r="K47" s="644" t="e">
        <f>#REF!+J47</f>
        <v>#REF!</v>
      </c>
      <c r="L47" s="663"/>
      <c r="M47" s="663">
        <v>0</v>
      </c>
      <c r="N47" s="663"/>
      <c r="O47" s="663"/>
      <c r="P47" s="663" t="s">
        <v>443</v>
      </c>
      <c r="Q47" s="663" t="s">
        <v>443</v>
      </c>
      <c r="R47" s="638" t="s">
        <v>443</v>
      </c>
      <c r="S47" s="503" t="e">
        <f t="shared" si="3"/>
        <v>#REF!</v>
      </c>
      <c r="U47" s="498"/>
    </row>
    <row r="48" spans="2:23">
      <c r="B48" s="478" t="s">
        <v>495</v>
      </c>
      <c r="C48" s="663">
        <v>287.29999999999995</v>
      </c>
      <c r="D48" s="663"/>
      <c r="E48" s="663" t="s">
        <v>443</v>
      </c>
      <c r="F48" s="663" t="s">
        <v>443</v>
      </c>
      <c r="G48" s="663" t="s">
        <v>443</v>
      </c>
      <c r="H48" s="663" t="s">
        <v>443</v>
      </c>
      <c r="I48" s="663" t="s">
        <v>443</v>
      </c>
      <c r="J48" s="663" t="s">
        <v>443</v>
      </c>
      <c r="K48" s="644" t="e">
        <f>#REF!+J48</f>
        <v>#REF!</v>
      </c>
      <c r="L48" s="663"/>
      <c r="M48" s="663">
        <v>0</v>
      </c>
      <c r="N48" s="663"/>
      <c r="O48" s="663"/>
      <c r="P48" s="663" t="s">
        <v>443</v>
      </c>
      <c r="Q48" s="663">
        <v>263.89999999999998</v>
      </c>
      <c r="R48" s="638" t="s">
        <v>443</v>
      </c>
      <c r="S48" s="503" t="e">
        <f t="shared" si="3"/>
        <v>#REF!</v>
      </c>
      <c r="U48" s="498"/>
    </row>
    <row r="49" spans="2:21" ht="15">
      <c r="B49" s="480" t="s">
        <v>484</v>
      </c>
      <c r="C49" s="663">
        <v>12.8</v>
      </c>
      <c r="D49" s="663"/>
      <c r="E49" s="663">
        <v>12.8</v>
      </c>
      <c r="F49" s="663" t="s">
        <v>443</v>
      </c>
      <c r="G49" s="663" t="s">
        <v>443</v>
      </c>
      <c r="H49" s="663" t="s">
        <v>443</v>
      </c>
      <c r="I49" s="663">
        <v>12.8</v>
      </c>
      <c r="J49" s="663" t="s">
        <v>443</v>
      </c>
      <c r="K49" s="644" t="e">
        <f>#REF!+J49</f>
        <v>#REF!</v>
      </c>
      <c r="L49" s="663"/>
      <c r="M49" s="663">
        <v>0</v>
      </c>
      <c r="N49" s="663"/>
      <c r="O49" s="663"/>
      <c r="P49" s="663" t="s">
        <v>443</v>
      </c>
      <c r="Q49" s="663" t="s">
        <v>443</v>
      </c>
      <c r="R49" s="638" t="s">
        <v>443</v>
      </c>
      <c r="S49" s="503" t="e">
        <f t="shared" si="3"/>
        <v>#REF!</v>
      </c>
      <c r="U49" s="498"/>
    </row>
    <row r="50" spans="2:21" ht="15">
      <c r="B50" s="479" t="s">
        <v>485</v>
      </c>
      <c r="C50" s="662">
        <v>232306.1</v>
      </c>
      <c r="D50" s="662"/>
      <c r="E50" s="662">
        <v>14639.2</v>
      </c>
      <c r="F50" s="663">
        <v>161.30000000000001</v>
      </c>
      <c r="G50" s="663">
        <v>220.3</v>
      </c>
      <c r="H50" s="663">
        <v>13641.4</v>
      </c>
      <c r="I50" s="663">
        <v>594.70000000000005</v>
      </c>
      <c r="J50" s="663" t="s">
        <v>443</v>
      </c>
      <c r="K50" s="644" t="e">
        <f>#REF!+J50</f>
        <v>#REF!</v>
      </c>
      <c r="L50" s="629"/>
      <c r="M50" s="629">
        <v>0</v>
      </c>
      <c r="N50" s="629"/>
      <c r="O50" s="629"/>
      <c r="P50" s="628"/>
      <c r="Q50" s="662">
        <v>49938.5</v>
      </c>
      <c r="R50" s="641">
        <v>8.3000000000000007</v>
      </c>
      <c r="S50" s="503" t="e">
        <f t="shared" si="3"/>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 t="shared" si="3"/>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 t="shared" si="3"/>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 t="shared" si="3"/>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 t="shared" si="3"/>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Microsoft Office User</cp:lastModifiedBy>
  <cp:lastPrinted>2005-02-10T12:45:56Z</cp:lastPrinted>
  <dcterms:created xsi:type="dcterms:W3CDTF">2000-12-13T15:53:11Z</dcterms:created>
  <dcterms:modified xsi:type="dcterms:W3CDTF">2022-03-21T12:52:27Z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