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https://d.docs.live.net/c0ee8d5d29f1698f/Desktop/GitHub/Bachelor_Git/TIMES-DE/SuppXLS/"/>
    </mc:Choice>
  </mc:AlternateContent>
  <xr:revisionPtr revIDLastSave="68" documentId="13_ncr:1_{FC7FE1AD-CE7B-44FD-8CB3-8B018FB898B8}" xr6:coauthVersionLast="47" xr6:coauthVersionMax="47" xr10:uidLastSave="{83F649C1-28B1-4F95-9E2E-00D55EA7B5A3}"/>
  <bookViews>
    <workbookView xWindow="-110" yWindow="-110" windowWidth="19420" windowHeight="10420" activeTab="4" xr2:uid="{00000000-000D-0000-FFFF-FFFF00000000}"/>
  </bookViews>
  <sheets>
    <sheet name="LOG" sheetId="25" r:id="rId1"/>
    <sheet name="Intro" sheetId="32" r:id="rId2"/>
    <sheet name="Maximum" sheetId="37" r:id="rId3"/>
    <sheet name="Bound" sheetId="28" r:id="rId4"/>
    <sheet name="LineCap" sheetId="31" r:id="rId5"/>
    <sheet name="35" sheetId="38" r:id="rId6"/>
    <sheet name="Sources" sheetId="36" r:id="rId7"/>
    <sheet name="2010" sheetId="33" r:id="rId8"/>
    <sheet name="2015" sheetId="34" r:id="rId9"/>
    <sheet name="2019" sheetId="35"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Order1" hidden="1">255</definedName>
    <definedName name="_Order2" hidden="1">255</definedName>
    <definedName name="ActUnit_Pa">#REF!</definedName>
    <definedName name="ActUnit_Pb">#REF!</definedName>
    <definedName name="AFA_3a">#REF!</definedName>
    <definedName name="AFA_3b">#REF!</definedName>
    <definedName name="All_TP">#REF!,#REF!,#REF!</definedName>
    <definedName name="All_US">#REF!,#REF!,#REF!</definedName>
    <definedName name="AnnualProd_1">[1]Plants1!$N$14:$N$1884</definedName>
    <definedName name="BaseYear">[1]Start!$D$22</definedName>
    <definedName name="BiomassLargeCHP" localSheetId="9">[2]TechnologyData!$A$14:$M$41</definedName>
    <definedName name="BiomassLargeCHP">[3]TechnologyData!$A$14:$M$41</definedName>
    <definedName name="body1ea">#REF!</definedName>
    <definedName name="body1eb">#REF!</definedName>
    <definedName name="body1fa">#REF!</definedName>
    <definedName name="body1fb">#REF!</definedName>
    <definedName name="body1ga">#REF!</definedName>
    <definedName name="body1gb">#REF!</definedName>
    <definedName name="body2ea">#REF!</definedName>
    <definedName name="body2eb">#REF!</definedName>
    <definedName name="body2f">#REF!</definedName>
    <definedName name="body2fa">#REF!</definedName>
    <definedName name="body2fb">#REF!</definedName>
    <definedName name="body2ga">#REF!</definedName>
    <definedName name="body2gb">#REF!</definedName>
    <definedName name="body3ea">#REF!</definedName>
    <definedName name="body3eb">#REF!</definedName>
    <definedName name="body3fa">#REF!</definedName>
    <definedName name="body3fb">#REF!</definedName>
    <definedName name="body3ga">#REF!</definedName>
    <definedName name="body3gb">#REF!</definedName>
    <definedName name="body4ea">#REF!</definedName>
    <definedName name="body4eb">#REF!</definedName>
    <definedName name="body4f">#REF!</definedName>
    <definedName name="body4fa">#REF!</definedName>
    <definedName name="body4fb">#REF!</definedName>
    <definedName name="body4ga">#REF!</definedName>
    <definedName name="body4gb">#REF!</definedName>
    <definedName name="BPslut" localSheetId="9">[2]Plants!$J$2</definedName>
    <definedName name="BPslut">[3]Plants!$J$2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a">#REF!</definedName>
    <definedName name="CAP2ACT_3b">#REF!</definedName>
    <definedName name="CapUnit_Pa">#REF!</definedName>
    <definedName name="CapUnit_Pb">#REF!</definedName>
    <definedName name="CEH_3a">#REF!</definedName>
    <definedName name="CEH_3b">#REF!</definedName>
    <definedName name="chosenYear">[4]Cockpit!$B$5</definedName>
    <definedName name="CHPR_3a">#REF!</definedName>
    <definedName name="CHPR_3b">#REF!</definedName>
    <definedName name="CHPR_UP_3a">#REF!</definedName>
    <definedName name="CHPR_UP_3b">#REF!</definedName>
    <definedName name="Comm_IN_3a">#REF!</definedName>
    <definedName name="Comm_IN_3b">#REF!</definedName>
    <definedName name="Comm_OUT_3a">#REF!</definedName>
    <definedName name="Comm_OUT_3b">#REF!</definedName>
    <definedName name="countrye">#REF!</definedName>
    <definedName name="countryf">#REF!</definedName>
    <definedName name="countryg">#REF!</definedName>
    <definedName name="CRF_CountryName">[5]Sheet1!$C$4</definedName>
    <definedName name="dkkPerEUR">'[6]Centrale data'!$C$34</definedName>
    <definedName name="E_waste">#REF!</definedName>
    <definedName name="EFF_3a">#REF!</definedName>
    <definedName name="EFF_3b">#REF!</definedName>
    <definedName name="Eksportstigning" localSheetId="9">[2]Plants!$J$6</definedName>
    <definedName name="Eksportstigning">[3]Plants!$J$6</definedName>
    <definedName name="ElArea">[1]Start!$D$24</definedName>
    <definedName name="ELarea_1">[1]Plants1!$B$14:$B$1884</definedName>
    <definedName name="ElAreas">[1]Geo!$B$11:$B$15</definedName>
    <definedName name="ElAreas_Translate">[1]Geo!$I$11:$J$15</definedName>
    <definedName name="ElBoiler" localSheetId="9">[2]TechnologyData!$O$72:$AA$99</definedName>
    <definedName name="ElBoiler">[3]TechnologyData!$O$72:$AA$99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 localSheetId="9">[2]Subsidy!#REF!</definedName>
    <definedName name="ElPriceMix">[3]Subsidy!#REF!</definedName>
    <definedName name="Euro">#REF!</definedName>
    <definedName name="Fastprisår" localSheetId="9">[7]Forside!$B$5</definedName>
    <definedName name="Fastprisår">[8]Forside!$B$5</definedName>
    <definedName name="FID_1" localSheetId="9">[9]AGR_Fuels!$A$2</definedName>
    <definedName name="FID_1">[9]AGR_Fuels!$A$2</definedName>
    <definedName name="FID_2">[10]LOG!#REF!</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a">#REF!</definedName>
    <definedName name="FIXOM_3b">#REF!</definedName>
    <definedName name="FIXWINOFF">'[11]O&amp;M waste and WIN '!$K$13</definedName>
    <definedName name="FIXWINON">'[11]O&amp;M waste and WIN '!$K$14</definedName>
    <definedName name="FIXWSTBO">'[12]O&amp;M waste and WIN '!$E$5</definedName>
    <definedName name="FIXWSTBP">'[13]O&amp;M waste '!$C$4</definedName>
    <definedName name="FuelDesc">[1]Fuel!$T$12:$U$34</definedName>
    <definedName name="FuelPrices">#REF!</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 localSheetId="9">[2]TechnologyData!$O$101:$AA$128</definedName>
    <definedName name="HeatPump_Large">[3]TechnologyData!$O$101:$AA$128</definedName>
    <definedName name="HTML_CodePage" hidden="1">1252</definedName>
    <definedName name="HTML_Control" hidden="1">{"'Ark1'!$A$8:$M$33"}</definedName>
    <definedName name="HTML_Control_2" hidden="1">{"'Ark1'!$A$8:$M$33"}</definedName>
    <definedName name="HTML_Control_2_1" hidden="1">{"'Ark1'!$A$8:$M$33"}</definedName>
    <definedName name="HTML_Control_3" hidden="1">{"'Ark1'!$A$8:$M$33"}</definedName>
    <definedName name="HTML_Control_3_1" hidden="1">{"'Ark1'!$A$8:$M$33"}</definedName>
    <definedName name="HTML_Control_4" hidden="1">{"'Ark1'!$A$8:$M$33"}</definedName>
    <definedName name="HTML_Description" hidden="1">""</definedName>
    <definedName name="HTML_Email" hidden="1">""</definedName>
    <definedName name="HTML_Header" hidden="1">"Ark1"</definedName>
    <definedName name="HTML_LastUpdate" hidden="1">"21-06-02"</definedName>
    <definedName name="HTML_LineAfter" hidden="1">FALSE</definedName>
    <definedName name="HTML_LineBefore" hidden="1">FALSE</definedName>
    <definedName name="HTML_Name" hidden="1">"Bjarne Ruby"</definedName>
    <definedName name="HTML_OBDlg2" hidden="1">TRUE</definedName>
    <definedName name="HTML_OBDlg4" hidden="1">TRUE</definedName>
    <definedName name="HTML_OS" hidden="1">0</definedName>
    <definedName name="HTML_PathFile" hidden="1">"L:\Nmr\Indicators\MinHTML.htm"</definedName>
    <definedName name="HTML_Title" hidden="1">"Data"</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 localSheetId="9">[2]General!#REF!</definedName>
    <definedName name="Inflation">[3]General!#REF!</definedName>
    <definedName name="LastPSOYear" localSheetId="9">[2]Plants!$H$2</definedName>
    <definedName name="LastPSOYear">[3]Plants!$H$2</definedName>
    <definedName name="LIFE_3a">#REF!</definedName>
    <definedName name="LIFE_3b">#REF!</definedName>
    <definedName name="MINCRD" comment="Activity bound for DK crude oil production based on projection from DEA.">#REF!</definedName>
    <definedName name="MINNGA" comment="Activity bound for DK natural gas  production based on projection from DEA.">#REF!</definedName>
    <definedName name="MWhGJ">#REF!</definedName>
    <definedName name="NCAP_BND_FX_0_3a">#REF!</definedName>
    <definedName name="NCAP_BND_FX_0_3b">#REF!</definedName>
    <definedName name="NCAP_BND_FX_3a">#REF!</definedName>
    <definedName name="NCAP_BND_FX_3b">#REF!</definedName>
    <definedName name="Nettarif" localSheetId="9">[2]TechnologyData!$F$11</definedName>
    <definedName name="Nettarif">[3]TechnologyData!$F$11</definedName>
    <definedName name="NGCC_SmallBP" localSheetId="9">[2]TechnologyData!$A$72:$M$99</definedName>
    <definedName name="NGCC_SmallBP">[3]TechnologyData!$A$72:$M$99</definedName>
    <definedName name="nhydro" localSheetId="9">[2]General!#REF!</definedName>
    <definedName name="nhydro">[3]General!#REF!</definedName>
    <definedName name="NyeNGCC" localSheetId="9">[2]Plants!$J$5</definedName>
    <definedName name="NyeNGCC">[3]Plants!$J$5</definedName>
    <definedName name="OffshoreWindPark" localSheetId="9">[2]TechnologyData!$O$43:$AA$70</definedName>
    <definedName name="OffshoreWindPark">[3]TechnologyData!$O$43:$AA$70</definedName>
    <definedName name="OnshoreWindPark" localSheetId="9">[2]TechnologyData!$O$14:$AA$41</definedName>
    <definedName name="OnshoreWindPark">[3]TechnologyData!$O$14:$AA$41</definedName>
    <definedName name="Pal_Workbook_GUID" hidden="1">"72JZWYL6P959RFW66W1IKY6K"</definedName>
    <definedName name="Peak_3a">#REF!</definedName>
    <definedName name="Peak_3b">#REF!</definedName>
    <definedName name="PlantDesc1">'[1]TIMES-DK codes'!$B$12:$C$48</definedName>
    <definedName name="PlantDesc2">'[1]TIMES-DK codes'!$D$12:$E$40</definedName>
    <definedName name="PlantName_1">[1]Plants1!$A$14:$A$1884</definedName>
    <definedName name="Prisår_Til_Ramses">#REF!</definedName>
    <definedName name="Raggr1">[14]Rækker!$A$4:$A$4</definedName>
    <definedName name="Raggr2">[14]Rækker!$B$4:$B$4</definedName>
    <definedName name="Raggr3">[14]Rækker!$C$4:$C$4</definedName>
    <definedName name="Real_interest_rate" localSheetId="9">[15]TechnologyData!$B$37</definedName>
    <definedName name="Real_interest_rate">[16]TechnologyData!$B$37</definedName>
    <definedName name="RefurbishedCoalBioCHP" localSheetId="9">[2]TechnologyData!$A$43:$M$70</definedName>
    <definedName name="RefurbishedCoalBioCHP">[3]TechnologyData!$A$43:$M$70</definedName>
    <definedName name="Region_3a">#REF!</definedName>
    <definedName name="Region_3b">#REF!</definedName>
    <definedName name="Region_Pa">#REF!</definedName>
    <definedName name="Region_Pb">#REF!</definedName>
    <definedName name="RenovCKV" localSheetId="9">[2]Plants!$J$4</definedName>
    <definedName name="RenovCKV">[3]Plants!$J$4</definedName>
    <definedName name="RetBE">[17]Macro1!#REF!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SØK">'[6]Centrale data'!$C$32</definedName>
    <definedName name="Saggr1">[14]Søjler!$A$4:$A$7</definedName>
    <definedName name="Saggr2">[14]Søjler!$B$4:$B$7</definedName>
    <definedName name="Saggr3">[14]Søjler!$C$4:$C$7</definedName>
    <definedName name="Saggr4">[14]Søjler!$D$4:$D$7</definedName>
    <definedName name="Saggr5">[14]Søjler!$E$4:$E$7</definedName>
    <definedName name="Saggr6">[14]Søjler!$F$4:$F$7</definedName>
    <definedName name="Saggr7">[14]Søjler!$G$4:$G$7</definedName>
    <definedName name="Saggr8">[14]Søjler!$H$4:$H$7</definedName>
    <definedName name="Set_Pa">#REF!</definedName>
    <definedName name="Set_Pb">#REF!</definedName>
    <definedName name="Share_I_UP_3">[18]Tech!#REF!</definedName>
    <definedName name="Share_I_UP_3a">#REF!</definedName>
    <definedName name="Share_I_UP_3b">#REF!</definedName>
    <definedName name="STOCK_HET_3">[18]Tech!#REF!</definedName>
    <definedName name="STOCK_HET_3a">#REF!</definedName>
    <definedName name="STOCK_HET_3b">#REF!</definedName>
    <definedName name="TechDesc_3a">#REF!</definedName>
    <definedName name="TechDesc_3b">#REF!</definedName>
    <definedName name="TechDesc_Pa">#REF!</definedName>
    <definedName name="TechDesc_Pb">#REF!</definedName>
    <definedName name="TechName_1">[1]Plants1!$CP$14:$CP$1884</definedName>
    <definedName name="TechName_3a">#REF!</definedName>
    <definedName name="TechName_3b">#REF!</definedName>
    <definedName name="TechName_Pa">#REF!</definedName>
    <definedName name="TechName_Pb">#REF!</definedName>
    <definedName name="TimesliceLevel_Pa">#REF!</definedName>
    <definedName name="TimesliceLevel_Pb">#REF!</definedName>
    <definedName name="TP.Electricity_and_RES">#REF!</definedName>
    <definedName name="TP.Petroleum">#REF!</definedName>
    <definedName name="TP.Solids_and_Gases">#REF!</definedName>
    <definedName name="Translate">'[1]Plants Translate 1'!$E$12:$K$55</definedName>
    <definedName name="US.Electricity_and_RES">#REF!</definedName>
    <definedName name="US.Petroleum">#REF!</definedName>
    <definedName name="US.Solids_and_Gases">#REF!</definedName>
    <definedName name="VAROM_3a">#REF!</definedName>
    <definedName name="VAROM_3b">#REF!</definedName>
    <definedName name="VARWINOFF">'[11]O&amp;M waste and WIN '!$L$13</definedName>
    <definedName name="VARWINON">'[11]O&amp;M waste and WIN '!$L$14</definedName>
    <definedName name="VARWSTBO">'[13]O&amp;M waste '!$D$5</definedName>
    <definedName name="VARWSTBP">'[13]O&amp;M waste '!$D$4</definedName>
    <definedName name="WasteCHP" localSheetId="9">[2]TechnologyData!$A$101:$M$129</definedName>
    <definedName name="WasteCHP">[3]TechnologyData!$A$101:$M$129</definedName>
    <definedName name="Wood_SmallBP" localSheetId="9">[2]TechnologyData!$A$131:$M$158</definedName>
    <definedName name="Wood_SmallBP">[3]TechnologyData!$A$131:$M$158</definedName>
    <definedName name="x">[19]AGR_Fuels!$A$2</definedName>
    <definedName name="yeare">#REF!</definedName>
    <definedName name="yearf">#REF!</definedName>
    <definedName name="yearg">#REF!</definedName>
  </definedNames>
  <calcPr calcId="191029"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2" i="31" l="1"/>
  <c r="H56" i="31"/>
  <c r="I57" i="31"/>
  <c r="G54" i="31"/>
  <c r="G78" i="31"/>
  <c r="J77" i="31"/>
  <c r="J76" i="31"/>
  <c r="J75" i="31"/>
  <c r="I74" i="31"/>
  <c r="I73" i="31"/>
  <c r="I72" i="31"/>
  <c r="I71" i="31"/>
  <c r="H70" i="31"/>
  <c r="G68" i="31"/>
  <c r="G64" i="31"/>
  <c r="J63" i="31"/>
  <c r="J61" i="31"/>
  <c r="I60" i="31"/>
  <c r="I59" i="31"/>
  <c r="I58" i="31"/>
  <c r="G42" i="31"/>
  <c r="G30" i="31"/>
  <c r="H44" i="31"/>
  <c r="H32" i="31"/>
  <c r="G20" i="31"/>
  <c r="G10" i="31"/>
  <c r="G52" i="31"/>
  <c r="G40" i="31"/>
  <c r="J51" i="31"/>
  <c r="J50" i="31"/>
  <c r="J49" i="31"/>
  <c r="I48" i="31"/>
  <c r="I47" i="31"/>
  <c r="I46" i="31"/>
  <c r="I45" i="31"/>
  <c r="J37" i="31"/>
  <c r="J39" i="31"/>
  <c r="J38" i="31"/>
  <c r="I36" i="31"/>
  <c r="I35" i="31"/>
  <c r="I34" i="31"/>
  <c r="I33" i="31"/>
  <c r="J29" i="31"/>
  <c r="J28" i="31"/>
  <c r="J27" i="31"/>
  <c r="I26" i="31"/>
  <c r="I25" i="31"/>
  <c r="I24" i="31"/>
  <c r="I23" i="31"/>
  <c r="H22" i="31"/>
  <c r="J19" i="31"/>
  <c r="J18" i="31"/>
  <c r="J17" i="31"/>
  <c r="I16" i="31"/>
  <c r="I15" i="31"/>
  <c r="I14" i="31"/>
  <c r="I13" i="31"/>
  <c r="H12" i="31"/>
  <c r="D9" i="36"/>
  <c r="D8" i="36"/>
  <c r="D7" i="36"/>
  <c r="D6" i="36"/>
  <c r="C9" i="36"/>
  <c r="C8" i="36"/>
  <c r="C7" i="36"/>
  <c r="C6" i="36"/>
  <c r="AA54" i="35"/>
  <c r="AA53" i="35"/>
  <c r="AA38" i="35"/>
  <c r="Z38" i="35"/>
  <c r="AA36" i="35"/>
  <c r="Z36" i="35"/>
  <c r="AA35" i="35"/>
  <c r="Z35" i="35"/>
  <c r="AA34" i="35"/>
  <c r="Z34" i="35"/>
  <c r="AA33" i="35"/>
  <c r="AA37" i="35"/>
  <c r="AA39" i="35"/>
  <c r="Z33" i="35"/>
  <c r="AA30" i="35"/>
  <c r="AA29" i="35"/>
  <c r="AA28" i="35"/>
  <c r="W28" i="35"/>
  <c r="Z27" i="35"/>
  <c r="AA27" i="35"/>
  <c r="V26" i="35"/>
  <c r="W24" i="35"/>
  <c r="W25" i="35"/>
  <c r="W23" i="35"/>
  <c r="V19" i="35"/>
  <c r="V18" i="35"/>
  <c r="U18" i="35"/>
  <c r="X17" i="35"/>
  <c r="V17" i="35"/>
  <c r="U17" i="35"/>
  <c r="S1" i="35"/>
  <c r="R1" i="35"/>
  <c r="Q1" i="35"/>
  <c r="P1" i="35"/>
  <c r="F1" i="35"/>
  <c r="D1" i="35"/>
  <c r="Z37" i="35"/>
  <c r="Z39" i="35"/>
  <c r="W22"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I6" authorId="0" shapeId="0" xr:uid="{00000000-0006-0000-0400-000001000000}">
      <text>
        <r>
          <rPr>
            <b/>
            <sz val="9"/>
            <color indexed="81"/>
            <rFont val="Tahoma"/>
            <family val="2"/>
          </rPr>
          <t>Olexandr Balyk:</t>
        </r>
        <r>
          <rPr>
            <sz val="9"/>
            <color indexed="81"/>
            <rFont val="Tahoma"/>
            <family val="2"/>
          </rPr>
          <t xml:space="preserve">
Inter-/extrapolation rule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K6" authorId="0" shapeId="0" xr:uid="{00000000-0006-0000-0300-000001000000}">
      <text>
        <r>
          <rPr>
            <b/>
            <sz val="9"/>
            <color indexed="81"/>
            <rFont val="Tahoma"/>
            <family val="2"/>
          </rPr>
          <t>Olexandr Balyk:</t>
        </r>
        <r>
          <rPr>
            <sz val="9"/>
            <color indexed="81"/>
            <rFont val="Tahoma"/>
            <family val="2"/>
          </rPr>
          <t xml:space="preserve">
Inter-/extrapolation rule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Mikkel Bosack</author>
  </authors>
  <commentList>
    <comment ref="B25" authorId="0" shapeId="0" xr:uid="{4EF40AAE-CD28-466A-9400-8716819C03AD}">
      <text>
        <r>
          <rPr>
            <b/>
            <sz val="9"/>
            <color indexed="81"/>
            <rFont val="Tahoma"/>
            <family val="2"/>
          </rPr>
          <t>Mikkel Bosack:</t>
        </r>
        <r>
          <rPr>
            <sz val="9"/>
            <color indexed="81"/>
            <rFont val="Tahoma"/>
            <family val="2"/>
          </rPr>
          <t xml:space="preserve">
could very well be energy consumption for the oil refineries</t>
        </r>
      </text>
    </comment>
  </commentList>
</comments>
</file>

<file path=xl/sharedStrings.xml><?xml version="1.0" encoding="utf-8"?>
<sst xmlns="http://schemas.openxmlformats.org/spreadsheetml/2006/main" count="2979" uniqueCount="448">
  <si>
    <t>~TFM_INS</t>
  </si>
  <si>
    <t>TimeSlice</t>
  </si>
  <si>
    <t>LimType</t>
  </si>
  <si>
    <t>Attribute</t>
  </si>
  <si>
    <t>Year</t>
  </si>
  <si>
    <t>Pset_PN</t>
  </si>
  <si>
    <t>Import</t>
  </si>
  <si>
    <t>Export</t>
  </si>
  <si>
    <t>IMPELC*,EXPELC*</t>
  </si>
  <si>
    <t>UP</t>
  </si>
  <si>
    <t>CAP_BND</t>
  </si>
  <si>
    <t>Date</t>
  </si>
  <si>
    <t>Name</t>
  </si>
  <si>
    <t>Sheet Name</t>
  </si>
  <si>
    <t>Cells</t>
  </si>
  <si>
    <t>Comments</t>
  </si>
  <si>
    <t>\I: Unit</t>
  </si>
  <si>
    <t>PJ</t>
  </si>
  <si>
    <t>n/a</t>
  </si>
  <si>
    <t>MW</t>
  </si>
  <si>
    <t>Russia</t>
  </si>
  <si>
    <t>Description</t>
  </si>
  <si>
    <t>Purpose:</t>
  </si>
  <si>
    <t>Description:</t>
  </si>
  <si>
    <t>Relevant sectors</t>
  </si>
  <si>
    <t>ELC</t>
  </si>
  <si>
    <t>Description of different sheets</t>
  </si>
  <si>
    <t>LineCAP</t>
  </si>
  <si>
    <t>Availabilty factors on the transmission lines</t>
  </si>
  <si>
    <t>International transmission lines - capacities for exchange of electricity</t>
  </si>
  <si>
    <t>~TFM_DINS</t>
  </si>
  <si>
    <t>Capacity bounds on the transmission lines</t>
  </si>
  <si>
    <t>Mikkel Bosack Simonsen</t>
  </si>
  <si>
    <t>Development of baseline structure</t>
  </si>
  <si>
    <t>Energy balance by products in 2010</t>
  </si>
  <si>
    <t>terajoule</t>
  </si>
  <si>
    <t>CRD</t>
  </si>
  <si>
    <t>GSL</t>
  </si>
  <si>
    <t>KER</t>
  </si>
  <si>
    <t>DSL</t>
  </si>
  <si>
    <t>MGO</t>
  </si>
  <si>
    <t>NGA</t>
  </si>
  <si>
    <t>ELCC</t>
  </si>
  <si>
    <t xml:space="preserve">Total all products </t>
  </si>
  <si>
    <t>Crude oil  (including gas condensate)</t>
  </si>
  <si>
    <t>Refinery feedstocks</t>
  </si>
  <si>
    <t>Petroleum products, total</t>
  </si>
  <si>
    <t>including:</t>
  </si>
  <si>
    <t xml:space="preserve">Natural gas </t>
  </si>
  <si>
    <t xml:space="preserve">Renewables and wastes
</t>
  </si>
  <si>
    <t>Heat</t>
  </si>
  <si>
    <t xml:space="preserve"> Electricity</t>
  </si>
  <si>
    <t>Other fuel products</t>
  </si>
  <si>
    <t xml:space="preserve"> Refinery gas</t>
  </si>
  <si>
    <t>Liquefied gases</t>
  </si>
  <si>
    <t>Motor gasoline</t>
  </si>
  <si>
    <t>Kerosene - type jet fuel</t>
  </si>
  <si>
    <t>Other kero-   sene</t>
  </si>
  <si>
    <t>Diesel fuel</t>
  </si>
  <si>
    <t>Fuel oil - low sulphur</t>
  </si>
  <si>
    <t xml:space="preserve">Bitumen </t>
  </si>
  <si>
    <t>Other petroleum products</t>
  </si>
  <si>
    <t>MIN</t>
  </si>
  <si>
    <t>Primary production</t>
  </si>
  <si>
    <t>-</t>
  </si>
  <si>
    <t>IMP</t>
  </si>
  <si>
    <t>EXP</t>
  </si>
  <si>
    <t xml:space="preserve">International bunkers </t>
  </si>
  <si>
    <t>International marine bunkers</t>
  </si>
  <si>
    <t>International aviation bunkers</t>
  </si>
  <si>
    <t xml:space="preserve"> Stock changes</t>
  </si>
  <si>
    <t>Total energy supply</t>
  </si>
  <si>
    <t>Statistical difference</t>
  </si>
  <si>
    <t>Transfers</t>
  </si>
  <si>
    <t>Transformation processes</t>
  </si>
  <si>
    <t>Electricity plants</t>
  </si>
  <si>
    <t>CHP plants</t>
  </si>
  <si>
    <t>Heat plants</t>
  </si>
  <si>
    <t>Gas works</t>
  </si>
  <si>
    <t>Blast furnaces</t>
  </si>
  <si>
    <t>Oil refineries</t>
  </si>
  <si>
    <t>Petrochemical plants</t>
  </si>
  <si>
    <t>Other transformation processes</t>
  </si>
  <si>
    <t xml:space="preserve">Energy industries own use </t>
  </si>
  <si>
    <t>Losses</t>
  </si>
  <si>
    <t>Final consumption</t>
  </si>
  <si>
    <t xml:space="preserve">Final energy consumption </t>
  </si>
  <si>
    <t xml:space="preserve">Industry and construction </t>
  </si>
  <si>
    <t>Iron and steel</t>
  </si>
  <si>
    <t>Chemical and petrochemical</t>
  </si>
  <si>
    <t>Non-ferrous metal</t>
  </si>
  <si>
    <t>Non-metallic minerals</t>
  </si>
  <si>
    <t>Transport equipment</t>
  </si>
  <si>
    <t>Machinery</t>
  </si>
  <si>
    <t>Mining and quarrying</t>
  </si>
  <si>
    <t>Food and tobacco</t>
  </si>
  <si>
    <t>Paper, pulp and printing</t>
  </si>
  <si>
    <t>Wood and wood products</t>
  </si>
  <si>
    <t>Textile and leather</t>
  </si>
  <si>
    <t>Construction</t>
  </si>
  <si>
    <t>Non-specified</t>
  </si>
  <si>
    <t>Transport</t>
  </si>
  <si>
    <t xml:space="preserve">Road </t>
  </si>
  <si>
    <t>Rail</t>
  </si>
  <si>
    <t>Domestic aviation</t>
  </si>
  <si>
    <t>Domestic navigation</t>
  </si>
  <si>
    <t xml:space="preserve">Pipeline </t>
  </si>
  <si>
    <t>Transport not elsewhere specified</t>
  </si>
  <si>
    <t>Other fields of economy</t>
  </si>
  <si>
    <t xml:space="preserve">Agriculture, forestry and fishing </t>
  </si>
  <si>
    <t>Commerce and public services</t>
  </si>
  <si>
    <t>Households</t>
  </si>
  <si>
    <t>Not elsewhere-specified</t>
  </si>
  <si>
    <t>Non-energy use</t>
  </si>
  <si>
    <t>2.2  Energy balance by products in 2015</t>
  </si>
  <si>
    <t>Diesel fuel (gas oil)</t>
  </si>
  <si>
    <t xml:space="preserve">Fuel oil </t>
  </si>
  <si>
    <t>Pipeline</t>
  </si>
  <si>
    <t>KRE</t>
  </si>
  <si>
    <t>Mt CO2 from natural gas to power&amp;heat</t>
  </si>
  <si>
    <t>Mt CO2 from natural gas to end use</t>
  </si>
  <si>
    <t>Mt CO2 from oil products</t>
  </si>
  <si>
    <t>Mt CO2e</t>
  </si>
  <si>
    <t>Upstream natural gas consumption, ELC</t>
  </si>
  <si>
    <t>Upstream Oil consumption in refineries, SUP</t>
  </si>
  <si>
    <t>End use natural gas</t>
  </si>
  <si>
    <t>End use Oil products</t>
  </si>
  <si>
    <t>Total from energy sector</t>
  </si>
  <si>
    <t>methane leakage</t>
  </si>
  <si>
    <t>Total from energy sector incl leakage</t>
  </si>
  <si>
    <t>https://ourworldindata.org/co2/country/azerbaijan</t>
  </si>
  <si>
    <t>AGR</t>
  </si>
  <si>
    <t>Buildings</t>
  </si>
  <si>
    <t>Waste</t>
  </si>
  <si>
    <t>Pipeline transport</t>
  </si>
  <si>
    <t>Manufacturing</t>
  </si>
  <si>
    <t>Industry</t>
  </si>
  <si>
    <t>Other fuel combustion</t>
  </si>
  <si>
    <t>Avi/Shipping</t>
  </si>
  <si>
    <t>LULUCF</t>
  </si>
  <si>
    <t>Total GHG emissions</t>
  </si>
  <si>
    <t>CO2 emissions´ish</t>
  </si>
  <si>
    <t>https://www.energycharter.org/fileadmin/DocumentsMedia/Occasional/Electricity_Cooperation_in_the_South_Caucasus.pdf</t>
  </si>
  <si>
    <t>Georgia</t>
  </si>
  <si>
    <t>Size Export MW</t>
  </si>
  <si>
    <t>Size Import MW</t>
  </si>
  <si>
    <t>Source</t>
  </si>
  <si>
    <t>kV</t>
  </si>
  <si>
    <t>Iran</t>
  </si>
  <si>
    <t>Turkey</t>
  </si>
  <si>
    <t>Comment</t>
  </si>
  <si>
    <t>220 kV and 110 kV capacity</t>
  </si>
  <si>
    <t>330 kV and 110 kV</t>
  </si>
  <si>
    <t>From</t>
  </si>
  <si>
    <t>To</t>
  </si>
  <si>
    <t>Calculated based on assumption flow is assumed to be the same in all interconnectors</t>
  </si>
  <si>
    <t>2.10  Energy balance by products in 2019</t>
  </si>
  <si>
    <t>Bound</t>
  </si>
  <si>
    <t>Sources</t>
  </si>
  <si>
    <t>Energy statistics 2010</t>
  </si>
  <si>
    <t>Energy statistics 2015</t>
  </si>
  <si>
    <t>Energy statistics 2019</t>
  </si>
  <si>
    <t xml:space="preserve">Combined sources for new and existing capacity </t>
  </si>
  <si>
    <t>AFA</t>
  </si>
  <si>
    <t>constraint on electricity import and export, 22% of electricity form import and 60 % export</t>
  </si>
  <si>
    <t>~UC_Sets: R_S: AllRegions</t>
  </si>
  <si>
    <t>~UC_Sets: T_E:</t>
  </si>
  <si>
    <t>~UC_T</t>
  </si>
  <si>
    <t>UC_N</t>
  </si>
  <si>
    <t>Cset_CN</t>
  </si>
  <si>
    <t>UC_ACT</t>
  </si>
  <si>
    <t>UC_RHSTS</t>
  </si>
  <si>
    <t>UC_RHSTS~0</t>
  </si>
  <si>
    <t>UC_ELCC_IMP</t>
  </si>
  <si>
    <t>IMPELC*</t>
  </si>
  <si>
    <t>EXPELC*</t>
  </si>
  <si>
    <t>UC_ELCC_EXP</t>
  </si>
  <si>
    <t>DE3</t>
  </si>
  <si>
    <t>All is linked to DE3</t>
  </si>
  <si>
    <t>DE2</t>
  </si>
  <si>
    <t>DE1</t>
  </si>
  <si>
    <t>DE1 &amp; DE3</t>
  </si>
  <si>
    <t>All is linked to DE1</t>
  </si>
  <si>
    <t>* PARAMETER XKFX contains the intital electrical transmission capacities</t>
  </si>
  <si>
    <t>* between pairs of regions.</t>
  </si>
  <si>
    <t>* Units: MW.</t>
  </si>
  <si>
    <t>* The electrical transmission capacity is the capacity</t>
  </si>
  <si>
    <t>* disregarding an eventual loss (see the table XLOSS).</t>
  </si>
  <si>
    <t>* Thus, if there is a loss, a maximum of XCAPINIT MW may be sent into</t>
  </si>
  <si>
    <t>* the transmisison line, but at most (XCAPINIT*XLOSS) MW may be extracted.</t>
  </si>
  <si>
    <t xml:space="preserve">* data sources nordic countries: http://nordpoolspot.com/globalassets/download-center/tso/max_ntc_-valid-from-3-july-2014.pdf </t>
  </si>
  <si>
    <t>*</t>
  </si>
  <si>
    <t>* Capacities for 2016 are based on Nordpool NTC map, Nordic ETP and ENTSO-e TYNDP 2018.</t>
  </si>
  <si>
    <t>* Capacities beyond 2016 are based on ENTSO-E TYNDP 2018</t>
  </si>
  <si>
    <t>* Last update: 09.04.2019, Gustav</t>
  </si>
  <si>
    <t>* Germany separated in four regions according to the major bottlenecks (Frauke 6.2.18)</t>
  </si>
  <si>
    <t>TABLE XKFX(YYY,IRRRE,IRRRI)  'Initial transmission capacity between regions'</t>
  </si>
  <si>
    <t>BE</t>
  </si>
  <si>
    <t>DE4-N</t>
  </si>
  <si>
    <t>DE4-W</t>
  </si>
  <si>
    <t>DE4-E</t>
  </si>
  <si>
    <t>DE4-S</t>
  </si>
  <si>
    <t>DK1</t>
  </si>
  <si>
    <t>DK2</t>
  </si>
  <si>
    <t>EE</t>
  </si>
  <si>
    <t>FIN</t>
  </si>
  <si>
    <t>FR</t>
  </si>
  <si>
    <t>UK</t>
  </si>
  <si>
    <t>LT</t>
  </si>
  <si>
    <t>LV</t>
  </si>
  <si>
    <t>NL</t>
  </si>
  <si>
    <t>NO1</t>
  </si>
  <si>
    <t>NO2</t>
  </si>
  <si>
    <t>NO3</t>
  </si>
  <si>
    <t>NO4</t>
  </si>
  <si>
    <t>NO5</t>
  </si>
  <si>
    <t>PL</t>
  </si>
  <si>
    <t>SE1</t>
  </si>
  <si>
    <t>SE2</t>
  </si>
  <si>
    <t>SE3</t>
  </si>
  <si>
    <t>SE4</t>
  </si>
  <si>
    <t>IT</t>
  </si>
  <si>
    <t>CH</t>
  </si>
  <si>
    <t>AT</t>
  </si>
  <si>
    <t>CZ</t>
  </si>
  <si>
    <t>ES</t>
  </si>
  <si>
    <t>PT</t>
  </si>
  <si>
    <t>.</t>
  </si>
  <si>
    <t>;</t>
  </si>
  <si>
    <t>XKFX(YYY,IRRRE,IRRRI)$(YYY.VAL GT 2016) = XKFX('2016',IRRRE,IRRRI);</t>
  </si>
  <si>
    <t>* Upgrades before 2020</t>
  </si>
  <si>
    <t>XKFX(YYY,'BE','DE4-W')$(YVALUE(YYY) GE 2020) = XKFX(YYY,'BE','DE4-W') + 1000;</t>
  </si>
  <si>
    <t>!! Project name: ALEGrO 100 km HVDC</t>
  </si>
  <si>
    <t xml:space="preserve">XKFX(YYY,'DE4-W','BE')$(YVALUE(YYY) GE 2020) = XKFX(YYY,'DE4-W','BE') + 1000;             </t>
  </si>
  <si>
    <t>!! Source: https://tyndp.entsoe.eu/tyndp2018/projects/projects/92</t>
  </si>
  <si>
    <t xml:space="preserve">XKFX(YYY,'BE','UK')$(YVALUE(YYY) GE 2019) = XKFX(YYY,'BE','UK') + 1000;             </t>
  </si>
  <si>
    <t>!! Project name: NEMO Link HVDC</t>
  </si>
  <si>
    <t xml:space="preserve">XKFX(YYY,'UK','BE')$(YVALUE(YYY) GE 2019) = XKFX(YYY,'UK','BE') + 1000;             </t>
  </si>
  <si>
    <t>!! Source: https://tyndp.entsoe.eu/tyndp2018/projects/projects/74</t>
  </si>
  <si>
    <t xml:space="preserve">XKFX(YYY,'DE4-E','DK2')$(YVALUE(YYY) GE 2019) = XKFX(YYY,'DE4-E','DK2') + 400;             </t>
  </si>
  <si>
    <t xml:space="preserve">!! Project name: Kriegers Flak CGS </t>
  </si>
  <si>
    <t xml:space="preserve">XKFX(YYY,'DK2','DE4-E')$(YVALUE(YYY) GE 2019) = XKFX(YYY,'DK2','DE4-E') + 400;             </t>
  </si>
  <si>
    <t>!! Source: https://tyndp.entsoe.eu/tyndp2018/projects/projects/36</t>
  </si>
  <si>
    <t xml:space="preserve">XKFX(YYY,'DE4-W','NL')$(YVALUE(YYY) GE 2018) = XKFX(YYY,'DE4-W','NL') + 350;             </t>
  </si>
  <si>
    <t>!! Project name: Meeden Diele &amp; Niederrhein Doetinchem</t>
  </si>
  <si>
    <t xml:space="preserve">XKFX(YYY,'NL','DE4-W')$(YVALUE(YYY) GE 2018) = XKFX(YYY,'NL','DE4-W') + 1150;             </t>
  </si>
  <si>
    <t>!! Source: https://tyndp.entsoe.eu/tyndp2018/projects/projects/245 , https://tyndp.entsoe.eu/tyndp2018/projects/projects/113 , https://tyndp.entsoe.eu/Documents/TYNDP%20documents/TYNDP2018/consultation/Main%20Report/TYNDP18%20Exec%20Report%20appendix.pdf</t>
  </si>
  <si>
    <t xml:space="preserve">XKFX(YYY,'DE4-N','NO2')$(YVALUE(YYY) GE 2020) = XKFX(YYY,'DE4-N','NO2') + 1400;             </t>
  </si>
  <si>
    <t>!! Project name: Nordlink</t>
  </si>
  <si>
    <t xml:space="preserve">XKFX(YYY,'NO2','DE4-N')$(YVALUE(YYY) GE 2020) = XKFX(YYY,'NO2','DE4-N') + 1400;             </t>
  </si>
  <si>
    <t>!! Source: https://tyndp.entsoe.eu/tyndp2018/projects/projects/37</t>
  </si>
  <si>
    <t xml:space="preserve">XKFX(YYY,'DE4-N','DK1')$(YVALUE(YYY) GE 2020) = XKFX(YYY,'DE4-N','DK1') + 1000;             </t>
  </si>
  <si>
    <t>!! Project name: DKW-DE, step 3</t>
  </si>
  <si>
    <t xml:space="preserve">XKFX(YYY,'DK1','DE4-N')$(YVALUE(YYY) GE 2020) = XKFX(YYY,'DK1','DE4-N') + 740;             </t>
  </si>
  <si>
    <t>!! Source: https://tyndp.entsoe.eu/tyndp2018/projects/projects/39</t>
  </si>
  <si>
    <t xml:space="preserve">XKFX(YYY,'DK1','NL')$(YVALUE(YYY) GE 2019) = XKFX(YYY,'DK1','NL') + 700;             </t>
  </si>
  <si>
    <t>!! Project name: COBRA cable VSC DC</t>
  </si>
  <si>
    <t xml:space="preserve">XKFX(YYY,'NL','DK1')$(YVALUE(YYY) GE 2019) = XKFX(YYY,'NL','DK1') + 700;             </t>
  </si>
  <si>
    <t>!! Source: https://tyndp.entsoe.eu/tyndp2018/projects/projects/71</t>
  </si>
  <si>
    <t xml:space="preserve">XKFX(YYY,'LT','LV')$(YVALUE(YYY) GE 2020) = XKFX(YYY,'LT','LV') + 516;             </t>
  </si>
  <si>
    <t>!! Difference between Nordpool spot NTC and TYNDP NTC 2020</t>
  </si>
  <si>
    <t xml:space="preserve">XKFX(YYY,'LV','LT')$(YVALUE(YYY) GE 2020) = XKFX(YYY,'LV','LT') + 266;             </t>
  </si>
  <si>
    <t>!! Source: https://tyndp.entsoe.eu/Documents/TYNDP%20documents/TYNDP2018/consultation/Main%20Report/TYNDP18%20Exec%20Report%20appendix.pdf , https://www.nordpoolgroup.com/globalassets/download-center/tso/max-ntc.pdf</t>
  </si>
  <si>
    <t xml:space="preserve">XKFX(YYY,'NO1','NO5')$(YVALUE(YYY) GE 2017) = XKFX(YYY,'NO1','NO5') + 300;             </t>
  </si>
  <si>
    <t>!! Source: https://www.nordpoolgroup.com/globalassets/download-center/tso/max-ntc.pdf</t>
  </si>
  <si>
    <t xml:space="preserve">XKFX(YYY,'NO2','NO5')$(YVALUE(YYY) GE 2020) = XKFX(YYY,'NO2','NO5') + 1000;             </t>
  </si>
  <si>
    <t>!! Project name: Vestre korridor</t>
  </si>
  <si>
    <t xml:space="preserve">XKFX(YYY,'NO5','NO2')$(YVALUE(YYY) GE 2020) = XKFX(YYY,'NO5','NO2') + 1000;             </t>
  </si>
  <si>
    <t>!! Uncertain NTC effect</t>
  </si>
  <si>
    <t xml:space="preserve">XKFX(YYY,'NO3','NO4')$(YVALUE(YYY) GE 2018) = XKFX(YYY,'NO3','NO4') + 200;             </t>
  </si>
  <si>
    <t xml:space="preserve">XKFX(YYY,'NO4','NO3')$(YVALUE(YYY) GE 2017) = XKFX(YYY,'NO4','NO3') + 200;             </t>
  </si>
  <si>
    <t xml:space="preserve">XKFX(YYY,'NO3','NO5')$(YVALUE(YYY) GE 2020) = XKFX(YYY,'NO3','NO5') + 700;             </t>
  </si>
  <si>
    <t xml:space="preserve">XKFX(YYY,'NO5','NO3')$(YVALUE(YYY) GE 2020) = XKFX(YYY,'NO5','NO3') + 700;             </t>
  </si>
  <si>
    <t xml:space="preserve">XKFX(YYY,'SE2','SE3')$(YVALUE(YYY) GE 2020) = XKFX(YYY,'SE2','SE3') + 500;             </t>
  </si>
  <si>
    <t xml:space="preserve">XKFX(YYY,'SE3','SE2')$(YVALUE(YYY) GE 2020) = XKFX(YYY,'SE3','SE2') + 500;             </t>
  </si>
  <si>
    <t xml:space="preserve">XKFX(YYY,'SE3','SE4')$(YVALUE(YYY) GE 2020) = XKFX(YYY,'SE3','SE4') + 1200;             </t>
  </si>
  <si>
    <t xml:space="preserve">XKFX(YYY,'SE4','SE3')$(YVALUE(YYY) GE 2020) = XKFX(YYY,'SE4','SE3') + 1200;             </t>
  </si>
  <si>
    <t>* Upgrades in CBA reference 2027</t>
  </si>
  <si>
    <t xml:space="preserve">XKFX(YYY,'BE','FR')$(YVALUE(YYY) GE 2021) = XKFX(YYY,'BE','FR') + 1000;             </t>
  </si>
  <si>
    <t>!! Project name: Avelin/Mastaing-Avelgem-Horta HTLS AC</t>
  </si>
  <si>
    <t xml:space="preserve">XKFX(YYY,'FR','BE')$(YVALUE(YYY) GE 2021) = XKFX(YYY,'FR','BE') + 1000;             </t>
  </si>
  <si>
    <t>!! Source: https://tyndp.entsoe.eu/tyndp2018/projects/projects/23</t>
  </si>
  <si>
    <t xml:space="preserve">XKFX(YYY,'BE','NL')$(YVALUE(YYY) GE 2022) = XKFX(YYY,'BE','NL') + 1000;             </t>
  </si>
  <si>
    <t>!! Project name: Zandvliet-Rilland          Status: Planned but not yet permitting</t>
  </si>
  <si>
    <t xml:space="preserve">XKFX(YYY,'NL','BE')$(YVALUE(YYY) GE 2022) = XKFX(YYY,'NL','BE') + 1000;             </t>
  </si>
  <si>
    <t>!! Source: https://tyndp.entsoe.eu/tyndp2018/projects/projects/262</t>
  </si>
  <si>
    <t>!! Difference between Reference 2020 and 2027</t>
  </si>
  <si>
    <t xml:space="preserve">XKFX(YYY,'DE4-N','DK1')$(YVALUE(YYY) GE 2023) = XKFX(YYY,'DE4-N','DK1') + 500;             </t>
  </si>
  <si>
    <t>!! Project name: DKW-DE, Westcoast          Status: In permitting</t>
  </si>
  <si>
    <t xml:space="preserve">XKFX(YYY,'DK1','DE4-N')$(YVALUE(YYY) GE 2023) = XKFX(YYY,'DK1','DE4-N') + 500;             </t>
  </si>
  <si>
    <t>!! Source: https://tyndp.entsoe.eu/tyndp2018/projects/projects/183</t>
  </si>
  <si>
    <t xml:space="preserve">XKFX(YYY,'DE4-S','FR')$(YVALUE(YYY) GE 2027) = XKFX(YYY,'DE4-S','FR') + 1500;             </t>
  </si>
  <si>
    <t>!! Project name: Vigy - Uchtelfangen area          Status: Planned but not yet permitting</t>
  </si>
  <si>
    <t xml:space="preserve">XKFX(YYY,'FR','DE4-S')$(YVALUE(YYY) GE 2027) = XKFX(YYY,'FR','DE4-S') + 1500;             </t>
  </si>
  <si>
    <t>!! Source: https://tyndp.entsoe.eu/tyndp2018/projects/projects/244</t>
  </si>
  <si>
    <t xml:space="preserve">XKFX(YYY,'DE4-S','FR')$(YVALUE(YYY) GE 2027) = XKFX(YYY,'DE4-S','FR') + 700;             </t>
  </si>
  <si>
    <t xml:space="preserve">XKFX(YYY,'FR','DE4-S')$(YVALUE(YYY) GE 2027) = XKFX(YYY,'FR','DE4-S') + 1200;             </t>
  </si>
  <si>
    <t>!! Source: https://tyndp.entsoe.eu/Documents/TYNDP%20documents/TYNDP2018/consultation/Main%20Report/TYNDP18%20Exec%20Report%20appendix.pdf</t>
  </si>
  <si>
    <t xml:space="preserve">XKFX(YYY,'DE4-W','NL')$(YVALUE(YYY) GE 2027) = XKFX(YYY,'DE4-W','NL') + 750;             </t>
  </si>
  <si>
    <t xml:space="preserve">XKFX(YYY,'NL','DE4-W')$(YVALUE(YYY) GE 2027) = XKFX(YYY,'NL','DE4-W') + 750;             </t>
  </si>
  <si>
    <t xml:space="preserve">XKFX(YYY,'DE4-E','PL')$(YVALUE(YYY) GE 2021) = XKFX(YYY,'DE4-E','PL') + 1500;             </t>
  </si>
  <si>
    <t>!! Project name: GerPol Improvements</t>
  </si>
  <si>
    <t xml:space="preserve">XKFX(YYY,'PL','DE4-E')$(YVALUE(YYY) GE 2021) = XKFX(YYY,'PL','DE4-E') + 500;             </t>
  </si>
  <si>
    <t>!! Source: https://tyndp.entsoe.eu/tyndp2018/projects/projects/94</t>
  </si>
  <si>
    <t xml:space="preserve">XKFX(YYY,'DE4-E','SE4')$(YVALUE(YYY) GE 2026) = XKFX(YYY,'DE4-E','SE4') + 700;             </t>
  </si>
  <si>
    <t>!! Project name: Hansa PowerBridge I</t>
  </si>
  <si>
    <t xml:space="preserve">XKFX(YYY,'SE4','DE4-E')$(YVALUE(YYY) GE 2026) = XKFX(YYY,'SE4','DE4-E') + 700;             </t>
  </si>
  <si>
    <t>!! Source: https://tyndp.entsoe.eu/tyndp2018/projects/projects/176</t>
  </si>
  <si>
    <t xml:space="preserve">XKFX(YYY,'DK1','UK')$(YVALUE(YYY) GE 2023) = XKFX(YYY,'DK1','UK') + 1400;             </t>
  </si>
  <si>
    <t>!! Project name: Viking DKW-GB</t>
  </si>
  <si>
    <t xml:space="preserve">XKFX(YYY,'UK','DK1')$(YVALUE(YYY) GE 2023) = XKFX(YYY,'UK','DK1') + 1400;             </t>
  </si>
  <si>
    <t>!! Source: https://tyndp.entsoe.eu/tyndp2018/projects/projects/167</t>
  </si>
  <si>
    <t xml:space="preserve">XKFX(YYY,'EE','LV')$(YVALUE(YYY) GE 2021) = XKFX(YYY,'EE','LV') + 400;             </t>
  </si>
  <si>
    <t>!! Project name: Estonia-Latvia 3rd IC , NTC fitted to match numbers in tyndp 2027</t>
  </si>
  <si>
    <t xml:space="preserve">XKFX(YYY,'LV','EE')$(YVALUE(YYY) GE 2021) = XKFX(YYY,'LV','EE') + 500;             </t>
  </si>
  <si>
    <t>!! Source: https://tyndp.entsoe.eu/tyndp2018/projects/projects/62</t>
  </si>
  <si>
    <t xml:space="preserve">XKFX(YYY,'SE1','FIN')$(YVALUE(YYY) GE 2025) = XKFX(YYY,'SE1','FIN') + 500;             </t>
  </si>
  <si>
    <t>!! Project name: 3rd AC Finland-Sweden north , NTC fitted to match numbers in tyndp 2027</t>
  </si>
  <si>
    <t xml:space="preserve">XKFX(YYY,'FIN','SE1')$(YVALUE(YYY) GE 2025) = XKFX(YYY,'FIN','SE1') + 900;             </t>
  </si>
  <si>
    <t>!! Source: https://tyndp.entsoe.eu/tyndp2018/projects/projects/111</t>
  </si>
  <si>
    <t xml:space="preserve">XKFX(YYY,'FR','UK')$(YVALUE(YYY) GE 2019) = XKFX(YYY,'FR','UK') + 1000;             </t>
  </si>
  <si>
    <t>!! Project name: ElecLink</t>
  </si>
  <si>
    <t xml:space="preserve">XKFX(YYY,'UK','FR')$(YVALUE(YYY) GE 2019) = XKFX(YYY,'UK','FR') + 1000;             </t>
  </si>
  <si>
    <t>!! Source: https://tyndp.entsoe.eu/tyndp2018/projects/projects/172</t>
  </si>
  <si>
    <t xml:space="preserve">XKFX(YYY,'FR','UK')$(YVALUE(YYY) GE 2020) = XKFX(YYY,'FR','UK') + 1000;             </t>
  </si>
  <si>
    <t>!! Project name: IFA2</t>
  </si>
  <si>
    <t xml:space="preserve">XKFX(YYY,'UK','FR')$(YVALUE(YYY) GE 2020) = XKFX(YYY,'UK','FR') + 1000;             </t>
  </si>
  <si>
    <t>!! Source: https://tyndp.entsoe.eu/tyndp2018/projects/projects/25</t>
  </si>
  <si>
    <t xml:space="preserve">XKFX(YYY,'FR','UK')$(YVALUE(YYY) GE 2022) = XKFX(YYY,'FR','UK') + 1400;             </t>
  </si>
  <si>
    <t>!! Project name: France-Alderney-Britain</t>
  </si>
  <si>
    <t xml:space="preserve">XKFX(YYY,'UK','FR')$(YVALUE(YYY) GE 2022) = XKFX(YYY,'UK','FR') + 1400;             </t>
  </si>
  <si>
    <t>!! Source: https://tyndp.entsoe.eu/tyndp2018/projects/projects/153</t>
  </si>
  <si>
    <t>!! Project name: GridLink</t>
  </si>
  <si>
    <t>!! Source: https://tyndp.entsoe.eu/tyndp2018/projects/projects/285</t>
  </si>
  <si>
    <t xml:space="preserve">XKFX(YYY,'UK','NO2')$(YVALUE(YYY) GE 2021) = XKFX(YYY,'UK','NO2') + 1400;             </t>
  </si>
  <si>
    <t>!! Project name: North Sea Link</t>
  </si>
  <si>
    <t xml:space="preserve">XKFX(YYY,'NO2','UK')$(YVALUE(YYY) GE 2021) = XKFX(YYY,'NO2','UK') + 1400;             </t>
  </si>
  <si>
    <t>!! Source: https://tyndp.entsoe.eu/tyndp2018/projects/projects/110</t>
  </si>
  <si>
    <t xml:space="preserve">XKFX(YYY,'UK','NO5')$(YVALUE(YYY) GE 2022) = XKFX(YYY,'UK','NO5') + 1400;             </t>
  </si>
  <si>
    <t>!! Project name: NorthConnect</t>
  </si>
  <si>
    <t xml:space="preserve">XKFX(YYY,'NO5','UK')$(YVALUE(YYY) GE 2022) = XKFX(YYY,'NO5','UK') + 1400;             </t>
  </si>
  <si>
    <t>!! Source: https://tyndp.entsoe.eu/tyndp2018/projects/projects/190</t>
  </si>
  <si>
    <t xml:space="preserve">XKFX(YYY,'PL','LT')$(YVALUE(YYY) GE 2025) = XKFX(YYY,'PL','LT') + 500;             </t>
  </si>
  <si>
    <t>!! Project name: Baltics synchro with CE</t>
  </si>
  <si>
    <t xml:space="preserve">XKFX(YYY,'LT','PL')$(YVALUE(YYY) GE 2025) = XKFX(YYY,'LT','PL') + 500;             </t>
  </si>
  <si>
    <t>!! Source: https://tyndp.entsoe.eu/Documents/TYNDP%20documents/TYNDP2018/consultation/Main%20Report/TYNDP18%20Exec%20Report%20appendix.pdf , https://tyndp.entsoe.eu/tyndp2018/projects/projects/170</t>
  </si>
  <si>
    <t xml:space="preserve">XKFX(YYY,'SE3','SE4')$(YVALUE(YYY) GE 2027) = XKFX(YYY,'SE3','SE4') + 700;             </t>
  </si>
  <si>
    <t xml:space="preserve">XKFX(YYY,'SE4','SE3')$(YVALUE(YYY) GE 2027) = XKFX(YYY,'SE4','SE3') + 400;             </t>
  </si>
  <si>
    <t xml:space="preserve">XKFX(YYY,'DE4-W','UK')$(YVALUE(YYY) GE 2022) = XKFX(YYY,'DE4-W','UK') + 1400;             </t>
  </si>
  <si>
    <t>!! Project name: NeuConnect</t>
  </si>
  <si>
    <t xml:space="preserve">XKFX(YYY,'UK','DE4-W')$(YVALUE(YYY) GE 2022) = XKFX(YYY,'UK','DE4-W') + 1400;             </t>
  </si>
  <si>
    <t>!! Source: https://tyndp.entsoe.eu/tyndp2018/projects/projects/309</t>
  </si>
  <si>
    <t xml:space="preserve">XKFX(YYY,'FR','ES')$(YVALUE(YYY) GE 2027) = XKFX(YYY,'FR','ES') + 2200;             </t>
  </si>
  <si>
    <t>!! Source: https://www.montelnews.com/news/1254368/france-approves-route-of-22-gw-interconnector-with-spain</t>
  </si>
  <si>
    <t xml:space="preserve">XKFX(YYY,'ES','FR')$(YVALUE(YYY) GE 2027) = XKFX(YYY,'ES','FR') + 2200;             </t>
  </si>
  <si>
    <t>* Other projects in TYNDP before 2035</t>
  </si>
  <si>
    <t>CAPEX [MEURO]</t>
  </si>
  <si>
    <t>OPEX  [M€/Y]</t>
  </si>
  <si>
    <t>$ontext</t>
  </si>
  <si>
    <t xml:space="preserve">XKFX(YYY,'BE','DE4-W')$(YVALUE(YYY) GE 2028) = XKFX(YYY,'BE','DE4-W') + 1000;             </t>
  </si>
  <si>
    <t>!! Project name: 2nd interconnector Belgium - Germany,        Status: Under consideration</t>
  </si>
  <si>
    <t xml:space="preserve">XKFX(YYY,'DE4-W','BE')$(YVALUE(YYY) GE 2028) = XKFX(YYY,'DE4-W','BE') + 1000;             </t>
  </si>
  <si>
    <t>!! Source: https://tyndp.entsoe.eu/tyndp2018/projects/projects/225</t>
  </si>
  <si>
    <t>Not in reference scenario!!</t>
  </si>
  <si>
    <t xml:space="preserve">XKFX(YYY,'BE','FR')$(YVALUE(YYY) GE 2030) = XKFX(YYY,'BE','FR') + 1000;             </t>
  </si>
  <si>
    <t>!! Project name: study Lonny-Achene-Gramme, Status: Under consideration</t>
  </si>
  <si>
    <t xml:space="preserve">XKFX(YYY,'FR','BE')$(YVALUE(YYY) GE 2030) = XKFX(YYY,'FR','BE') + 1000;             </t>
  </si>
  <si>
    <t>!! Source: https://tyndp.entsoe.eu/tyndp2018/projects/projects/280</t>
  </si>
  <si>
    <t xml:space="preserve">XKFX(YYY,'BE','UK')$(YVALUE(YYY) GE 2028) = XKFX(YYY,'BE','UK') + 1400;             </t>
  </si>
  <si>
    <t>!! Project name: Nautilus: 2nd interconnector Belgium - UK       Status: Under consideration</t>
  </si>
  <si>
    <t xml:space="preserve">XKFX(YYY,'UK','BE')$(YVALUE(YYY) GE 2028) = XKFX(YYY,'UK','BE') + 1400;             </t>
  </si>
  <si>
    <t>!! Source: https://tyndp.entsoe.eu/tyndp2018/projects/projects/121</t>
  </si>
  <si>
    <t xml:space="preserve">XKFX(YYY,'BE','NL')$(YVALUE(YYY) GE 2030) = XKFX(YYY,'BE','NL') + 1000;             </t>
  </si>
  <si>
    <t>!! Project name: Upgrade BE-NL interconnector VanEyck-Maasbracht          Status: Under consideration</t>
  </si>
  <si>
    <t xml:space="preserve">XKFX(YYY,'NL','BE')$(YVALUE(YYY) GE 2030) = XKFX(YYY,'NL','BE') + 1000;             </t>
  </si>
  <si>
    <t>!! Source: https://tyndp.entsoe.eu/tyndp2018/projects/projects/377</t>
  </si>
  <si>
    <t xml:space="preserve">XKFX(YYY,'DE4-S','FR')$(YVALUE(YYY) GE 2025) = XKFX(YYY,'DE4-S','FR') + 300;             </t>
  </si>
  <si>
    <t>!! Project name: Muhlbach - Eichstetten          Status: Planned but not yet permitting</t>
  </si>
  <si>
    <t xml:space="preserve">XKFX(YYY,'FR','DE4-S')$(YVALUE(YYY) GE 2025) = XKFX(YYY,'FR','DE4-S') + 300;             </t>
  </si>
  <si>
    <t>!! Source: https://tyndp.entsoe.eu/tyndp2018/projects/projects/228</t>
  </si>
  <si>
    <t xml:space="preserve">XKFX(YYY,'DE4-E','SE4')$(YVALUE(YYY) GE 2030) = XKFX(YYY,'DE4-E','SE4') + 700;             </t>
  </si>
  <si>
    <t>!! Project name: Hansa PowerBridge II        Status: Under consideration</t>
  </si>
  <si>
    <t xml:space="preserve">XKFX(YYY,'SE4','DE4-E')$(YVALUE(YYY) GE 2030) = XKFX(YYY,'SE4','DE4-E') + 700;             </t>
  </si>
  <si>
    <t>!! Source: https://tyndp.entsoe.eu/tyndp2018/projects/projects/267</t>
  </si>
  <si>
    <t xml:space="preserve">XKFX(YYY,'DE4-E','DK2')$(YVALUE(YYY) GE 2030) = XKFX(YYY,'DE4-E','DK2') + 600;             </t>
  </si>
  <si>
    <t>!! Project name: DKE - DE (Kontek2)       Status: Under consideration</t>
  </si>
  <si>
    <t xml:space="preserve">XKFX(YYY,'DK2','DE4-E')$(YVALUE(YYY) GE 2030) = XKFX(YYY,'DK2','DE4-E') + 600;             </t>
  </si>
  <si>
    <t>!! Source: https://tyndp.entsoe.eu/tyndp2018/projects/projects/179</t>
  </si>
  <si>
    <t xml:space="preserve">XKFX(YYY,'DK1','DK2')$(YVALUE(YYY) GE 2030) = XKFX(YYY,'DK1','DK2') + 600;             </t>
  </si>
  <si>
    <t>!! Project name: Great Belt II        Status: Under consideration</t>
  </si>
  <si>
    <t xml:space="preserve">XKFX(YYY,'DK2','DK1')$(YVALUE(YYY) GE 2030) = XKFX(YYY,'DK2','DK1') + 600;             </t>
  </si>
  <si>
    <t>!! Source: https://tyndp.entsoe.eu/tyndp2018/projects/projects/175</t>
  </si>
  <si>
    <t xml:space="preserve">XKFX(YYY,'DK2','PL')$(YVALUE(YYY) GE 2033) = XKFX(YYY,'DK2','PL') + 600;             </t>
  </si>
  <si>
    <t>!! Project name: DKE - PL-1        Status: Under consideration</t>
  </si>
  <si>
    <t xml:space="preserve">XKFX(YYY,'PL','DK2')$(YVALUE(YYY) GE 2033) = XKFX(YYY,'PL','DK2') + 600;             </t>
  </si>
  <si>
    <t>!! Source: https://tyndp.entsoe.eu/tyndp2018/projects/projects/234</t>
  </si>
  <si>
    <t xml:space="preserve">XKFX(YYY,'SE2','FIN')$(YVALUE(YYY) GE 2029) = XKFX(YYY,'SE2','FIN') + 800;             </t>
  </si>
  <si>
    <t>!! Project name: Fenno-Skan 1 renewal         Status Under consideration</t>
  </si>
  <si>
    <t xml:space="preserve">XKFX(YYY,'FIN','SE2')$(YVALUE(YYY) GE 2029) = XKFX(YYY,'FIN','SE2') + 800;             </t>
  </si>
  <si>
    <t>!! Source: https://tyndp.entsoe.eu/tyndp2018/projects/projects/239</t>
  </si>
  <si>
    <t xml:space="preserve">XKFX(YYY,'FR','UK')$(YVALUE(YYY) GE 2022) = XKFX(YYY,'FR','UK') + 2000;             </t>
  </si>
  <si>
    <t>!! Project name: AQUIND       Status: In permitting</t>
  </si>
  <si>
    <t xml:space="preserve">XKFX(YYY,'UK','FR')$(YVALUE(YYY) GE 2022) = XKFX(YYY,'UK','FR') + 2000;             </t>
  </si>
  <si>
    <t>!! Source: https://tyndp.entsoe.eu/tyndp2018/projects/projects/247</t>
  </si>
  <si>
    <t xml:space="preserve">XKFX(YYY,'FR','UK')$(YVALUE(YYY) GE 2024) = XKFX(YYY,'FR','UK') + 1800;             </t>
  </si>
  <si>
    <t>!! Project name: Birtib       Status: In permitting</t>
  </si>
  <si>
    <t xml:space="preserve">XKFX(YYY,'UK','FR')$(YVALUE(YYY) GE 2024) = XKFX(YYY,'UK','FR') + 1800;             </t>
  </si>
  <si>
    <t>!! Source: https://tyndp.entsoe.eu/tyndp2018/projects/projects/296</t>
  </si>
  <si>
    <t xml:space="preserve">XKFX(YYY,'UK','NL')$(YVALUE(YYY) GE 2030) = XKFX(YYY,'UK','NL') + 2000;             </t>
  </si>
  <si>
    <t>!! Project name: New Great Britain - Netherlands interconnection       Status: In permitting</t>
  </si>
  <si>
    <t xml:space="preserve">XKFX(YYY,'NL','UK')$(YVALUE(YYY) GE 2030) = XKFX(YYY,'NL','UK') + 2000;             </t>
  </si>
  <si>
    <t>!! Source: https://tyndp.entsoe.eu/tyndp2018/projects/projects/260</t>
  </si>
  <si>
    <t xml:space="preserve">XKFX(YYY,'SE2','SE3')$(YVALUE(YYY) GE 2030) = XKFX(YYY,'SE2','SE3') + 1500;             </t>
  </si>
  <si>
    <t>!! Project name: SE North-south reinforcements       Status: Under consideration</t>
  </si>
  <si>
    <t xml:space="preserve">XKFX(YYY,'SE3','SE2')$(YVALUE(YYY) GE 2030) = XKFX(YYY,'SE3','SE2') + 1500;             </t>
  </si>
  <si>
    <t>!! Source: https://tyndp.entsoe.eu/tyndp2018/projects/projects/126</t>
  </si>
  <si>
    <t>$offtext</t>
  </si>
  <si>
    <t>IMPELC-NLDE3</t>
  </si>
  <si>
    <t>IMPELC-FRDE4</t>
  </si>
  <si>
    <t>IMPELC-CHDE4</t>
  </si>
  <si>
    <t>IMPELC-ATDE4</t>
  </si>
  <si>
    <t>IMPELC-CZDE4</t>
  </si>
  <si>
    <t>IMPELC-DK2DE5</t>
  </si>
  <si>
    <t>IMPELC-PLDE5</t>
  </si>
  <si>
    <t>IMPELC-CZDE5</t>
  </si>
  <si>
    <t>DE4</t>
  </si>
  <si>
    <t>DE5</t>
  </si>
  <si>
    <t>EXPELC-NLDE3</t>
  </si>
  <si>
    <t>EXPELC-FRDE4</t>
  </si>
  <si>
    <t>EXPELC-CHDE4</t>
  </si>
  <si>
    <t>EXPELC-ATDE4</t>
  </si>
  <si>
    <t>EXPELC-CZDE4</t>
  </si>
  <si>
    <t>EXPELC-DK2DE5</t>
  </si>
  <si>
    <t>EXPELC-PLDE5</t>
  </si>
  <si>
    <t>EXPELC-CZDE5</t>
  </si>
  <si>
    <t>IMPELC-NODE2</t>
  </si>
  <si>
    <t>EXPELC-NODE2</t>
  </si>
  <si>
    <t>IMPELC-BEDE3</t>
  </si>
  <si>
    <t>IMPELC-DK1DE2</t>
  </si>
  <si>
    <t>IMPELC-SE4DE2</t>
  </si>
  <si>
    <t>EXPELC-DK1DE2</t>
  </si>
  <si>
    <t>EXPELC-SE4DE2</t>
  </si>
  <si>
    <t>IMPELC-SE4DE5</t>
  </si>
  <si>
    <t>EXPELC-SE4DE5</t>
  </si>
  <si>
    <t>IMPELC-UKDE3</t>
  </si>
  <si>
    <t>EXPELC-UKDE3</t>
  </si>
  <si>
    <t>%</t>
  </si>
  <si>
    <t>EXPELC-BEDE3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</si>
</sst>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 * #,##0.00_ ;_ * \-#,##0.00_ ;_ * &quot;-&quot;??_ ;_ @_ "/>
    <numFmt numFmtId="165" formatCode="_(* #,##0_);_(* \(#,##0\);_(* &quot;-&quot;_);_(@_)"/>
    <numFmt numFmtId="166" formatCode="_(* #,##0.00_);_(* \(#,##0.00\);_(* &quot;-&quot;??_);_(@_)"/>
    <numFmt numFmtId="167" formatCode="0.0"/>
    <numFmt numFmtId="168" formatCode="_([$€]* #,##0.00_);_([$€]* \(#,##0.00\);_([$€]* &quot;-&quot;??_);_(@_)"/>
    <numFmt numFmtId="169" formatCode="_-[$€-2]\ * #,##0.00_-;\-[$€-2]\ * #,##0.00_-;_-[$€-2]\ * &quot;-&quot;??_-"/>
    <numFmt numFmtId="170" formatCode="_-&quot;€&quot;\ * #,##0.00_-;\-&quot;€&quot;\ * #,##0.00_-;_-&quot;€&quot;\ * &quot;-&quot;??_-;_-@_-"/>
    <numFmt numFmtId="171" formatCode="#,##0;\-\ #,##0;_-\ &quot;- &quot;"/>
    <numFmt numFmtId="172" formatCode="0.0%"/>
    <numFmt numFmtId="173" formatCode="#,##0;#\ ##0"/>
    <numFmt numFmtId="174" formatCode="#,##0.0"/>
    <numFmt numFmtId="175" formatCode="0.000"/>
    <numFmt numFmtId="176" formatCode="#,##0.000"/>
    <numFmt numFmtId="177" formatCode="\Te\x\t"/>
  </numFmts>
  <fonts count="9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0"/>
      <color indexed="12"/>
      <name val="Arial"/>
      <family val="2"/>
    </font>
    <font>
      <sz val="10"/>
      <name val="Arial"/>
      <family val="2"/>
    </font>
    <font>
      <sz val="10"/>
      <name val="Courier"/>
      <family val="3"/>
    </font>
    <font>
      <sz val="9"/>
      <color indexed="8"/>
      <name val="Times New Roman"/>
      <family val="1"/>
    </font>
    <font>
      <sz val="9"/>
      <name val="Times New Roman"/>
      <family val="1"/>
    </font>
    <font>
      <b/>
      <sz val="9"/>
      <name val="Times New Roman"/>
      <family val="1"/>
    </font>
    <font>
      <b/>
      <sz val="9"/>
      <color indexed="81"/>
      <name val="Tahoma"/>
      <family val="2"/>
    </font>
    <font>
      <sz val="9"/>
      <color indexed="81"/>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rgb="FF000000"/>
      <name val="Calibri"/>
      <family val="2"/>
    </font>
    <font>
      <u/>
      <sz val="10"/>
      <color indexed="12"/>
      <name val="Arial"/>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u/>
      <sz val="11"/>
      <color theme="10"/>
      <name val="Calibri"/>
      <family val="2"/>
      <scheme val="minor"/>
    </font>
    <font>
      <sz val="8"/>
      <name val="Arial"/>
      <family val="2"/>
    </font>
    <font>
      <sz val="10"/>
      <name val="Arial"/>
      <family val="2"/>
      <charset val="1"/>
    </font>
    <font>
      <sz val="18"/>
      <color theme="3"/>
      <name val="Cambria"/>
      <family val="2"/>
      <scheme val="major"/>
    </font>
    <font>
      <b/>
      <sz val="7"/>
      <color indexed="45"/>
      <name val="Arial"/>
      <family val="2"/>
    </font>
    <font>
      <sz val="7"/>
      <color indexed="45"/>
      <name val="Arial"/>
      <family val="2"/>
    </font>
    <font>
      <sz val="10"/>
      <color theme="1"/>
      <name val="Calibri"/>
      <family val="2"/>
    </font>
    <font>
      <b/>
      <sz val="14"/>
      <color rgb="FFFF0000"/>
      <name val="Calibri"/>
      <family val="2"/>
      <scheme val="minor"/>
    </font>
    <font>
      <sz val="10"/>
      <color rgb="FF9C0006"/>
      <name val="Calibri"/>
      <family val="2"/>
    </font>
    <font>
      <sz val="10"/>
      <name val="Arial"/>
      <family val="2"/>
      <charset val="204"/>
    </font>
    <font>
      <sz val="10"/>
      <name val="Helv"/>
    </font>
    <font>
      <b/>
      <sz val="12"/>
      <name val="Arial"/>
      <family val="2"/>
    </font>
    <font>
      <sz val="8"/>
      <color indexed="9"/>
      <name val="Arial"/>
      <family val="2"/>
    </font>
    <font>
      <sz val="11"/>
      <color theme="1"/>
      <name val="Calibri"/>
      <family val="2"/>
    </font>
    <font>
      <b/>
      <sz val="11"/>
      <color theme="0"/>
      <name val="Calibri"/>
      <family val="2"/>
    </font>
    <font>
      <sz val="11"/>
      <color theme="1"/>
      <name val="Calibri"/>
      <family val="2"/>
      <charset val="186"/>
      <scheme val="minor"/>
    </font>
    <font>
      <sz val="11"/>
      <color indexed="8"/>
      <name val="Times New Roman"/>
      <family val="1"/>
    </font>
    <font>
      <b/>
      <sz val="11"/>
      <name val="Times New Roman"/>
      <family val="1"/>
    </font>
    <font>
      <sz val="11"/>
      <name val="Times New Roman"/>
      <family val="1"/>
    </font>
    <font>
      <b/>
      <sz val="11"/>
      <color indexed="8"/>
      <name val="Times New Roman"/>
      <family val="1"/>
    </font>
    <font>
      <b/>
      <sz val="11"/>
      <name val="Times New Roman"/>
      <family val="1"/>
      <charset val="204"/>
    </font>
    <font>
      <sz val="11"/>
      <color theme="1"/>
      <name val="Times New Roman"/>
      <family val="1"/>
      <charset val="204"/>
    </font>
    <font>
      <b/>
      <sz val="11"/>
      <color theme="1"/>
      <name val="Times New Roman"/>
      <family val="1"/>
      <charset val="204"/>
    </font>
    <font>
      <b/>
      <sz val="12"/>
      <color indexed="8"/>
      <name val="Calibri"/>
      <family val="2"/>
    </font>
    <font>
      <sz val="11"/>
      <color rgb="FF00B050"/>
      <name val="Calibri"/>
      <family val="2"/>
      <scheme val="minor"/>
    </font>
    <font>
      <sz val="11"/>
      <name val="Calibri"/>
      <family val="2"/>
    </font>
    <font>
      <sz val="12"/>
      <color indexed="17"/>
      <name val="Calibri"/>
      <family val="2"/>
    </font>
    <font>
      <sz val="12"/>
      <color theme="1"/>
      <name val="Calibri"/>
      <family val="2"/>
      <scheme val="minor"/>
    </font>
    <font>
      <sz val="12"/>
      <color indexed="10"/>
      <name val="Calibri"/>
      <family val="2"/>
    </font>
  </fonts>
  <fills count="8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C000"/>
        <bgColor indexed="64"/>
      </patternFill>
    </fill>
    <fill>
      <patternFill patternType="solid">
        <fgColor theme="6"/>
        <bgColor indexed="64"/>
      </patternFill>
    </fill>
    <fill>
      <patternFill patternType="solid">
        <fgColor indexed="63"/>
        <bgColor indexed="64"/>
      </patternFill>
    </fill>
    <fill>
      <patternFill patternType="solid">
        <fgColor rgb="FF92D050"/>
        <bgColor indexed="64"/>
      </patternFill>
    </fill>
    <fill>
      <patternFill patternType="solid">
        <fgColor rgb="FF00B0F0"/>
        <bgColor indexed="64"/>
      </patternFill>
    </fill>
    <fill>
      <patternFill patternType="solid">
        <fgColor indexed="62"/>
        <bgColor indexed="64"/>
      </patternFill>
    </fill>
    <fill>
      <patternFill patternType="solid">
        <fgColor rgb="FFD9D9D9"/>
        <bgColor indexed="64"/>
      </patternFill>
    </fill>
    <fill>
      <patternFill patternType="solid">
        <fgColor rgb="FFFFCC00"/>
        <bgColor indexed="64"/>
      </patternFill>
    </fill>
    <fill>
      <patternFill patternType="solid">
        <fgColor rgb="FFFFFF00"/>
        <bgColor indexed="64"/>
      </patternFill>
    </fill>
    <fill>
      <patternFill patternType="solid">
        <fgColor rgb="FF8DB4E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2"/>
        <bgColor indexed="64"/>
      </patternFill>
    </fill>
    <fill>
      <patternFill patternType="solid">
        <fgColor rgb="FFC00000"/>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medium">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50"/>
      </bottom>
      <diagonal/>
    </border>
    <border>
      <left/>
      <right/>
      <top style="thin">
        <color indexed="45"/>
      </top>
      <bottom style="thin">
        <color indexed="45"/>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s>
  <cellStyleXfs count="2790">
    <xf numFmtId="0" fontId="0" fillId="0" borderId="0"/>
    <xf numFmtId="0" fontId="40" fillId="28" borderId="0" applyNumberFormat="0" applyBorder="0" applyAlignment="0" applyProtection="0"/>
    <xf numFmtId="0" fontId="40" fillId="29" borderId="0" applyNumberFormat="0" applyBorder="0" applyAlignment="0" applyProtection="0"/>
    <xf numFmtId="0" fontId="40" fillId="30" borderId="0" applyNumberFormat="0" applyBorder="0" applyAlignment="0" applyProtection="0"/>
    <xf numFmtId="0" fontId="40" fillId="31" borderId="0" applyNumberFormat="0" applyBorder="0" applyAlignment="0" applyProtection="0"/>
    <xf numFmtId="0" fontId="40" fillId="32" borderId="0" applyNumberFormat="0" applyBorder="0" applyAlignment="0" applyProtection="0"/>
    <xf numFmtId="0" fontId="40" fillId="33" borderId="0" applyNumberFormat="0" applyBorder="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40" fillId="34" borderId="0" applyNumberFormat="0" applyBorder="0" applyAlignment="0" applyProtection="0"/>
    <xf numFmtId="0" fontId="40" fillId="35" borderId="0" applyNumberFormat="0" applyBorder="0" applyAlignment="0" applyProtection="0"/>
    <xf numFmtId="0" fontId="40" fillId="36" borderId="0" applyNumberFormat="0" applyBorder="0" applyAlignment="0" applyProtection="0"/>
    <xf numFmtId="0" fontId="40" fillId="37" borderId="0" applyNumberFormat="0" applyBorder="0" applyAlignment="0" applyProtection="0"/>
    <xf numFmtId="0" fontId="40" fillId="38" borderId="0" applyNumberFormat="0" applyBorder="0" applyAlignment="0" applyProtection="0"/>
    <xf numFmtId="0" fontId="40" fillId="39"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13" fillId="0" borderId="0" applyNumberFormat="0" applyFont="0" applyFill="0" applyBorder="0" applyProtection="0">
      <alignment horizontal="left" vertical="center" indent="5"/>
    </xf>
    <xf numFmtId="0" fontId="41" fillId="40" borderId="0" applyNumberFormat="0" applyBorder="0" applyAlignment="0" applyProtection="0"/>
    <xf numFmtId="0" fontId="4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23" fillId="12"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4" fontId="17" fillId="20" borderId="1">
      <alignment horizontal="right" vertical="center"/>
    </xf>
    <xf numFmtId="4" fontId="17" fillId="20" borderId="1">
      <alignment horizontal="right" vertical="center"/>
    </xf>
    <xf numFmtId="0" fontId="42" fillId="52" borderId="0" applyNumberFormat="0" applyBorder="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43" fillId="53" borderId="16" applyNumberFormat="0" applyAlignment="0" applyProtection="0"/>
    <xf numFmtId="0" fontId="33" fillId="0" borderId="3" applyNumberFormat="0" applyFill="0" applyAlignment="0" applyProtection="0"/>
    <xf numFmtId="0" fontId="26" fillId="22" borderId="4" applyNumberFormat="0" applyAlignment="0" applyProtection="0"/>
    <xf numFmtId="0" fontId="44" fillId="54" borderId="17" applyNumberFormat="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9" borderId="0" applyNumberFormat="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0" fontId="18" fillId="0" borderId="5">
      <alignment horizontal="left" vertical="center" wrapText="1" indent="2"/>
    </xf>
    <xf numFmtId="168" fontId="13"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69" fontId="13" fillId="0" borderId="0" applyFont="0" applyFill="0" applyBorder="0" applyAlignment="0" applyProtection="0"/>
    <xf numFmtId="169"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0" fontId="45" fillId="0" borderId="0" applyNumberFormat="0" applyFill="0" applyBorder="0" applyAlignment="0" applyProtection="0"/>
    <xf numFmtId="0" fontId="46" fillId="55" borderId="0" applyNumberFormat="0" applyBorder="0" applyAlignment="0" applyProtection="0"/>
    <xf numFmtId="0" fontId="47" fillId="0" borderId="18" applyNumberFormat="0" applyFill="0" applyAlignment="0" applyProtection="0"/>
    <xf numFmtId="0" fontId="48" fillId="0" borderId="19" applyNumberFormat="0" applyFill="0" applyAlignment="0" applyProtection="0"/>
    <xf numFmtId="0" fontId="49" fillId="0" borderId="20" applyNumberFormat="0" applyFill="0" applyAlignment="0" applyProtection="0"/>
    <xf numFmtId="0" fontId="49" fillId="0" borderId="0" applyNumberFormat="0" applyFill="0" applyBorder="0" applyAlignment="0" applyProtection="0"/>
    <xf numFmtId="0" fontId="50" fillId="56" borderId="16"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4" fontId="18" fillId="0" borderId="0" applyBorder="0">
      <alignment horizontal="right" vertical="center"/>
    </xf>
    <xf numFmtId="0" fontId="51" fillId="0" borderId="21" applyNumberFormat="0" applyFill="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0" fontId="52" fillId="57" borderId="0" applyNumberFormat="0" applyBorder="0" applyAlignment="0" applyProtection="0"/>
    <xf numFmtId="0" fontId="34" fillId="23" borderId="0" applyNumberFormat="0" applyBorder="0" applyAlignment="0" applyProtection="0"/>
    <xf numFmtId="0" fontId="13" fillId="0" borderId="0"/>
    <xf numFmtId="0" fontId="13" fillId="0" borderId="0"/>
    <xf numFmtId="0" fontId="13" fillId="0" borderId="0"/>
    <xf numFmtId="0" fontId="15" fillId="0" borderId="0"/>
    <xf numFmtId="0" fontId="13" fillId="0" borderId="0"/>
    <xf numFmtId="0" fontId="40" fillId="0" borderId="0"/>
    <xf numFmtId="0" fontId="15" fillId="0" borderId="0"/>
    <xf numFmtId="0" fontId="40" fillId="0" borderId="0"/>
    <xf numFmtId="4" fontId="18" fillId="0" borderId="1" applyFill="0" applyBorder="0" applyProtection="0">
      <alignment horizontal="right" vertical="center"/>
    </xf>
    <xf numFmtId="0" fontId="19" fillId="0" borderId="0" applyNumberFormat="0" applyFill="0" applyBorder="0" applyProtection="0">
      <alignment horizontal="left" vertical="center"/>
    </xf>
    <xf numFmtId="0" fontId="13" fillId="24" borderId="0" applyNumberFormat="0" applyFont="0" applyBorder="0" applyAlignment="0" applyProtection="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22" fillId="0" borderId="0"/>
    <xf numFmtId="0" fontId="22"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6" fillId="0" borderId="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5" fillId="25" borderId="9" applyNumberFormat="0" applyFont="0" applyAlignment="0" applyProtection="0"/>
    <xf numFmtId="0" fontId="40" fillId="58" borderId="22" applyNumberFormat="0" applyFont="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0" fontId="53" fillId="53" borderId="23"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9" fontId="4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0" fontId="13" fillId="0" borderId="0"/>
    <xf numFmtId="0" fontId="38" fillId="0" borderId="0" applyNumberFormat="0" applyFill="0" applyBorder="0" applyAlignment="0" applyProtection="0"/>
    <xf numFmtId="0" fontId="27" fillId="0" borderId="0" applyNumberFormat="0" applyFill="0" applyBorder="0" applyAlignment="0" applyProtection="0"/>
    <xf numFmtId="0" fontId="54" fillId="0" borderId="0" applyNumberFormat="0" applyFill="0" applyBorder="0" applyAlignment="0" applyProtection="0"/>
    <xf numFmtId="0" fontId="36" fillId="0" borderId="0" applyNumberFormat="0" applyFill="0" applyBorder="0" applyAlignment="0" applyProtection="0"/>
    <xf numFmtId="0" fontId="29" fillId="0" borderId="6" applyNumberFormat="0" applyFill="0" applyAlignment="0" applyProtection="0"/>
    <xf numFmtId="0" fontId="30" fillId="0" borderId="7" applyNumberFormat="0" applyFill="0" applyAlignment="0" applyProtection="0"/>
    <xf numFmtId="0" fontId="31" fillId="0" borderId="8" applyNumberFormat="0" applyFill="0" applyAlignment="0" applyProtection="0"/>
    <xf numFmtId="0" fontId="31" fillId="0" borderId="0" applyNumberFormat="0" applyFill="0" applyBorder="0" applyAlignment="0" applyProtection="0"/>
    <xf numFmtId="0" fontId="55" fillId="0" borderId="24"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24" fillId="3" borderId="0" applyNumberFormat="0" applyBorder="0" applyAlignment="0" applyProtection="0"/>
    <xf numFmtId="0" fontId="28" fillId="4" borderId="0" applyNumberFormat="0" applyBorder="0" applyAlignment="0" applyProtection="0"/>
    <xf numFmtId="0" fontId="56" fillId="0" borderId="0" applyNumberFormat="0" applyFill="0" applyBorder="0" applyAlignment="0" applyProtection="0"/>
    <xf numFmtId="4" fontId="18" fillId="0" borderId="0"/>
    <xf numFmtId="0" fontId="11" fillId="0" borderId="0"/>
    <xf numFmtId="0" fontId="58" fillId="0" borderId="0" applyNumberFormat="0" applyFill="0" applyBorder="0" applyAlignment="0" applyProtection="0">
      <alignment vertical="top"/>
      <protection locked="0"/>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9" borderId="0" applyNumberFormat="0" applyBorder="0" applyAlignment="0" applyProtection="0"/>
    <xf numFmtId="0" fontId="24" fillId="3" borderId="0" applyNumberFormat="0" applyBorder="0" applyAlignment="0" applyProtection="0"/>
    <xf numFmtId="0" fontId="8" fillId="58" borderId="22" applyNumberFormat="0" applyFont="0" applyAlignment="0" applyProtection="0"/>
    <xf numFmtId="0" fontId="8" fillId="58" borderId="22" applyNumberFormat="0" applyFont="0" applyAlignment="0" applyProtection="0"/>
    <xf numFmtId="0" fontId="8" fillId="58" borderId="22" applyNumberFormat="0" applyFont="0" applyAlignment="0" applyProtection="0"/>
    <xf numFmtId="0" fontId="8" fillId="58" borderId="22" applyNumberFormat="0" applyFont="0" applyAlignment="0" applyProtection="0"/>
    <xf numFmtId="0" fontId="8" fillId="58" borderId="22" applyNumberFormat="0" applyFont="0" applyAlignment="0" applyProtection="0"/>
    <xf numFmtId="0" fontId="8" fillId="58" borderId="22" applyNumberFormat="0" applyFont="0" applyAlignment="0" applyProtection="0"/>
    <xf numFmtId="0" fontId="59" fillId="0" borderId="0"/>
    <xf numFmtId="0" fontId="60" fillId="0" borderId="0">
      <alignment horizontal="right"/>
    </xf>
    <xf numFmtId="0" fontId="61" fillId="0" borderId="0"/>
    <xf numFmtId="0" fontId="62" fillId="0" borderId="0"/>
    <xf numFmtId="0" fontId="63" fillId="0" borderId="0"/>
    <xf numFmtId="0" fontId="64" fillId="0" borderId="31" applyNumberFormat="0" applyAlignment="0"/>
    <xf numFmtId="0" fontId="65" fillId="0" borderId="0" applyAlignment="0">
      <alignment horizontal="left"/>
    </xf>
    <xf numFmtId="0" fontId="65" fillId="0" borderId="0">
      <alignment horizontal="right"/>
    </xf>
    <xf numFmtId="172" fontId="65" fillId="0" borderId="0">
      <alignment horizontal="right"/>
    </xf>
    <xf numFmtId="167" fontId="66" fillId="0" borderId="0">
      <alignment horizontal="right"/>
    </xf>
    <xf numFmtId="0" fontId="67" fillId="0" borderId="0"/>
    <xf numFmtId="0" fontId="25" fillId="21" borderId="2" applyNumberFormat="0" applyAlignment="0" applyProtection="0"/>
    <xf numFmtId="0" fontId="26" fillId="22" borderId="4" applyNumberFormat="0" applyAlignment="0" applyProtection="0"/>
    <xf numFmtId="164" fontId="11" fillId="0" borderId="0" applyFont="0" applyFill="0" applyBorder="0" applyAlignment="0" applyProtection="0"/>
    <xf numFmtId="164" fontId="6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6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43" fontId="22" fillId="0" borderId="0" applyFont="0" applyFill="0" applyBorder="0" applyAlignment="0" applyProtection="0"/>
    <xf numFmtId="164" fontId="68" fillId="0" borderId="0" applyFont="0" applyFill="0" applyBorder="0" applyAlignment="0" applyProtection="0"/>
    <xf numFmtId="164" fontId="68" fillId="0" borderId="0" applyFont="0" applyFill="0" applyBorder="0" applyAlignment="0" applyProtection="0"/>
    <xf numFmtId="164" fontId="6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27" fillId="0" borderId="0" applyNumberFormat="0" applyFill="0" applyBorder="0" applyAlignment="0" applyProtection="0"/>
    <xf numFmtId="0" fontId="28" fillId="4" borderId="0" applyNumberFormat="0" applyBorder="0" applyAlignment="0" applyProtection="0"/>
    <xf numFmtId="0" fontId="29" fillId="0" borderId="6" applyNumberFormat="0" applyFill="0" applyAlignment="0" applyProtection="0"/>
    <xf numFmtId="0" fontId="30" fillId="0" borderId="7" applyNumberFormat="0" applyFill="0" applyAlignment="0" applyProtection="0"/>
    <xf numFmtId="0" fontId="31" fillId="0" borderId="8" applyNumberFormat="0" applyFill="0" applyAlignment="0" applyProtection="0"/>
    <xf numFmtId="0" fontId="31" fillId="0" borderId="0" applyNumberFormat="0" applyFill="0" applyBorder="0" applyAlignment="0" applyProtection="0"/>
    <xf numFmtId="0" fontId="58" fillId="0" borderId="0" applyNumberFormat="0" applyFill="0" applyBorder="0" applyAlignment="0" applyProtection="0">
      <alignment vertical="top"/>
      <protection locked="0"/>
    </xf>
    <xf numFmtId="166"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6"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69" fillId="0" borderId="0" applyNumberFormat="0" applyFill="0" applyBorder="0" applyAlignment="0" applyProtection="0"/>
    <xf numFmtId="0" fontId="33" fillId="0" borderId="3" applyNumberFormat="0" applyFill="0" applyAlignment="0" applyProtection="0"/>
    <xf numFmtId="0" fontId="34" fillId="23"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70" fillId="0" borderId="0" applyFill="0" applyBorder="0"/>
    <xf numFmtId="0" fontId="57" fillId="0" borderId="0"/>
    <xf numFmtId="0" fontId="8" fillId="0" borderId="0"/>
    <xf numFmtId="0" fontId="70" fillId="0" borderId="0" applyFill="0" applyBorder="0"/>
    <xf numFmtId="0" fontId="8" fillId="0" borderId="0"/>
    <xf numFmtId="0" fontId="11" fillId="0" borderId="0"/>
    <xf numFmtId="0" fontId="8" fillId="0" borderId="0"/>
    <xf numFmtId="0" fontId="8" fillId="0" borderId="0"/>
    <xf numFmtId="0" fontId="71" fillId="0" borderId="0" applyBorder="0">
      <protection locked="0"/>
    </xf>
    <xf numFmtId="0" fontId="8" fillId="0" borderId="0"/>
    <xf numFmtId="0" fontId="8" fillId="0" borderId="0"/>
    <xf numFmtId="0" fontId="8" fillId="0" borderId="0"/>
    <xf numFmtId="0" fontId="11" fillId="0" borderId="0"/>
    <xf numFmtId="0" fontId="8" fillId="0" borderId="0"/>
    <xf numFmtId="9" fontId="1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12" fillId="61" borderId="1" applyNumberFormat="0" applyProtection="0">
      <alignment horizontal="right"/>
    </xf>
    <xf numFmtId="1" fontId="11" fillId="0" borderId="1" applyFill="0" applyProtection="0">
      <alignment horizontal="right" vertical="top" wrapText="1"/>
    </xf>
    <xf numFmtId="0" fontId="11" fillId="0" borderId="1" applyFill="0" applyProtection="0">
      <alignment horizontal="right" vertical="top" wrapText="1"/>
    </xf>
    <xf numFmtId="0" fontId="72" fillId="0" borderId="0" applyNumberFormat="0" applyFill="0" applyBorder="0" applyAlignment="0" applyProtection="0"/>
    <xf numFmtId="0" fontId="36" fillId="0" borderId="0" applyNumberFormat="0" applyFill="0" applyBorder="0" applyAlignment="0" applyProtection="0"/>
    <xf numFmtId="0" fontId="37" fillId="0" borderId="11" applyNumberFormat="0" applyFill="0" applyAlignment="0" applyProtection="0"/>
    <xf numFmtId="0" fontId="38" fillId="0" borderId="0" applyNumberFormat="0" applyFill="0" applyBorder="0" applyAlignment="0" applyProtection="0"/>
    <xf numFmtId="0" fontId="73" fillId="0" borderId="32" applyNumberFormat="0">
      <alignment vertical="center"/>
    </xf>
    <xf numFmtId="173" fontId="74" fillId="0" borderId="32">
      <alignment horizontal="right" vertical="center"/>
    </xf>
    <xf numFmtId="0" fontId="75" fillId="0" borderId="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41" fillId="40" borderId="0" applyNumberFormat="0" applyBorder="0" applyAlignment="0" applyProtection="0"/>
    <xf numFmtId="0" fontId="4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77" fillId="52" borderId="0" applyNumberFormat="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78" fillId="0" borderId="0" applyFont="0" applyFill="0" applyBorder="0" applyAlignment="0" applyProtection="0"/>
    <xf numFmtId="0" fontId="79" fillId="0" borderId="0"/>
    <xf numFmtId="0" fontId="18" fillId="0" borderId="5">
      <alignment horizontal="left" vertical="center" wrapText="1" indent="2"/>
    </xf>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68"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78" fillId="0" borderId="0" applyFont="0" applyFill="0" applyBorder="0" applyAlignment="0" applyProtection="0"/>
    <xf numFmtId="0"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69"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0" fontId="79" fillId="0" borderId="0"/>
    <xf numFmtId="0" fontId="32" fillId="7" borderId="2" applyNumberFormat="0" applyAlignment="0" applyProtection="0"/>
    <xf numFmtId="0" fontId="32" fillId="7" borderId="2" applyNumberFormat="0" applyAlignment="0" applyProtection="0"/>
    <xf numFmtId="0" fontId="44" fillId="54" borderId="17" applyNumberFormat="0" applyAlignment="0" applyProtection="0"/>
    <xf numFmtId="0" fontId="41" fillId="46"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0" fontId="11" fillId="0" borderId="0"/>
    <xf numFmtId="0" fontId="6" fillId="0" borderId="0"/>
    <xf numFmtId="0" fontId="11" fillId="0" borderId="0"/>
    <xf numFmtId="0" fontId="11" fillId="0" borderId="0"/>
    <xf numFmtId="0" fontId="6" fillId="0" borderId="0"/>
    <xf numFmtId="0" fontId="11" fillId="0" borderId="0"/>
    <xf numFmtId="0" fontId="6" fillId="0" borderId="0"/>
    <xf numFmtId="0" fontId="11" fillId="0" borderId="0"/>
    <xf numFmtId="0" fontId="11" fillId="0" borderId="0"/>
    <xf numFmtId="0" fontId="11" fillId="0" borderId="0"/>
    <xf numFmtId="0" fontId="11" fillId="0" borderId="0"/>
    <xf numFmtId="0" fontId="6" fillId="0" borderId="0"/>
    <xf numFmtId="0" fontId="1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1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0" borderId="0"/>
    <xf numFmtId="0" fontId="11" fillId="0" borderId="0"/>
    <xf numFmtId="0" fontId="75" fillId="0" borderId="0"/>
    <xf numFmtId="0" fontId="6"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5" fillId="0" borderId="0"/>
    <xf numFmtId="0" fontId="75" fillId="0" borderId="0"/>
    <xf numFmtId="0" fontId="75" fillId="0" borderId="0"/>
    <xf numFmtId="0" fontId="75" fillId="0" borderId="0"/>
    <xf numFmtId="0" fontId="75" fillId="0" borderId="0"/>
    <xf numFmtId="0" fontId="1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8" fillId="0" borderId="0"/>
    <xf numFmtId="0" fontId="6" fillId="0" borderId="0"/>
    <xf numFmtId="0" fontId="6" fillId="0" borderId="0"/>
    <xf numFmtId="4" fontId="18" fillId="0" borderId="1" applyFill="0" applyBorder="0" applyProtection="0">
      <alignment horizontal="right" vertical="center"/>
    </xf>
    <xf numFmtId="4" fontId="18" fillId="0" borderId="1" applyFill="0" applyBorder="0" applyProtection="0">
      <alignment horizontal="right"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2" fillId="0" borderId="0"/>
    <xf numFmtId="0" fontId="2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8" fillId="25" borderId="9" applyNumberFormat="0" applyFont="0" applyAlignment="0" applyProtection="0"/>
    <xf numFmtId="0" fontId="78"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78" fillId="25" borderId="9" applyNumberFormat="0" applyFont="0" applyAlignment="0" applyProtection="0"/>
    <xf numFmtId="0" fontId="78" fillId="25" borderId="9" applyNumberFormat="0" applyFont="0" applyAlignment="0" applyProtection="0"/>
    <xf numFmtId="0" fontId="11" fillId="25" borderId="9" applyNumberFormat="0" applyFont="0" applyAlignment="0" applyProtection="0"/>
    <xf numFmtId="0" fontId="6" fillId="58" borderId="22" applyNumberFormat="0" applyFont="0" applyAlignment="0" applyProtection="0"/>
    <xf numFmtId="0" fontId="6" fillId="58" borderId="22" applyNumberFormat="0" applyFont="0" applyAlignment="0" applyProtection="0"/>
    <xf numFmtId="0" fontId="6" fillId="58" borderId="22" applyNumberFormat="0" applyFont="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0" fontId="35" fillId="21" borderId="10" applyNumberFormat="0" applyAlignment="0" applyProtection="0"/>
    <xf numFmtId="0" fontId="35" fillId="21" borderId="10" applyNumberFormat="0" applyAlignment="0" applyProtection="0"/>
    <xf numFmtId="0" fontId="79" fillId="0" borderId="0"/>
    <xf numFmtId="9" fontId="1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6" fillId="0" borderId="0" applyFont="0" applyFill="0" applyBorder="0" applyAlignment="0" applyProtection="0"/>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29" fillId="0" borderId="6" applyNumberFormat="0" applyFill="0" applyAlignment="0" applyProtection="0"/>
    <xf numFmtId="0" fontId="30" fillId="0" borderId="7" applyNumberFormat="0" applyFill="0" applyAlignment="0" applyProtection="0"/>
    <xf numFmtId="0" fontId="31" fillId="0" borderId="8"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84" fillId="0" borderId="0"/>
    <xf numFmtId="0" fontId="78" fillId="0" borderId="0"/>
    <xf numFmtId="0" fontId="11" fillId="0" borderId="0"/>
    <xf numFmtId="0" fontId="4" fillId="0" borderId="0"/>
    <xf numFmtId="0" fontId="3" fillId="0" borderId="0"/>
  </cellStyleXfs>
  <cellXfs count="205">
    <xf numFmtId="0" fontId="0" fillId="0" borderId="0" xfId="0"/>
    <xf numFmtId="0" fontId="14" fillId="0" borderId="0" xfId="470" applyFont="1"/>
    <xf numFmtId="0" fontId="12" fillId="0" borderId="0" xfId="470" applyFont="1" applyAlignment="1">
      <alignment horizontal="center"/>
    </xf>
    <xf numFmtId="0" fontId="12" fillId="26" borderId="12" xfId="470" applyFont="1" applyFill="1" applyBorder="1"/>
    <xf numFmtId="0" fontId="12" fillId="27" borderId="12" xfId="470" applyFont="1" applyFill="1" applyBorder="1"/>
    <xf numFmtId="0" fontId="13" fillId="26" borderId="12" xfId="470" applyFont="1" applyFill="1" applyBorder="1"/>
    <xf numFmtId="0" fontId="40" fillId="0" borderId="0" xfId="470"/>
    <xf numFmtId="0" fontId="0" fillId="0" borderId="0" xfId="0" applyFont="1" applyFill="1" applyBorder="1"/>
    <xf numFmtId="0" fontId="40" fillId="0" borderId="0" xfId="470" applyFill="1"/>
    <xf numFmtId="0" fontId="40" fillId="0" borderId="14" xfId="470" applyBorder="1"/>
    <xf numFmtId="0" fontId="0" fillId="0" borderId="14" xfId="0" applyFont="1" applyFill="1" applyBorder="1"/>
    <xf numFmtId="1" fontId="0" fillId="0" borderId="0" xfId="0" applyNumberFormat="1" applyFont="1" applyFill="1" applyBorder="1"/>
    <xf numFmtId="0" fontId="40" fillId="0" borderId="0" xfId="470" applyBorder="1"/>
    <xf numFmtId="0" fontId="40" fillId="0" borderId="0" xfId="470" applyFill="1" applyBorder="1"/>
    <xf numFmtId="0" fontId="40" fillId="0" borderId="15" xfId="470" applyBorder="1"/>
    <xf numFmtId="1" fontId="40" fillId="0" borderId="15" xfId="470" applyNumberFormat="1" applyBorder="1"/>
    <xf numFmtId="1" fontId="57" fillId="0" borderId="0" xfId="470" applyNumberFormat="1" applyFont="1" applyFill="1" applyBorder="1"/>
    <xf numFmtId="1" fontId="57" fillId="0" borderId="14" xfId="470" applyNumberFormat="1" applyFont="1" applyFill="1" applyBorder="1"/>
    <xf numFmtId="0" fontId="40" fillId="59" borderId="0" xfId="470" applyFill="1"/>
    <xf numFmtId="0" fontId="40" fillId="59" borderId="14" xfId="470" applyFill="1" applyBorder="1"/>
    <xf numFmtId="0" fontId="40" fillId="59" borderId="0" xfId="470" applyFill="1" applyBorder="1"/>
    <xf numFmtId="0" fontId="0" fillId="0" borderId="0" xfId="0" applyFill="1" applyBorder="1"/>
    <xf numFmtId="0" fontId="12" fillId="0" borderId="0" xfId="0" applyFont="1"/>
    <xf numFmtId="0" fontId="40" fillId="59" borderId="15" xfId="470" applyFill="1" applyBorder="1"/>
    <xf numFmtId="0" fontId="12" fillId="60" borderId="12" xfId="470" applyFont="1" applyFill="1" applyBorder="1"/>
    <xf numFmtId="1" fontId="10" fillId="0" borderId="15" xfId="470" applyNumberFormat="1" applyFont="1" applyBorder="1" applyAlignment="1">
      <alignment horizontal="center" vertical="center"/>
    </xf>
    <xf numFmtId="1" fontId="57" fillId="0" borderId="0" xfId="470" applyNumberFormat="1" applyFont="1" applyFill="1" applyBorder="1" applyAlignment="1">
      <alignment horizontal="center" vertical="center"/>
    </xf>
    <xf numFmtId="1" fontId="57" fillId="0" borderId="14" xfId="470" applyNumberFormat="1" applyFont="1" applyFill="1" applyBorder="1" applyAlignment="1">
      <alignment horizontal="center" vertical="center"/>
    </xf>
    <xf numFmtId="0" fontId="11" fillId="0" borderId="0" xfId="0" applyFont="1" applyAlignment="1">
      <alignment horizontal="left"/>
    </xf>
    <xf numFmtId="14" fontId="11" fillId="0" borderId="0" xfId="0" applyNumberFormat="1" applyFont="1" applyAlignment="1">
      <alignment horizontal="left"/>
    </xf>
    <xf numFmtId="0" fontId="9" fillId="0" borderId="0" xfId="470" applyFont="1"/>
    <xf numFmtId="0" fontId="9" fillId="59" borderId="0" xfId="470" applyFont="1" applyFill="1"/>
    <xf numFmtId="0" fontId="7" fillId="0" borderId="15" xfId="470" applyFont="1" applyBorder="1"/>
    <xf numFmtId="0" fontId="76" fillId="0" borderId="0" xfId="1146" applyFont="1"/>
    <xf numFmtId="0" fontId="75" fillId="0" borderId="0" xfId="1146"/>
    <xf numFmtId="0" fontId="55" fillId="0" borderId="0" xfId="1146" applyFont="1"/>
    <xf numFmtId="0" fontId="55" fillId="0" borderId="14" xfId="1146" applyFont="1" applyBorder="1"/>
    <xf numFmtId="0" fontId="55" fillId="62" borderId="0" xfId="1146" applyFont="1" applyFill="1"/>
    <xf numFmtId="0" fontId="82" fillId="0" borderId="0" xfId="1146" applyFont="1"/>
    <xf numFmtId="0" fontId="83" fillId="63" borderId="0" xfId="1146" applyFont="1" applyFill="1"/>
    <xf numFmtId="0" fontId="7" fillId="0" borderId="0" xfId="470" applyFont="1" applyBorder="1"/>
    <xf numFmtId="1" fontId="40" fillId="0" borderId="0" xfId="470" applyNumberFormat="1" applyBorder="1"/>
    <xf numFmtId="1" fontId="10" fillId="0" borderId="0" xfId="470" applyNumberFormat="1" applyFont="1" applyBorder="1" applyAlignment="1">
      <alignment horizontal="center" vertical="center"/>
    </xf>
    <xf numFmtId="0" fontId="85" fillId="0" borderId="0" xfId="2785" applyFont="1"/>
    <xf numFmtId="0" fontId="87" fillId="0" borderId="25" xfId="2001" applyFont="1" applyBorder="1"/>
    <xf numFmtId="0" fontId="88" fillId="0" borderId="0" xfId="2785" applyFont="1" applyAlignment="1">
      <alignment horizontal="center" vertical="center"/>
    </xf>
    <xf numFmtId="0" fontId="89" fillId="0" borderId="29" xfId="2786" applyFont="1" applyBorder="1" applyAlignment="1">
      <alignment horizontal="center" vertical="center" wrapText="1"/>
    </xf>
    <xf numFmtId="0" fontId="87" fillId="0" borderId="41" xfId="2001" applyFont="1" applyBorder="1" applyAlignment="1">
      <alignment horizontal="left" wrapText="1"/>
    </xf>
    <xf numFmtId="174" fontId="87" fillId="0" borderId="13" xfId="2001" applyNumberFormat="1" applyFont="1" applyBorder="1" applyAlignment="1">
      <alignment horizontal="right"/>
    </xf>
    <xf numFmtId="174" fontId="87" fillId="0" borderId="34" xfId="2001" applyNumberFormat="1" applyFont="1" applyBorder="1" applyAlignment="1">
      <alignment horizontal="right"/>
    </xf>
    <xf numFmtId="0" fontId="87" fillId="0" borderId="26" xfId="2001" applyFont="1" applyBorder="1" applyAlignment="1">
      <alignment horizontal="left"/>
    </xf>
    <xf numFmtId="174" fontId="87" fillId="0" borderId="1" xfId="2001" applyNumberFormat="1" applyFont="1" applyBorder="1" applyAlignment="1">
      <alignment horizontal="right"/>
    </xf>
    <xf numFmtId="174" fontId="87" fillId="0" borderId="27" xfId="2001" applyNumberFormat="1" applyFont="1" applyBorder="1" applyAlignment="1">
      <alignment horizontal="right"/>
    </xf>
    <xf numFmtId="0" fontId="87" fillId="0" borderId="26" xfId="2001" applyFont="1" applyBorder="1" applyAlignment="1">
      <alignment wrapText="1"/>
    </xf>
    <xf numFmtId="0" fontId="87" fillId="0" borderId="26" xfId="2001" applyFont="1" applyBorder="1" applyAlignment="1">
      <alignment horizontal="left" indent="1"/>
    </xf>
    <xf numFmtId="0" fontId="87" fillId="0" borderId="26" xfId="2001" applyFont="1" applyBorder="1"/>
    <xf numFmtId="0" fontId="86" fillId="0" borderId="26" xfId="2001" applyFont="1" applyBorder="1" applyAlignment="1">
      <alignment horizontal="left"/>
    </xf>
    <xf numFmtId="174" fontId="86" fillId="0" borderId="1" xfId="2001" applyNumberFormat="1" applyFont="1" applyBorder="1" applyAlignment="1">
      <alignment horizontal="right"/>
    </xf>
    <xf numFmtId="174" fontId="86" fillId="0" borderId="27" xfId="2001" applyNumberFormat="1" applyFont="1" applyBorder="1" applyAlignment="1">
      <alignment horizontal="right"/>
    </xf>
    <xf numFmtId="0" fontId="86" fillId="0" borderId="26" xfId="2001" applyFont="1" applyBorder="1"/>
    <xf numFmtId="0" fontId="87" fillId="0" borderId="26" xfId="2001" applyFont="1" applyBorder="1" applyAlignment="1">
      <alignment horizontal="left" wrapText="1" indent="1"/>
    </xf>
    <xf numFmtId="0" fontId="86" fillId="0" borderId="26" xfId="2001" applyFont="1" applyBorder="1" applyAlignment="1">
      <alignment wrapText="1"/>
    </xf>
    <xf numFmtId="0" fontId="86" fillId="0" borderId="26" xfId="2001" applyFont="1" applyBorder="1" applyAlignment="1">
      <alignment horizontal="left" indent="1"/>
    </xf>
    <xf numFmtId="0" fontId="87" fillId="0" borderId="26" xfId="2001" applyFont="1" applyBorder="1" applyAlignment="1">
      <alignment horizontal="left" wrapText="1" indent="2"/>
    </xf>
    <xf numFmtId="0" fontId="87" fillId="0" borderId="26" xfId="2001" applyFont="1" applyBorder="1" applyAlignment="1">
      <alignment horizontal="left" indent="2"/>
    </xf>
    <xf numFmtId="174" fontId="87" fillId="0" borderId="1" xfId="2001" applyNumberFormat="1" applyFont="1" applyBorder="1"/>
    <xf numFmtId="0" fontId="86" fillId="0" borderId="26" xfId="2001" applyFont="1" applyBorder="1" applyAlignment="1">
      <alignment horizontal="left" wrapText="1" indent="1"/>
    </xf>
    <xf numFmtId="0" fontId="87" fillId="0" borderId="26" xfId="2786" applyFont="1" applyBorder="1" applyAlignment="1">
      <alignment horizontal="left" wrapText="1" indent="2"/>
    </xf>
    <xf numFmtId="0" fontId="86" fillId="0" borderId="28" xfId="2001" applyFont="1" applyBorder="1" applyAlignment="1">
      <alignment wrapText="1"/>
    </xf>
    <xf numFmtId="174" fontId="86" fillId="0" borderId="29" xfId="2001" applyNumberFormat="1" applyFont="1" applyBorder="1" applyAlignment="1">
      <alignment horizontal="right"/>
    </xf>
    <xf numFmtId="174" fontId="87" fillId="0" borderId="29" xfId="2001" applyNumberFormat="1" applyFont="1" applyBorder="1" applyAlignment="1">
      <alignment horizontal="right"/>
    </xf>
    <xf numFmtId="174" fontId="86" fillId="0" borderId="30" xfId="2001" applyNumberFormat="1" applyFont="1" applyBorder="1" applyAlignment="1">
      <alignment horizontal="right"/>
    </xf>
    <xf numFmtId="0" fontId="87" fillId="0" borderId="0" xfId="2785" applyFont="1"/>
    <xf numFmtId="0" fontId="87" fillId="0" borderId="0" xfId="2785" applyFont="1" applyAlignment="1">
      <alignment horizontal="center" vertical="center"/>
    </xf>
    <xf numFmtId="0" fontId="86" fillId="0" borderId="0" xfId="2785" applyFont="1" applyAlignment="1">
      <alignment horizontal="center" vertical="center"/>
    </xf>
    <xf numFmtId="0" fontId="86" fillId="0" borderId="29" xfId="2786" applyFont="1" applyBorder="1" applyAlignment="1">
      <alignment horizontal="center" vertical="center" wrapText="1"/>
    </xf>
    <xf numFmtId="0" fontId="86" fillId="0" borderId="29" xfId="2001" applyFont="1" applyBorder="1" applyAlignment="1">
      <alignment horizontal="center" vertical="center" wrapText="1"/>
    </xf>
    <xf numFmtId="174" fontId="87" fillId="0" borderId="13" xfId="2785" applyNumberFormat="1" applyFont="1" applyBorder="1" applyAlignment="1">
      <alignment horizontal="right"/>
    </xf>
    <xf numFmtId="174" fontId="87" fillId="0" borderId="34" xfId="2785" applyNumberFormat="1" applyFont="1" applyBorder="1" applyAlignment="1">
      <alignment horizontal="right"/>
    </xf>
    <xf numFmtId="174" fontId="87" fillId="0" borderId="1" xfId="2785" applyNumberFormat="1" applyFont="1" applyBorder="1" applyAlignment="1">
      <alignment horizontal="right"/>
    </xf>
    <xf numFmtId="174" fontId="87" fillId="0" borderId="27" xfId="2785" applyNumberFormat="1" applyFont="1" applyBorder="1" applyAlignment="1">
      <alignment horizontal="right"/>
    </xf>
    <xf numFmtId="174" fontId="86" fillId="0" borderId="1" xfId="2785" applyNumberFormat="1" applyFont="1" applyBorder="1" applyAlignment="1">
      <alignment horizontal="right"/>
    </xf>
    <xf numFmtId="174" fontId="86" fillId="0" borderId="27" xfId="2785" applyNumberFormat="1" applyFont="1" applyBorder="1" applyAlignment="1">
      <alignment horizontal="right"/>
    </xf>
    <xf numFmtId="0" fontId="87" fillId="0" borderId="26" xfId="2786" applyFont="1" applyBorder="1" applyAlignment="1">
      <alignment horizontal="left" indent="2"/>
    </xf>
    <xf numFmtId="174" fontId="86" fillId="0" borderId="29" xfId="2785" applyNumberFormat="1" applyFont="1" applyBorder="1" applyAlignment="1">
      <alignment horizontal="right"/>
    </xf>
    <xf numFmtId="174" fontId="87" fillId="0" borderId="29" xfId="2785" applyNumberFormat="1" applyFont="1" applyBorder="1" applyAlignment="1">
      <alignment horizontal="right"/>
    </xf>
    <xf numFmtId="174" fontId="86" fillId="0" borderId="30" xfId="2785" applyNumberFormat="1" applyFont="1" applyBorder="1" applyAlignment="1">
      <alignment horizontal="right"/>
    </xf>
    <xf numFmtId="174" fontId="87" fillId="0" borderId="0" xfId="2785" applyNumberFormat="1" applyFont="1"/>
    <xf numFmtId="0" fontId="87" fillId="0" borderId="25" xfId="2787" applyFont="1" applyBorder="1"/>
    <xf numFmtId="0" fontId="85" fillId="0" borderId="0" xfId="2785" applyFont="1" applyAlignment="1">
      <alignment horizontal="center" vertical="center"/>
    </xf>
    <xf numFmtId="0" fontId="89" fillId="0" borderId="29" xfId="2787" applyFont="1" applyBorder="1" applyAlignment="1">
      <alignment horizontal="center" vertical="center" wrapText="1"/>
    </xf>
    <xf numFmtId="0" fontId="87" fillId="0" borderId="41" xfId="2787" applyFont="1" applyBorder="1" applyAlignment="1">
      <alignment horizontal="left" wrapText="1"/>
    </xf>
    <xf numFmtId="0" fontId="87" fillId="0" borderId="26" xfId="2787" applyFont="1" applyBorder="1" applyAlignment="1">
      <alignment horizontal="left"/>
    </xf>
    <xf numFmtId="0" fontId="87" fillId="0" borderId="26" xfId="2787" applyFont="1" applyBorder="1" applyAlignment="1">
      <alignment wrapText="1"/>
    </xf>
    <xf numFmtId="0" fontId="87" fillId="0" borderId="26" xfId="2787" applyFont="1" applyBorder="1" applyAlignment="1">
      <alignment horizontal="left" indent="1"/>
    </xf>
    <xf numFmtId="0" fontId="87" fillId="0" borderId="26" xfId="2787" applyFont="1" applyBorder="1"/>
    <xf numFmtId="0" fontId="86" fillId="0" borderId="26" xfId="2787" applyFont="1" applyBorder="1" applyAlignment="1">
      <alignment horizontal="left"/>
    </xf>
    <xf numFmtId="0" fontId="86" fillId="0" borderId="26" xfId="2787" applyFont="1" applyBorder="1"/>
    <xf numFmtId="175" fontId="87" fillId="0" borderId="0" xfId="2785" applyNumberFormat="1" applyFont="1"/>
    <xf numFmtId="176" fontId="87" fillId="0" borderId="0" xfId="2785" applyNumberFormat="1" applyFont="1"/>
    <xf numFmtId="0" fontId="87" fillId="0" borderId="26" xfId="2787" applyFont="1" applyBorder="1" applyAlignment="1">
      <alignment horizontal="left" wrapText="1" indent="1"/>
    </xf>
    <xf numFmtId="0" fontId="86" fillId="0" borderId="26" xfId="2787" applyFont="1" applyBorder="1" applyAlignment="1">
      <alignment wrapText="1"/>
    </xf>
    <xf numFmtId="0" fontId="86" fillId="0" borderId="26" xfId="2787" applyFont="1" applyBorder="1" applyAlignment="1">
      <alignment horizontal="left" indent="1"/>
    </xf>
    <xf numFmtId="0" fontId="87" fillId="0" borderId="26" xfId="2787" applyFont="1" applyBorder="1" applyAlignment="1">
      <alignment horizontal="left" wrapText="1" indent="2"/>
    </xf>
    <xf numFmtId="0" fontId="87" fillId="0" borderId="26" xfId="2787" applyFont="1" applyBorder="1" applyAlignment="1">
      <alignment horizontal="left" indent="2"/>
    </xf>
    <xf numFmtId="0" fontId="86" fillId="0" borderId="0" xfId="2785" applyFont="1"/>
    <xf numFmtId="174" fontId="86" fillId="0" borderId="0" xfId="2785" applyNumberFormat="1" applyFont="1"/>
    <xf numFmtId="0" fontId="86" fillId="0" borderId="26" xfId="2787" applyFont="1" applyBorder="1" applyAlignment="1">
      <alignment horizontal="left" wrapText="1" indent="1"/>
    </xf>
    <xf numFmtId="0" fontId="86" fillId="0" borderId="28" xfId="2787" applyFont="1" applyBorder="1" applyAlignment="1">
      <alignment wrapText="1"/>
    </xf>
    <xf numFmtId="0" fontId="11" fillId="0" borderId="0" xfId="0" applyFont="1"/>
    <xf numFmtId="167" fontId="0" fillId="0" borderId="0" xfId="0" applyNumberFormat="1" applyFont="1" applyFill="1" applyBorder="1"/>
    <xf numFmtId="174" fontId="90" fillId="0" borderId="13" xfId="0" applyNumberFormat="1" applyFont="1" applyBorder="1" applyAlignment="1">
      <alignment horizontal="right"/>
    </xf>
    <xf numFmtId="174" fontId="90" fillId="0" borderId="34" xfId="0" applyNumberFormat="1" applyFont="1" applyBorder="1" applyAlignment="1">
      <alignment horizontal="right"/>
    </xf>
    <xf numFmtId="174" fontId="90" fillId="0" borderId="1" xfId="0" applyNumberFormat="1" applyFont="1" applyBorder="1" applyAlignment="1">
      <alignment horizontal="right"/>
    </xf>
    <xf numFmtId="174" fontId="90" fillId="0" borderId="27" xfId="0" applyNumberFormat="1" applyFont="1" applyBorder="1" applyAlignment="1">
      <alignment horizontal="right"/>
    </xf>
    <xf numFmtId="174" fontId="91" fillId="0" borderId="1" xfId="0" applyNumberFormat="1" applyFont="1" applyBorder="1" applyAlignment="1">
      <alignment horizontal="right"/>
    </xf>
    <xf numFmtId="174" fontId="91" fillId="0" borderId="27" xfId="0" applyNumberFormat="1" applyFont="1" applyBorder="1" applyAlignment="1">
      <alignment horizontal="right"/>
    </xf>
    <xf numFmtId="174" fontId="91" fillId="0" borderId="29" xfId="0" applyNumberFormat="1" applyFont="1" applyBorder="1" applyAlignment="1">
      <alignment horizontal="right"/>
    </xf>
    <xf numFmtId="174" fontId="90" fillId="0" borderId="29" xfId="0" applyNumberFormat="1" applyFont="1" applyBorder="1" applyAlignment="1">
      <alignment horizontal="right"/>
    </xf>
    <xf numFmtId="174" fontId="91" fillId="0" borderId="30" xfId="0" applyNumberFormat="1" applyFont="1" applyBorder="1" applyAlignment="1">
      <alignment horizontal="right"/>
    </xf>
    <xf numFmtId="0" fontId="5" fillId="59" borderId="15" xfId="470" applyFont="1" applyFill="1" applyBorder="1"/>
    <xf numFmtId="0" fontId="4" fillId="0" borderId="0" xfId="2788"/>
    <xf numFmtId="0" fontId="92" fillId="0" borderId="0" xfId="2788" applyFont="1"/>
    <xf numFmtId="9" fontId="22" fillId="0" borderId="0" xfId="2788" applyNumberFormat="1" applyFont="1"/>
    <xf numFmtId="0" fontId="22" fillId="0" borderId="0" xfId="2788" applyFont="1"/>
    <xf numFmtId="0" fontId="37" fillId="0" borderId="0" xfId="2788" applyFont="1"/>
    <xf numFmtId="9" fontId="4" fillId="0" borderId="0" xfId="2788" applyNumberFormat="1"/>
    <xf numFmtId="0" fontId="12" fillId="65" borderId="0" xfId="2788" applyFont="1" applyFill="1"/>
    <xf numFmtId="0" fontId="12" fillId="66" borderId="0" xfId="2788" applyFont="1" applyFill="1"/>
    <xf numFmtId="0" fontId="12" fillId="67" borderId="0" xfId="2788" applyFont="1" applyFill="1"/>
    <xf numFmtId="0" fontId="12" fillId="68" borderId="0" xfId="2788" applyFont="1" applyFill="1"/>
    <xf numFmtId="0" fontId="11" fillId="68" borderId="0" xfId="2788" applyFont="1" applyFill="1"/>
    <xf numFmtId="0" fontId="3" fillId="0" borderId="0" xfId="2789" applyAlignment="1">
      <alignment horizontal="left"/>
    </xf>
    <xf numFmtId="0" fontId="3" fillId="0" borderId="0" xfId="2789" applyAlignment="1">
      <alignment horizontal="center"/>
    </xf>
    <xf numFmtId="0" fontId="3" fillId="0" borderId="0" xfId="2789"/>
    <xf numFmtId="0" fontId="28" fillId="0" borderId="0" xfId="2789" applyFont="1" applyAlignment="1">
      <alignment horizontal="left"/>
    </xf>
    <xf numFmtId="0" fontId="3" fillId="67" borderId="0" xfId="2789" applyFill="1"/>
    <xf numFmtId="0" fontId="3" fillId="69" borderId="0" xfId="2789" applyFill="1" applyAlignment="1">
      <alignment horizontal="left"/>
    </xf>
    <xf numFmtId="0" fontId="3" fillId="70" borderId="0" xfId="2789" applyFill="1" applyAlignment="1">
      <alignment horizontal="left"/>
    </xf>
    <xf numFmtId="0" fontId="3" fillId="71" borderId="0" xfId="2789" applyFill="1" applyAlignment="1">
      <alignment horizontal="left"/>
    </xf>
    <xf numFmtId="0" fontId="3" fillId="72" borderId="0" xfId="2789" applyFill="1" applyAlignment="1">
      <alignment horizontal="left"/>
    </xf>
    <xf numFmtId="0" fontId="3" fillId="73" borderId="0" xfId="2789" applyFill="1" applyAlignment="1">
      <alignment horizontal="left"/>
    </xf>
    <xf numFmtId="0" fontId="3" fillId="74" borderId="0" xfId="2789" applyFill="1" applyAlignment="1">
      <alignment horizontal="left"/>
    </xf>
    <xf numFmtId="0" fontId="3" fillId="75" borderId="0" xfId="2789" applyFill="1" applyAlignment="1">
      <alignment horizontal="left"/>
    </xf>
    <xf numFmtId="0" fontId="3" fillId="76" borderId="0" xfId="2789" applyFill="1" applyAlignment="1">
      <alignment horizontal="left"/>
    </xf>
    <xf numFmtId="0" fontId="3" fillId="77" borderId="0" xfId="2789" applyFill="1" applyAlignment="1">
      <alignment horizontal="left"/>
    </xf>
    <xf numFmtId="0" fontId="3" fillId="78" borderId="0" xfId="2789" applyFill="1" applyAlignment="1">
      <alignment horizontal="left"/>
    </xf>
    <xf numFmtId="0" fontId="3" fillId="79" borderId="0" xfId="2789" applyFill="1"/>
    <xf numFmtId="0" fontId="93" fillId="0" borderId="0" xfId="2789" applyFont="1" applyAlignment="1">
      <alignment horizontal="left"/>
    </xf>
    <xf numFmtId="0" fontId="94" fillId="0" borderId="0" xfId="2789" applyFont="1" applyAlignment="1">
      <alignment horizontal="left"/>
    </xf>
    <xf numFmtId="0" fontId="28" fillId="0" borderId="0" xfId="2789" applyFont="1" applyAlignment="1">
      <alignment horizontal="center"/>
    </xf>
    <xf numFmtId="0" fontId="95" fillId="0" borderId="0" xfId="2789" applyFont="1"/>
    <xf numFmtId="0" fontId="96" fillId="0" borderId="0" xfId="2789" applyFont="1" applyAlignment="1">
      <alignment horizontal="left"/>
    </xf>
    <xf numFmtId="0" fontId="97" fillId="0" borderId="0" xfId="2789" applyFont="1"/>
    <xf numFmtId="0" fontId="96" fillId="0" borderId="0" xfId="2789" applyFont="1"/>
    <xf numFmtId="177" fontId="11" fillId="0" borderId="0" xfId="0" applyNumberFormat="1" applyFont="1"/>
    <xf numFmtId="0" fontId="3" fillId="62" borderId="0" xfId="2789" applyFill="1" applyAlignment="1">
      <alignment horizontal="left"/>
    </xf>
    <xf numFmtId="0" fontId="94" fillId="62" borderId="0" xfId="2789" applyFont="1" applyFill="1" applyAlignment="1">
      <alignment horizontal="left"/>
    </xf>
    <xf numFmtId="0" fontId="3" fillId="62" borderId="0" xfId="2789" applyFill="1" applyAlignment="1">
      <alignment horizontal="center"/>
    </xf>
    <xf numFmtId="0" fontId="28" fillId="62" borderId="0" xfId="2789" applyFont="1" applyFill="1" applyAlignment="1">
      <alignment horizontal="center"/>
    </xf>
    <xf numFmtId="0" fontId="3" fillId="62" borderId="0" xfId="2789" applyFill="1"/>
    <xf numFmtId="0" fontId="94" fillId="80" borderId="0" xfId="2789" applyFont="1" applyFill="1" applyAlignment="1">
      <alignment horizontal="left"/>
    </xf>
    <xf numFmtId="0" fontId="3" fillId="80" borderId="0" xfId="2789" applyFill="1" applyAlignment="1">
      <alignment horizontal="center"/>
    </xf>
    <xf numFmtId="0" fontId="28" fillId="80" borderId="0" xfId="2789" applyFont="1" applyFill="1" applyAlignment="1">
      <alignment horizontal="center"/>
    </xf>
    <xf numFmtId="0" fontId="3" fillId="80" borderId="0" xfId="2789" applyFill="1"/>
    <xf numFmtId="0" fontId="3" fillId="80" borderId="0" xfId="2789" applyFill="1" applyAlignment="1">
      <alignment horizontal="left"/>
    </xf>
    <xf numFmtId="0" fontId="3" fillId="67" borderId="0" xfId="2789" applyFill="1" applyAlignment="1">
      <alignment horizontal="center"/>
    </xf>
    <xf numFmtId="0" fontId="94" fillId="67" borderId="0" xfId="2789" applyFont="1" applyFill="1" applyAlignment="1">
      <alignment horizontal="left"/>
    </xf>
    <xf numFmtId="0" fontId="28" fillId="67" borderId="0" xfId="2789" applyFont="1" applyFill="1" applyAlignment="1">
      <alignment horizontal="center"/>
    </xf>
    <xf numFmtId="0" fontId="3" fillId="67" borderId="0" xfId="2789" applyFill="1" applyAlignment="1">
      <alignment horizontal="left"/>
    </xf>
    <xf numFmtId="177" fontId="11" fillId="0" borderId="0" xfId="0" applyNumberFormat="1" applyFont="1" applyBorder="1"/>
    <xf numFmtId="177" fontId="11" fillId="0" borderId="14" xfId="0" applyNumberFormat="1" applyFont="1" applyBorder="1"/>
    <xf numFmtId="0" fontId="2" fillId="59" borderId="0" xfId="470" applyFont="1" applyFill="1"/>
    <xf numFmtId="167" fontId="57" fillId="0" borderId="0" xfId="470" applyNumberFormat="1" applyFont="1" applyFill="1" applyBorder="1"/>
    <xf numFmtId="167" fontId="57" fillId="0" borderId="14" xfId="470" applyNumberFormat="1" applyFont="1" applyFill="1" applyBorder="1"/>
    <xf numFmtId="0" fontId="89" fillId="0" borderId="37" xfId="2001" applyFont="1" applyBorder="1" applyAlignment="1">
      <alignment horizontal="center" vertical="center" wrapText="1"/>
    </xf>
    <xf numFmtId="0" fontId="89" fillId="0" borderId="29" xfId="2001" applyFont="1" applyBorder="1" applyAlignment="1">
      <alignment horizontal="center" vertical="center" wrapText="1"/>
    </xf>
    <xf numFmtId="0" fontId="89" fillId="0" borderId="39" xfId="2001" applyFont="1" applyBorder="1" applyAlignment="1">
      <alignment horizontal="center" vertical="center" wrapText="1"/>
    </xf>
    <xf numFmtId="0" fontId="89" fillId="0" borderId="30" xfId="2001" applyFont="1" applyBorder="1" applyAlignment="1">
      <alignment horizontal="center" vertical="center" wrapText="1"/>
    </xf>
    <xf numFmtId="0" fontId="86" fillId="0" borderId="0" xfId="2001" applyFont="1" applyAlignment="1">
      <alignment horizontal="left"/>
    </xf>
    <xf numFmtId="0" fontId="89" fillId="0" borderId="33" xfId="2001" applyFont="1" applyBorder="1" applyAlignment="1">
      <alignment horizontal="center" vertical="center"/>
    </xf>
    <xf numFmtId="0" fontId="89" fillId="0" borderId="28" xfId="2001" applyFont="1" applyBorder="1" applyAlignment="1">
      <alignment horizontal="center" vertical="center"/>
    </xf>
    <xf numFmtId="0" fontId="89" fillId="0" borderId="38" xfId="2786" applyFont="1" applyBorder="1" applyAlignment="1">
      <alignment horizontal="center" vertical="center" wrapText="1"/>
    </xf>
    <xf numFmtId="0" fontId="89" fillId="0" borderId="40" xfId="2786" applyFont="1" applyBorder="1" applyAlignment="1">
      <alignment horizontal="center" vertical="center" wrapText="1"/>
    </xf>
    <xf numFmtId="0" fontId="89" fillId="0" borderId="37" xfId="2786" applyFont="1" applyBorder="1" applyAlignment="1">
      <alignment horizontal="center" vertical="center"/>
    </xf>
    <xf numFmtId="0" fontId="89" fillId="0" borderId="37" xfId="2786" applyFont="1" applyBorder="1" applyAlignment="1">
      <alignment horizontal="center" vertical="center" wrapText="1"/>
    </xf>
    <xf numFmtId="0" fontId="89" fillId="0" borderId="29" xfId="2786" applyFont="1" applyBorder="1" applyAlignment="1">
      <alignment horizontal="center" vertical="center" wrapText="1"/>
    </xf>
    <xf numFmtId="0" fontId="86" fillId="0" borderId="38" xfId="2786" applyFont="1" applyBorder="1" applyAlignment="1">
      <alignment horizontal="center" vertical="center" wrapText="1"/>
    </xf>
    <xf numFmtId="0" fontId="86" fillId="0" borderId="40" xfId="2786" applyFont="1" applyBorder="1" applyAlignment="1">
      <alignment horizontal="center" vertical="center" wrapText="1"/>
    </xf>
    <xf numFmtId="0" fontId="86" fillId="0" borderId="45" xfId="2786" applyFont="1" applyBorder="1" applyAlignment="1">
      <alignment horizontal="center" vertical="center" wrapText="1"/>
    </xf>
    <xf numFmtId="0" fontId="86" fillId="0" borderId="35" xfId="2786" applyFont="1" applyBorder="1" applyAlignment="1">
      <alignment horizontal="center" vertical="center" wrapText="1"/>
    </xf>
    <xf numFmtId="0" fontId="86" fillId="0" borderId="42" xfId="2786" applyFont="1" applyBorder="1" applyAlignment="1">
      <alignment horizontal="center" vertical="center"/>
    </xf>
    <xf numFmtId="0" fontId="86" fillId="0" borderId="36" xfId="2786" applyFont="1" applyBorder="1" applyAlignment="1">
      <alignment horizontal="center" vertical="center"/>
    </xf>
    <xf numFmtId="0" fontId="86" fillId="0" borderId="43" xfId="2786" applyFont="1" applyBorder="1" applyAlignment="1">
      <alignment horizontal="center" vertical="center"/>
    </xf>
    <xf numFmtId="0" fontId="86" fillId="0" borderId="15" xfId="2786" applyFont="1" applyBorder="1" applyAlignment="1">
      <alignment horizontal="center" vertical="center"/>
    </xf>
    <xf numFmtId="0" fontId="86" fillId="0" borderId="44" xfId="2786" applyFont="1" applyBorder="1" applyAlignment="1">
      <alignment horizontal="center" vertical="center"/>
    </xf>
    <xf numFmtId="0" fontId="89" fillId="0" borderId="45" xfId="2786" applyFont="1" applyBorder="1" applyAlignment="1">
      <alignment horizontal="center" vertical="center" wrapText="1"/>
    </xf>
    <xf numFmtId="0" fontId="89" fillId="0" borderId="35" xfId="2786" applyFont="1" applyBorder="1" applyAlignment="1">
      <alignment horizontal="center" vertical="center" wrapText="1"/>
    </xf>
    <xf numFmtId="0" fontId="86" fillId="0" borderId="0" xfId="1994" applyFont="1" applyAlignment="1">
      <alignment horizontal="left"/>
    </xf>
    <xf numFmtId="0" fontId="89" fillId="0" borderId="42" xfId="2786" applyFont="1" applyBorder="1" applyAlignment="1">
      <alignment horizontal="center" vertical="center"/>
    </xf>
    <xf numFmtId="0" fontId="89" fillId="0" borderId="36" xfId="2786" applyFont="1" applyBorder="1" applyAlignment="1">
      <alignment horizontal="center" vertical="center"/>
    </xf>
    <xf numFmtId="0" fontId="89" fillId="0" borderId="43" xfId="2786" applyFont="1" applyBorder="1" applyAlignment="1">
      <alignment horizontal="center" vertical="center"/>
    </xf>
    <xf numFmtId="0" fontId="89" fillId="0" borderId="15" xfId="2786" applyFont="1" applyBorder="1" applyAlignment="1">
      <alignment horizontal="center" vertical="center"/>
    </xf>
    <xf numFmtId="0" fontId="89" fillId="0" borderId="44" xfId="2786" applyFont="1" applyBorder="1" applyAlignment="1">
      <alignment horizontal="center" vertical="center"/>
    </xf>
    <xf numFmtId="0" fontId="1" fillId="0" borderId="15" xfId="470" applyFont="1" applyBorder="1"/>
  </cellXfs>
  <cellStyles count="2790">
    <cellStyle name="20 % - Farve1" xfId="1" builtinId="30" customBuiltin="1"/>
    <cellStyle name="20 % - Farve2" xfId="2" builtinId="34" customBuiltin="1"/>
    <cellStyle name="20 % - Farve3" xfId="3" builtinId="38" customBuiltin="1"/>
    <cellStyle name="20 % - Farve4" xfId="4" builtinId="42" customBuiltin="1"/>
    <cellStyle name="20 % - Farve5" xfId="5" builtinId="46" customBuiltin="1"/>
    <cellStyle name="20 % - Farve6" xfId="6" builtinId="50" customBuiltin="1"/>
    <cellStyle name="20 % - Markeringsfarve1" xfId="1147" xr:uid="{00000000-0005-0000-0000-000000000000}"/>
    <cellStyle name="20 % - Markeringsfarve1 2" xfId="961" xr:uid="{00000000-0005-0000-0000-000001000000}"/>
    <cellStyle name="20 % - Markeringsfarve1 2 2" xfId="962" xr:uid="{00000000-0005-0000-0000-000002000000}"/>
    <cellStyle name="20 % - Markeringsfarve1 3" xfId="963" xr:uid="{00000000-0005-0000-0000-000003000000}"/>
    <cellStyle name="20 % - Markeringsfarve1 4" xfId="964" xr:uid="{00000000-0005-0000-0000-000004000000}"/>
    <cellStyle name="20 % - Markeringsfarve1 5" xfId="965" xr:uid="{00000000-0005-0000-0000-000005000000}"/>
    <cellStyle name="20 % - Markeringsfarve2" xfId="1148" xr:uid="{00000000-0005-0000-0000-000006000000}"/>
    <cellStyle name="20 % - Markeringsfarve2 2" xfId="966" xr:uid="{00000000-0005-0000-0000-000007000000}"/>
    <cellStyle name="20 % - Markeringsfarve2 2 2" xfId="967" xr:uid="{00000000-0005-0000-0000-000008000000}"/>
    <cellStyle name="20 % - Markeringsfarve2 3" xfId="968" xr:uid="{00000000-0005-0000-0000-000009000000}"/>
    <cellStyle name="20 % - Markeringsfarve2 4" xfId="969" xr:uid="{00000000-0005-0000-0000-00000A000000}"/>
    <cellStyle name="20 % - Markeringsfarve2 5" xfId="970" xr:uid="{00000000-0005-0000-0000-00000B000000}"/>
    <cellStyle name="20 % - Markeringsfarve3" xfId="1149" xr:uid="{00000000-0005-0000-0000-00000C000000}"/>
    <cellStyle name="20 % - Markeringsfarve3 2" xfId="971" xr:uid="{00000000-0005-0000-0000-00000D000000}"/>
    <cellStyle name="20 % - Markeringsfarve3 2 2" xfId="972" xr:uid="{00000000-0005-0000-0000-00000E000000}"/>
    <cellStyle name="20 % - Markeringsfarve3 3" xfId="973" xr:uid="{00000000-0005-0000-0000-00000F000000}"/>
    <cellStyle name="20 % - Markeringsfarve3 4" xfId="974" xr:uid="{00000000-0005-0000-0000-000010000000}"/>
    <cellStyle name="20 % - Markeringsfarve3 5" xfId="975" xr:uid="{00000000-0005-0000-0000-000011000000}"/>
    <cellStyle name="20 % - Markeringsfarve4" xfId="1150" xr:uid="{00000000-0005-0000-0000-000012000000}"/>
    <cellStyle name="20 % - Markeringsfarve4 2" xfId="976" xr:uid="{00000000-0005-0000-0000-000013000000}"/>
    <cellStyle name="20 % - Markeringsfarve4 2 2" xfId="977" xr:uid="{00000000-0005-0000-0000-000014000000}"/>
    <cellStyle name="20 % - Markeringsfarve4 3" xfId="978" xr:uid="{00000000-0005-0000-0000-000015000000}"/>
    <cellStyle name="20 % - Markeringsfarve4 4" xfId="979" xr:uid="{00000000-0005-0000-0000-000016000000}"/>
    <cellStyle name="20 % - Markeringsfarve4 5" xfId="980" xr:uid="{00000000-0005-0000-0000-000017000000}"/>
    <cellStyle name="20 % - Markeringsfarve5" xfId="1151" xr:uid="{00000000-0005-0000-0000-000018000000}"/>
    <cellStyle name="20 % - Markeringsfarve5 2" xfId="981" xr:uid="{00000000-0005-0000-0000-000019000000}"/>
    <cellStyle name="20 % - Markeringsfarve5 2 2" xfId="982" xr:uid="{00000000-0005-0000-0000-00001A000000}"/>
    <cellStyle name="20 % - Markeringsfarve5 3" xfId="983" xr:uid="{00000000-0005-0000-0000-00001B000000}"/>
    <cellStyle name="20 % - Markeringsfarve5 4" xfId="984" xr:uid="{00000000-0005-0000-0000-00001C000000}"/>
    <cellStyle name="20 % - Markeringsfarve5 5" xfId="985" xr:uid="{00000000-0005-0000-0000-00001D000000}"/>
    <cellStyle name="20 % - Markeringsfarve6" xfId="1152" xr:uid="{00000000-0005-0000-0000-00001E000000}"/>
    <cellStyle name="20 % - Markeringsfarve6 2" xfId="986" xr:uid="{00000000-0005-0000-0000-00001F000000}"/>
    <cellStyle name="20 % - Markeringsfarve6 2 2" xfId="987" xr:uid="{00000000-0005-0000-0000-000020000000}"/>
    <cellStyle name="20 % - Markeringsfarve6 3" xfId="988" xr:uid="{00000000-0005-0000-0000-000021000000}"/>
    <cellStyle name="20 % - Markeringsfarve6 4" xfId="989" xr:uid="{00000000-0005-0000-0000-000022000000}"/>
    <cellStyle name="20 % - Markeringsfarve6 5" xfId="990" xr:uid="{00000000-0005-0000-0000-000023000000}"/>
    <cellStyle name="20% - Accent1 2" xfId="991" xr:uid="{00000000-0005-0000-0000-000025000000}"/>
    <cellStyle name="20% - Accent2 2" xfId="992" xr:uid="{00000000-0005-0000-0000-000027000000}"/>
    <cellStyle name="20% - Accent3 2" xfId="993" xr:uid="{00000000-0005-0000-0000-000029000000}"/>
    <cellStyle name="20% - Accent4 2" xfId="994" xr:uid="{00000000-0005-0000-0000-00002B000000}"/>
    <cellStyle name="20% - Accent5 2" xfId="995" xr:uid="{00000000-0005-0000-0000-00002D000000}"/>
    <cellStyle name="20% - Accent6 2" xfId="996" xr:uid="{00000000-0005-0000-0000-00002F000000}"/>
    <cellStyle name="20% - Colore 1" xfId="7" xr:uid="{00000000-0005-0000-0000-000030000000}"/>
    <cellStyle name="20% - Colore 1 2" xfId="1153" xr:uid="{00000000-0005-0000-0000-000031000000}"/>
    <cellStyle name="20% - Colore 2" xfId="8" xr:uid="{00000000-0005-0000-0000-000032000000}"/>
    <cellStyle name="20% - Colore 2 2" xfId="1154" xr:uid="{00000000-0005-0000-0000-000033000000}"/>
    <cellStyle name="20% - Colore 3" xfId="9" xr:uid="{00000000-0005-0000-0000-000034000000}"/>
    <cellStyle name="20% - Colore 3 2" xfId="1155" xr:uid="{00000000-0005-0000-0000-000035000000}"/>
    <cellStyle name="20% - Colore 4" xfId="10" xr:uid="{00000000-0005-0000-0000-000036000000}"/>
    <cellStyle name="20% - Colore 4 2" xfId="1156" xr:uid="{00000000-0005-0000-0000-000037000000}"/>
    <cellStyle name="20% - Colore 5" xfId="11" xr:uid="{00000000-0005-0000-0000-000038000000}"/>
    <cellStyle name="20% - Colore 5 2" xfId="1157" xr:uid="{00000000-0005-0000-0000-000039000000}"/>
    <cellStyle name="20% - Colore 6" xfId="12" xr:uid="{00000000-0005-0000-0000-00003A000000}"/>
    <cellStyle name="20% - Colore 6 2" xfId="1158" xr:uid="{00000000-0005-0000-0000-00003B000000}"/>
    <cellStyle name="40 % - Farve1" xfId="13" builtinId="31" customBuiltin="1"/>
    <cellStyle name="40 % - Farve2" xfId="14" builtinId="35" customBuiltin="1"/>
    <cellStyle name="40 % - Farve3" xfId="15" builtinId="39" customBuiltin="1"/>
    <cellStyle name="40 % - Farve4" xfId="16" builtinId="43" customBuiltin="1"/>
    <cellStyle name="40 % - Farve5" xfId="17" builtinId="47" customBuiltin="1"/>
    <cellStyle name="40 % - Farve6" xfId="18" builtinId="51" customBuiltin="1"/>
    <cellStyle name="40 % - Markeringsfarve1" xfId="1159" xr:uid="{00000000-0005-0000-0000-00003C000000}"/>
    <cellStyle name="40 % - Markeringsfarve1 2" xfId="997" xr:uid="{00000000-0005-0000-0000-00003D000000}"/>
    <cellStyle name="40 % - Markeringsfarve1 2 2" xfId="998" xr:uid="{00000000-0005-0000-0000-00003E000000}"/>
    <cellStyle name="40 % - Markeringsfarve1 3" xfId="999" xr:uid="{00000000-0005-0000-0000-00003F000000}"/>
    <cellStyle name="40 % - Markeringsfarve1 4" xfId="1000" xr:uid="{00000000-0005-0000-0000-000040000000}"/>
    <cellStyle name="40 % - Markeringsfarve1 5" xfId="1001" xr:uid="{00000000-0005-0000-0000-000041000000}"/>
    <cellStyle name="40 % - Markeringsfarve2" xfId="1160" xr:uid="{00000000-0005-0000-0000-000042000000}"/>
    <cellStyle name="40 % - Markeringsfarve2 2" xfId="1002" xr:uid="{00000000-0005-0000-0000-000043000000}"/>
    <cellStyle name="40 % - Markeringsfarve2 2 2" xfId="1003" xr:uid="{00000000-0005-0000-0000-000044000000}"/>
    <cellStyle name="40 % - Markeringsfarve2 3" xfId="1004" xr:uid="{00000000-0005-0000-0000-000045000000}"/>
    <cellStyle name="40 % - Markeringsfarve2 4" xfId="1005" xr:uid="{00000000-0005-0000-0000-000046000000}"/>
    <cellStyle name="40 % - Markeringsfarve2 5" xfId="1006" xr:uid="{00000000-0005-0000-0000-000047000000}"/>
    <cellStyle name="40 % - Markeringsfarve3" xfId="1161" xr:uid="{00000000-0005-0000-0000-000048000000}"/>
    <cellStyle name="40 % - Markeringsfarve3 2" xfId="1007" xr:uid="{00000000-0005-0000-0000-000049000000}"/>
    <cellStyle name="40 % - Markeringsfarve3 2 2" xfId="1008" xr:uid="{00000000-0005-0000-0000-00004A000000}"/>
    <cellStyle name="40 % - Markeringsfarve3 3" xfId="1009" xr:uid="{00000000-0005-0000-0000-00004B000000}"/>
    <cellStyle name="40 % - Markeringsfarve3 4" xfId="1010" xr:uid="{00000000-0005-0000-0000-00004C000000}"/>
    <cellStyle name="40 % - Markeringsfarve3 5" xfId="1011" xr:uid="{00000000-0005-0000-0000-00004D000000}"/>
    <cellStyle name="40 % - Markeringsfarve4" xfId="1162" xr:uid="{00000000-0005-0000-0000-00004E000000}"/>
    <cellStyle name="40 % - Markeringsfarve4 2" xfId="1012" xr:uid="{00000000-0005-0000-0000-00004F000000}"/>
    <cellStyle name="40 % - Markeringsfarve4 2 2" xfId="1013" xr:uid="{00000000-0005-0000-0000-000050000000}"/>
    <cellStyle name="40 % - Markeringsfarve4 3" xfId="1014" xr:uid="{00000000-0005-0000-0000-000051000000}"/>
    <cellStyle name="40 % - Markeringsfarve4 4" xfId="1015" xr:uid="{00000000-0005-0000-0000-000052000000}"/>
    <cellStyle name="40 % - Markeringsfarve4 5" xfId="1016" xr:uid="{00000000-0005-0000-0000-000053000000}"/>
    <cellStyle name="40 % - Markeringsfarve5" xfId="1163" xr:uid="{00000000-0005-0000-0000-000054000000}"/>
    <cellStyle name="40 % - Markeringsfarve5 2" xfId="1017" xr:uid="{00000000-0005-0000-0000-000055000000}"/>
    <cellStyle name="40 % - Markeringsfarve5 2 2" xfId="1018" xr:uid="{00000000-0005-0000-0000-000056000000}"/>
    <cellStyle name="40 % - Markeringsfarve5 3" xfId="1019" xr:uid="{00000000-0005-0000-0000-000057000000}"/>
    <cellStyle name="40 % - Markeringsfarve5 4" xfId="1020" xr:uid="{00000000-0005-0000-0000-000058000000}"/>
    <cellStyle name="40 % - Markeringsfarve5 5" xfId="1021" xr:uid="{00000000-0005-0000-0000-000059000000}"/>
    <cellStyle name="40 % - Markeringsfarve6" xfId="1164" xr:uid="{00000000-0005-0000-0000-00005A000000}"/>
    <cellStyle name="40 % - Markeringsfarve6 2" xfId="1022" xr:uid="{00000000-0005-0000-0000-00005B000000}"/>
    <cellStyle name="40 % - Markeringsfarve6 2 2" xfId="1023" xr:uid="{00000000-0005-0000-0000-00005C000000}"/>
    <cellStyle name="40 % - Markeringsfarve6 3" xfId="1024" xr:uid="{00000000-0005-0000-0000-00005D000000}"/>
    <cellStyle name="40 % - Markeringsfarve6 4" xfId="1025" xr:uid="{00000000-0005-0000-0000-00005E000000}"/>
    <cellStyle name="40 % - Markeringsfarve6 5" xfId="1026" xr:uid="{00000000-0005-0000-0000-00005F000000}"/>
    <cellStyle name="40% - Accent1 2" xfId="1027" xr:uid="{00000000-0005-0000-0000-000061000000}"/>
    <cellStyle name="40% - Accent2 2" xfId="1028" xr:uid="{00000000-0005-0000-0000-000063000000}"/>
    <cellStyle name="40% - Accent3 2" xfId="1029" xr:uid="{00000000-0005-0000-0000-000065000000}"/>
    <cellStyle name="40% - Accent4 2" xfId="1030" xr:uid="{00000000-0005-0000-0000-000067000000}"/>
    <cellStyle name="40% - Accent5 2" xfId="1031" xr:uid="{00000000-0005-0000-0000-000069000000}"/>
    <cellStyle name="40% - Accent6 2" xfId="1032" xr:uid="{00000000-0005-0000-0000-00006B000000}"/>
    <cellStyle name="40% - Colore 1" xfId="19" xr:uid="{00000000-0005-0000-0000-00006C000000}"/>
    <cellStyle name="40% - Colore 1 2" xfId="1165" xr:uid="{00000000-0005-0000-0000-00006D000000}"/>
    <cellStyle name="40% - Colore 2" xfId="20" xr:uid="{00000000-0005-0000-0000-00006E000000}"/>
    <cellStyle name="40% - Colore 2 2" xfId="1166" xr:uid="{00000000-0005-0000-0000-00006F000000}"/>
    <cellStyle name="40% - Colore 3" xfId="21" xr:uid="{00000000-0005-0000-0000-000070000000}"/>
    <cellStyle name="40% - Colore 3 2" xfId="1167" xr:uid="{00000000-0005-0000-0000-000071000000}"/>
    <cellStyle name="40% - Colore 4" xfId="22" xr:uid="{00000000-0005-0000-0000-000072000000}"/>
    <cellStyle name="40% - Colore 4 2" xfId="1168" xr:uid="{00000000-0005-0000-0000-000073000000}"/>
    <cellStyle name="40% - Colore 5" xfId="23" xr:uid="{00000000-0005-0000-0000-000074000000}"/>
    <cellStyle name="40% - Colore 5 2" xfId="1169" xr:uid="{00000000-0005-0000-0000-000075000000}"/>
    <cellStyle name="40% - Colore 6" xfId="24" xr:uid="{00000000-0005-0000-0000-000076000000}"/>
    <cellStyle name="40% - Colore 6 2" xfId="1170" xr:uid="{00000000-0005-0000-0000-000077000000}"/>
    <cellStyle name="5x indented GHG Textfiels" xfId="25" xr:uid="{00000000-0005-0000-0000-000078000000}"/>
    <cellStyle name="60 % - Farve1" xfId="26" builtinId="32" customBuiltin="1"/>
    <cellStyle name="60 % - Farve2" xfId="27" builtinId="36" customBuiltin="1"/>
    <cellStyle name="60 % - Farve3" xfId="28" builtinId="40" customBuiltin="1"/>
    <cellStyle name="60 % - Farve4" xfId="29" builtinId="44" customBuiltin="1"/>
    <cellStyle name="60 % - Farve5" xfId="30" builtinId="48" customBuiltin="1"/>
    <cellStyle name="60 % - Farve6" xfId="31" builtinId="52" customBuiltin="1"/>
    <cellStyle name="60 % - Markeringsfarve1" xfId="1171" xr:uid="{00000000-0005-0000-0000-000079000000}"/>
    <cellStyle name="60 % - Markeringsfarve2" xfId="1172" xr:uid="{00000000-0005-0000-0000-00007A000000}"/>
    <cellStyle name="60 % - Markeringsfarve3" xfId="1173" xr:uid="{00000000-0005-0000-0000-00007B000000}"/>
    <cellStyle name="60 % - Markeringsfarve4" xfId="1174" xr:uid="{00000000-0005-0000-0000-00007C000000}"/>
    <cellStyle name="60 % - Markeringsfarve5" xfId="1175" xr:uid="{00000000-0005-0000-0000-00007D000000}"/>
    <cellStyle name="60 % - Markeringsfarve6" xfId="1176" xr:uid="{00000000-0005-0000-0000-00007E000000}"/>
    <cellStyle name="60% - Accent1 2" xfId="1033" xr:uid="{00000000-0005-0000-0000-000080000000}"/>
    <cellStyle name="60% - Accent2 2" xfId="1034" xr:uid="{00000000-0005-0000-0000-000082000000}"/>
    <cellStyle name="60% - Accent3 2" xfId="1035" xr:uid="{00000000-0005-0000-0000-000084000000}"/>
    <cellStyle name="60% - Accent4 2" xfId="1036" xr:uid="{00000000-0005-0000-0000-000086000000}"/>
    <cellStyle name="60% - Accent5 2" xfId="1037" xr:uid="{00000000-0005-0000-0000-000088000000}"/>
    <cellStyle name="60% - Accent6 2" xfId="1038" xr:uid="{00000000-0005-0000-0000-00008A000000}"/>
    <cellStyle name="60% - Colore 1" xfId="32" xr:uid="{00000000-0005-0000-0000-00008B000000}"/>
    <cellStyle name="60% - Colore 2" xfId="33" xr:uid="{00000000-0005-0000-0000-00008C000000}"/>
    <cellStyle name="60% - Colore 3" xfId="34" xr:uid="{00000000-0005-0000-0000-00008D000000}"/>
    <cellStyle name="60% - Colore 4" xfId="35" xr:uid="{00000000-0005-0000-0000-00008E000000}"/>
    <cellStyle name="60% - Colore 5" xfId="36" xr:uid="{00000000-0005-0000-0000-00008F000000}"/>
    <cellStyle name="60% - Colore 6" xfId="37" xr:uid="{00000000-0005-0000-0000-000090000000}"/>
    <cellStyle name="Accent1 2" xfId="1039" xr:uid="{00000000-0005-0000-0000-000092000000}"/>
    <cellStyle name="Accent2 2" xfId="1040" xr:uid="{00000000-0005-0000-0000-000094000000}"/>
    <cellStyle name="Accent3 2" xfId="1041" xr:uid="{00000000-0005-0000-0000-000096000000}"/>
    <cellStyle name="Accent4 2" xfId="1042" xr:uid="{00000000-0005-0000-0000-000098000000}"/>
    <cellStyle name="Accent5 2" xfId="1043" xr:uid="{00000000-0005-0000-0000-00009A000000}"/>
    <cellStyle name="Accent6 2" xfId="1044" xr:uid="{00000000-0005-0000-0000-00009C000000}"/>
    <cellStyle name="Advarselstekst" xfId="957" builtinId="11" customBuiltin="1"/>
    <cellStyle name="AggOrange_CRFReport-template" xfId="44" xr:uid="{00000000-0005-0000-0000-00009D000000}"/>
    <cellStyle name="AggOrange9_CRFReport-template" xfId="45" xr:uid="{00000000-0005-0000-0000-00009E000000}"/>
    <cellStyle name="Bad 2" xfId="1045" xr:uid="{00000000-0005-0000-0000-0000A0000000}"/>
    <cellStyle name="Bad 3" xfId="1177" xr:uid="{00000000-0005-0000-0000-0000A1000000}"/>
    <cellStyle name="Bemærk! 2" xfId="1046" xr:uid="{00000000-0005-0000-0000-0000A2000000}"/>
    <cellStyle name="Bemærk! 2 2" xfId="1047" xr:uid="{00000000-0005-0000-0000-0000A3000000}"/>
    <cellStyle name="Bemærk! 3" xfId="1048" xr:uid="{00000000-0005-0000-0000-0000A4000000}"/>
    <cellStyle name="Bemærk! 3 2" xfId="1049" xr:uid="{00000000-0005-0000-0000-0000A5000000}"/>
    <cellStyle name="Bemærk! 4" xfId="1050" xr:uid="{00000000-0005-0000-0000-0000A6000000}"/>
    <cellStyle name="Bemærk! 5" xfId="1051" xr:uid="{00000000-0005-0000-0000-0000A7000000}"/>
    <cellStyle name="Beregning" xfId="57" builtinId="22" customBuiltin="1"/>
    <cellStyle name="C01_Main head" xfId="1052" xr:uid="{00000000-0005-0000-0000-0000A8000000}"/>
    <cellStyle name="C02_Column heads" xfId="1053" xr:uid="{00000000-0005-0000-0000-0000A9000000}"/>
    <cellStyle name="C03_Sub head bold" xfId="1054" xr:uid="{00000000-0005-0000-0000-0000AA000000}"/>
    <cellStyle name="C03a_Sub head" xfId="1055" xr:uid="{00000000-0005-0000-0000-0000AB000000}"/>
    <cellStyle name="C04_Total text white bold" xfId="1056" xr:uid="{00000000-0005-0000-0000-0000AC000000}"/>
    <cellStyle name="C04a_Total text black with rule" xfId="1057" xr:uid="{00000000-0005-0000-0000-0000AD000000}"/>
    <cellStyle name="C05_Main text" xfId="1058" xr:uid="{00000000-0005-0000-0000-0000AE000000}"/>
    <cellStyle name="C06_Figs" xfId="1059" xr:uid="{00000000-0005-0000-0000-0000AF000000}"/>
    <cellStyle name="C07_Figs 1 dec percent" xfId="1060" xr:uid="{00000000-0005-0000-0000-0000B0000000}"/>
    <cellStyle name="C08_Figs 1 decimal" xfId="1061" xr:uid="{00000000-0005-0000-0000-0000B1000000}"/>
    <cellStyle name="C09_Notes" xfId="1062" xr:uid="{00000000-0005-0000-0000-0000B2000000}"/>
    <cellStyle name="Calcolo" xfId="47" xr:uid="{00000000-0005-0000-0000-0000B3000000}"/>
    <cellStyle name="Calcolo 2" xfId="48" xr:uid="{00000000-0005-0000-0000-0000B4000000}"/>
    <cellStyle name="Calcolo 2 2" xfId="49" xr:uid="{00000000-0005-0000-0000-0000B5000000}"/>
    <cellStyle name="Calcolo 2 3" xfId="50" xr:uid="{00000000-0005-0000-0000-0000B6000000}"/>
    <cellStyle name="Calcolo 2 4" xfId="51" xr:uid="{00000000-0005-0000-0000-0000B7000000}"/>
    <cellStyle name="Calcolo 2 5" xfId="52" xr:uid="{00000000-0005-0000-0000-0000B8000000}"/>
    <cellStyle name="Calcolo 3" xfId="53" xr:uid="{00000000-0005-0000-0000-0000B9000000}"/>
    <cellStyle name="Calcolo 4" xfId="54" xr:uid="{00000000-0005-0000-0000-0000BA000000}"/>
    <cellStyle name="Calcolo 5" xfId="55" xr:uid="{00000000-0005-0000-0000-0000BB000000}"/>
    <cellStyle name="Calcolo 6" xfId="56" xr:uid="{00000000-0005-0000-0000-0000BC000000}"/>
    <cellStyle name="Calculation 2" xfId="1063" xr:uid="{00000000-0005-0000-0000-0000BE000000}"/>
    <cellStyle name="Cella collegata" xfId="58" xr:uid="{00000000-0005-0000-0000-0000BF000000}"/>
    <cellStyle name="Cella da controllare" xfId="59" xr:uid="{00000000-0005-0000-0000-0000C0000000}"/>
    <cellStyle name="Check Cell 2" xfId="1064" xr:uid="{00000000-0005-0000-0000-0000C2000000}"/>
    <cellStyle name="Colore 1" xfId="61" xr:uid="{00000000-0005-0000-0000-0000C3000000}"/>
    <cellStyle name="Colore 2" xfId="62" xr:uid="{00000000-0005-0000-0000-0000C4000000}"/>
    <cellStyle name="Colore 3" xfId="63" xr:uid="{00000000-0005-0000-0000-0000C5000000}"/>
    <cellStyle name="Colore 4" xfId="64" xr:uid="{00000000-0005-0000-0000-0000C6000000}"/>
    <cellStyle name="Colore 5" xfId="65" xr:uid="{00000000-0005-0000-0000-0000C7000000}"/>
    <cellStyle name="Colore 6" xfId="66" xr:uid="{00000000-0005-0000-0000-0000C8000000}"/>
    <cellStyle name="Comma 10" xfId="1065" xr:uid="{00000000-0005-0000-0000-0000CA000000}"/>
    <cellStyle name="Comma 2" xfId="67" xr:uid="{00000000-0005-0000-0000-0000CB000000}"/>
    <cellStyle name="Comma 2 2" xfId="68" xr:uid="{00000000-0005-0000-0000-0000CC000000}"/>
    <cellStyle name="Comma 2 3" xfId="69" xr:uid="{00000000-0005-0000-0000-0000CD000000}"/>
    <cellStyle name="Comma 2 3 2" xfId="1178" xr:uid="{00000000-0005-0000-0000-0000CE000000}"/>
    <cellStyle name="Comma 2 3 2 2" xfId="1179" xr:uid="{00000000-0005-0000-0000-0000CF000000}"/>
    <cellStyle name="Comma 2 4" xfId="1180" xr:uid="{00000000-0005-0000-0000-0000D0000000}"/>
    <cellStyle name="Comma 3" xfId="70" xr:uid="{00000000-0005-0000-0000-0000D1000000}"/>
    <cellStyle name="Comma 3 2" xfId="1066" xr:uid="{00000000-0005-0000-0000-0000D2000000}"/>
    <cellStyle name="Comma 3 3" xfId="1067" xr:uid="{00000000-0005-0000-0000-0000D3000000}"/>
    <cellStyle name="Comma 3 4" xfId="1068" xr:uid="{00000000-0005-0000-0000-0000D4000000}"/>
    <cellStyle name="Comma 4" xfId="1069" xr:uid="{00000000-0005-0000-0000-0000D5000000}"/>
    <cellStyle name="Comma 4 2" xfId="1070" xr:uid="{00000000-0005-0000-0000-0000D6000000}"/>
    <cellStyle name="Comma 4 3" xfId="1071" xr:uid="{00000000-0005-0000-0000-0000D7000000}"/>
    <cellStyle name="Comma 4 4" xfId="1072" xr:uid="{00000000-0005-0000-0000-0000D8000000}"/>
    <cellStyle name="Comma 5" xfId="1073" xr:uid="{00000000-0005-0000-0000-0000D9000000}"/>
    <cellStyle name="Comma 5 2" xfId="1074" xr:uid="{00000000-0005-0000-0000-0000DA000000}"/>
    <cellStyle name="Comma 6" xfId="1075" xr:uid="{00000000-0005-0000-0000-0000DB000000}"/>
    <cellStyle name="Comma 7" xfId="1076" xr:uid="{00000000-0005-0000-0000-0000DC000000}"/>
    <cellStyle name="Comma 8" xfId="1077" xr:uid="{00000000-0005-0000-0000-0000DD000000}"/>
    <cellStyle name="Comma 9" xfId="1078" xr:uid="{00000000-0005-0000-0000-0000DE000000}"/>
    <cellStyle name="Comma 9 2" xfId="1079" xr:uid="{00000000-0005-0000-0000-0000DF000000}"/>
    <cellStyle name="Comma 9 3" xfId="1080" xr:uid="{00000000-0005-0000-0000-0000E0000000}"/>
    <cellStyle name="Comma0 - Type3" xfId="1181" xr:uid="{00000000-0005-0000-0000-0000E1000000}"/>
    <cellStyle name="CustomizationCells" xfId="71" xr:uid="{00000000-0005-0000-0000-0000E2000000}"/>
    <cellStyle name="CustomizationCells 2" xfId="1182" xr:uid="{00000000-0005-0000-0000-0000E3000000}"/>
    <cellStyle name="Euro" xfId="72" xr:uid="{00000000-0005-0000-0000-0000E4000000}"/>
    <cellStyle name="Euro 10" xfId="73" xr:uid="{00000000-0005-0000-0000-0000E5000000}"/>
    <cellStyle name="Euro 10 2" xfId="74" xr:uid="{00000000-0005-0000-0000-0000E6000000}"/>
    <cellStyle name="Euro 10 3" xfId="75" xr:uid="{00000000-0005-0000-0000-0000E7000000}"/>
    <cellStyle name="Euro 10 3 2" xfId="1183" xr:uid="{00000000-0005-0000-0000-0000E8000000}"/>
    <cellStyle name="Euro 10 3 2 2" xfId="1184" xr:uid="{00000000-0005-0000-0000-0000E9000000}"/>
    <cellStyle name="Euro 10 4" xfId="1185" xr:uid="{00000000-0005-0000-0000-0000EA000000}"/>
    <cellStyle name="Euro 10 4 2" xfId="1186" xr:uid="{00000000-0005-0000-0000-0000EB000000}"/>
    <cellStyle name="Euro 10 5" xfId="1187" xr:uid="{00000000-0005-0000-0000-0000EC000000}"/>
    <cellStyle name="Euro 11" xfId="76" xr:uid="{00000000-0005-0000-0000-0000ED000000}"/>
    <cellStyle name="Euro 11 2" xfId="77" xr:uid="{00000000-0005-0000-0000-0000EE000000}"/>
    <cellStyle name="Euro 11 3" xfId="78" xr:uid="{00000000-0005-0000-0000-0000EF000000}"/>
    <cellStyle name="Euro 11 3 2" xfId="1188" xr:uid="{00000000-0005-0000-0000-0000F0000000}"/>
    <cellStyle name="Euro 11 3 2 2" xfId="1189" xr:uid="{00000000-0005-0000-0000-0000F1000000}"/>
    <cellStyle name="Euro 11 4" xfId="1190" xr:uid="{00000000-0005-0000-0000-0000F2000000}"/>
    <cellStyle name="Euro 11 4 2" xfId="1191" xr:uid="{00000000-0005-0000-0000-0000F3000000}"/>
    <cellStyle name="Euro 11 5" xfId="1192" xr:uid="{00000000-0005-0000-0000-0000F4000000}"/>
    <cellStyle name="Euro 12" xfId="79" xr:uid="{00000000-0005-0000-0000-0000F5000000}"/>
    <cellStyle name="Euro 12 2" xfId="80" xr:uid="{00000000-0005-0000-0000-0000F6000000}"/>
    <cellStyle name="Euro 12 3" xfId="81" xr:uid="{00000000-0005-0000-0000-0000F7000000}"/>
    <cellStyle name="Euro 12 3 2" xfId="1193" xr:uid="{00000000-0005-0000-0000-0000F8000000}"/>
    <cellStyle name="Euro 12 3 2 2" xfId="1194" xr:uid="{00000000-0005-0000-0000-0000F9000000}"/>
    <cellStyle name="Euro 12 4" xfId="1195" xr:uid="{00000000-0005-0000-0000-0000FA000000}"/>
    <cellStyle name="Euro 12 4 2" xfId="1196" xr:uid="{00000000-0005-0000-0000-0000FB000000}"/>
    <cellStyle name="Euro 12 5" xfId="1197" xr:uid="{00000000-0005-0000-0000-0000FC000000}"/>
    <cellStyle name="Euro 13" xfId="82" xr:uid="{00000000-0005-0000-0000-0000FD000000}"/>
    <cellStyle name="Euro 13 2" xfId="83" xr:uid="{00000000-0005-0000-0000-0000FE000000}"/>
    <cellStyle name="Euro 13 3" xfId="84" xr:uid="{00000000-0005-0000-0000-0000FF000000}"/>
    <cellStyle name="Euro 13 3 2" xfId="1198" xr:uid="{00000000-0005-0000-0000-000000010000}"/>
    <cellStyle name="Euro 13 3 2 2" xfId="1199" xr:uid="{00000000-0005-0000-0000-000001010000}"/>
    <cellStyle name="Euro 13 4" xfId="1200" xr:uid="{00000000-0005-0000-0000-000002010000}"/>
    <cellStyle name="Euro 13 4 2" xfId="1201" xr:uid="{00000000-0005-0000-0000-000003010000}"/>
    <cellStyle name="Euro 13 5" xfId="1202" xr:uid="{00000000-0005-0000-0000-000004010000}"/>
    <cellStyle name="Euro 14" xfId="85" xr:uid="{00000000-0005-0000-0000-000005010000}"/>
    <cellStyle name="Euro 14 2" xfId="86" xr:uid="{00000000-0005-0000-0000-000006010000}"/>
    <cellStyle name="Euro 14 3" xfId="87" xr:uid="{00000000-0005-0000-0000-000007010000}"/>
    <cellStyle name="Euro 14 3 2" xfId="1203" xr:uid="{00000000-0005-0000-0000-000008010000}"/>
    <cellStyle name="Euro 14 3 2 2" xfId="1204" xr:uid="{00000000-0005-0000-0000-000009010000}"/>
    <cellStyle name="Euro 14 4" xfId="1205" xr:uid="{00000000-0005-0000-0000-00000A010000}"/>
    <cellStyle name="Euro 14 4 2" xfId="1206" xr:uid="{00000000-0005-0000-0000-00000B010000}"/>
    <cellStyle name="Euro 14 5" xfId="1207" xr:uid="{00000000-0005-0000-0000-00000C010000}"/>
    <cellStyle name="Euro 15" xfId="88" xr:uid="{00000000-0005-0000-0000-00000D010000}"/>
    <cellStyle name="Euro 15 2" xfId="89" xr:uid="{00000000-0005-0000-0000-00000E010000}"/>
    <cellStyle name="Euro 15 3" xfId="90" xr:uid="{00000000-0005-0000-0000-00000F010000}"/>
    <cellStyle name="Euro 15 3 2" xfId="1208" xr:uid="{00000000-0005-0000-0000-000010010000}"/>
    <cellStyle name="Euro 15 3 2 2" xfId="1209" xr:uid="{00000000-0005-0000-0000-000011010000}"/>
    <cellStyle name="Euro 15 4" xfId="1210" xr:uid="{00000000-0005-0000-0000-000012010000}"/>
    <cellStyle name="Euro 15 4 2" xfId="1211" xr:uid="{00000000-0005-0000-0000-000013010000}"/>
    <cellStyle name="Euro 15 5" xfId="1212" xr:uid="{00000000-0005-0000-0000-000014010000}"/>
    <cellStyle name="Euro 16" xfId="91" xr:uid="{00000000-0005-0000-0000-000015010000}"/>
    <cellStyle name="Euro 16 2" xfId="92" xr:uid="{00000000-0005-0000-0000-000016010000}"/>
    <cellStyle name="Euro 16 3" xfId="93" xr:uid="{00000000-0005-0000-0000-000017010000}"/>
    <cellStyle name="Euro 16 3 2" xfId="1213" xr:uid="{00000000-0005-0000-0000-000018010000}"/>
    <cellStyle name="Euro 16 3 2 2" xfId="1214" xr:uid="{00000000-0005-0000-0000-000019010000}"/>
    <cellStyle name="Euro 16 4" xfId="1215" xr:uid="{00000000-0005-0000-0000-00001A010000}"/>
    <cellStyle name="Euro 16 4 2" xfId="1216" xr:uid="{00000000-0005-0000-0000-00001B010000}"/>
    <cellStyle name="Euro 16 5" xfId="1217" xr:uid="{00000000-0005-0000-0000-00001C010000}"/>
    <cellStyle name="Euro 17" xfId="94" xr:uid="{00000000-0005-0000-0000-00001D010000}"/>
    <cellStyle name="Euro 17 2" xfId="95" xr:uid="{00000000-0005-0000-0000-00001E010000}"/>
    <cellStyle name="Euro 17 3" xfId="96" xr:uid="{00000000-0005-0000-0000-00001F010000}"/>
    <cellStyle name="Euro 17 3 2" xfId="1218" xr:uid="{00000000-0005-0000-0000-000020010000}"/>
    <cellStyle name="Euro 17 3 2 2" xfId="1219" xr:uid="{00000000-0005-0000-0000-000021010000}"/>
    <cellStyle name="Euro 17 4" xfId="1220" xr:uid="{00000000-0005-0000-0000-000022010000}"/>
    <cellStyle name="Euro 17 4 2" xfId="1221" xr:uid="{00000000-0005-0000-0000-000023010000}"/>
    <cellStyle name="Euro 17 5" xfId="1222" xr:uid="{00000000-0005-0000-0000-000024010000}"/>
    <cellStyle name="Euro 18" xfId="97" xr:uid="{00000000-0005-0000-0000-000025010000}"/>
    <cellStyle name="Euro 18 2" xfId="98" xr:uid="{00000000-0005-0000-0000-000026010000}"/>
    <cellStyle name="Euro 18 3" xfId="99" xr:uid="{00000000-0005-0000-0000-000027010000}"/>
    <cellStyle name="Euro 18 3 2" xfId="1223" xr:uid="{00000000-0005-0000-0000-000028010000}"/>
    <cellStyle name="Euro 18 3 2 2" xfId="1224" xr:uid="{00000000-0005-0000-0000-000029010000}"/>
    <cellStyle name="Euro 18 4" xfId="1225" xr:uid="{00000000-0005-0000-0000-00002A010000}"/>
    <cellStyle name="Euro 18 4 2" xfId="1226" xr:uid="{00000000-0005-0000-0000-00002B010000}"/>
    <cellStyle name="Euro 18 5" xfId="1227" xr:uid="{00000000-0005-0000-0000-00002C010000}"/>
    <cellStyle name="Euro 19" xfId="100" xr:uid="{00000000-0005-0000-0000-00002D010000}"/>
    <cellStyle name="Euro 19 2" xfId="101" xr:uid="{00000000-0005-0000-0000-00002E010000}"/>
    <cellStyle name="Euro 19 3" xfId="102" xr:uid="{00000000-0005-0000-0000-00002F010000}"/>
    <cellStyle name="Euro 19 3 2" xfId="1228" xr:uid="{00000000-0005-0000-0000-000030010000}"/>
    <cellStyle name="Euro 19 3 2 2" xfId="1229" xr:uid="{00000000-0005-0000-0000-000031010000}"/>
    <cellStyle name="Euro 19 4" xfId="1230" xr:uid="{00000000-0005-0000-0000-000032010000}"/>
    <cellStyle name="Euro 19 4 2" xfId="1231" xr:uid="{00000000-0005-0000-0000-000033010000}"/>
    <cellStyle name="Euro 19 5" xfId="1232" xr:uid="{00000000-0005-0000-0000-000034010000}"/>
    <cellStyle name="Euro 2" xfId="103" xr:uid="{00000000-0005-0000-0000-000035010000}"/>
    <cellStyle name="Euro 2 2" xfId="104" xr:uid="{00000000-0005-0000-0000-000036010000}"/>
    <cellStyle name="Euro 2 3" xfId="105" xr:uid="{00000000-0005-0000-0000-000037010000}"/>
    <cellStyle name="Euro 2 3 2" xfId="1233" xr:uid="{00000000-0005-0000-0000-000038010000}"/>
    <cellStyle name="Euro 2 3 2 2" xfId="1234" xr:uid="{00000000-0005-0000-0000-000039010000}"/>
    <cellStyle name="Euro 2 4" xfId="1235" xr:uid="{00000000-0005-0000-0000-00003A010000}"/>
    <cellStyle name="Euro 2 4 2" xfId="1236" xr:uid="{00000000-0005-0000-0000-00003B010000}"/>
    <cellStyle name="Euro 2 5" xfId="1237" xr:uid="{00000000-0005-0000-0000-00003C010000}"/>
    <cellStyle name="Euro 20" xfId="106" xr:uid="{00000000-0005-0000-0000-00003D010000}"/>
    <cellStyle name="Euro 20 2" xfId="107" xr:uid="{00000000-0005-0000-0000-00003E010000}"/>
    <cellStyle name="Euro 20 3" xfId="108" xr:uid="{00000000-0005-0000-0000-00003F010000}"/>
    <cellStyle name="Euro 20 3 2" xfId="1238" xr:uid="{00000000-0005-0000-0000-000040010000}"/>
    <cellStyle name="Euro 20 3 2 2" xfId="1239" xr:uid="{00000000-0005-0000-0000-000041010000}"/>
    <cellStyle name="Euro 20 4" xfId="1240" xr:uid="{00000000-0005-0000-0000-000042010000}"/>
    <cellStyle name="Euro 20 4 2" xfId="1241" xr:uid="{00000000-0005-0000-0000-000043010000}"/>
    <cellStyle name="Euro 20 5" xfId="1242" xr:uid="{00000000-0005-0000-0000-000044010000}"/>
    <cellStyle name="Euro 21" xfId="109" xr:uid="{00000000-0005-0000-0000-000045010000}"/>
    <cellStyle name="Euro 21 2" xfId="110" xr:uid="{00000000-0005-0000-0000-000046010000}"/>
    <cellStyle name="Euro 21 3" xfId="111" xr:uid="{00000000-0005-0000-0000-000047010000}"/>
    <cellStyle name="Euro 21 3 2" xfId="1243" xr:uid="{00000000-0005-0000-0000-000048010000}"/>
    <cellStyle name="Euro 21 3 2 2" xfId="1244" xr:uid="{00000000-0005-0000-0000-000049010000}"/>
    <cellStyle name="Euro 21 4" xfId="1245" xr:uid="{00000000-0005-0000-0000-00004A010000}"/>
    <cellStyle name="Euro 21 4 2" xfId="1246" xr:uid="{00000000-0005-0000-0000-00004B010000}"/>
    <cellStyle name="Euro 21 5" xfId="1247" xr:uid="{00000000-0005-0000-0000-00004C010000}"/>
    <cellStyle name="Euro 22" xfId="112" xr:uid="{00000000-0005-0000-0000-00004D010000}"/>
    <cellStyle name="Euro 22 2" xfId="113" xr:uid="{00000000-0005-0000-0000-00004E010000}"/>
    <cellStyle name="Euro 22 3" xfId="114" xr:uid="{00000000-0005-0000-0000-00004F010000}"/>
    <cellStyle name="Euro 22 3 2" xfId="1248" xr:uid="{00000000-0005-0000-0000-000050010000}"/>
    <cellStyle name="Euro 22 3 2 2" xfId="1249" xr:uid="{00000000-0005-0000-0000-000051010000}"/>
    <cellStyle name="Euro 22 4" xfId="1250" xr:uid="{00000000-0005-0000-0000-000052010000}"/>
    <cellStyle name="Euro 22 4 2" xfId="1251" xr:uid="{00000000-0005-0000-0000-000053010000}"/>
    <cellStyle name="Euro 22 5" xfId="1252" xr:uid="{00000000-0005-0000-0000-000054010000}"/>
    <cellStyle name="Euro 23" xfId="115" xr:uid="{00000000-0005-0000-0000-000055010000}"/>
    <cellStyle name="Euro 23 2" xfId="116" xr:uid="{00000000-0005-0000-0000-000056010000}"/>
    <cellStyle name="Euro 23 3" xfId="117" xr:uid="{00000000-0005-0000-0000-000057010000}"/>
    <cellStyle name="Euro 23 3 2" xfId="1253" xr:uid="{00000000-0005-0000-0000-000058010000}"/>
    <cellStyle name="Euro 23 3 2 2" xfId="1254" xr:uid="{00000000-0005-0000-0000-000059010000}"/>
    <cellStyle name="Euro 23 4" xfId="1255" xr:uid="{00000000-0005-0000-0000-00005A010000}"/>
    <cellStyle name="Euro 23 4 2" xfId="1256" xr:uid="{00000000-0005-0000-0000-00005B010000}"/>
    <cellStyle name="Euro 23 5" xfId="1257" xr:uid="{00000000-0005-0000-0000-00005C010000}"/>
    <cellStyle name="Euro 24" xfId="118" xr:uid="{00000000-0005-0000-0000-00005D010000}"/>
    <cellStyle name="Euro 24 2" xfId="119" xr:uid="{00000000-0005-0000-0000-00005E010000}"/>
    <cellStyle name="Euro 24 3" xfId="120" xr:uid="{00000000-0005-0000-0000-00005F010000}"/>
    <cellStyle name="Euro 24 3 2" xfId="1258" xr:uid="{00000000-0005-0000-0000-000060010000}"/>
    <cellStyle name="Euro 24 3 2 2" xfId="1259" xr:uid="{00000000-0005-0000-0000-000061010000}"/>
    <cellStyle name="Euro 24 4" xfId="1260" xr:uid="{00000000-0005-0000-0000-000062010000}"/>
    <cellStyle name="Euro 24 4 2" xfId="1261" xr:uid="{00000000-0005-0000-0000-000063010000}"/>
    <cellStyle name="Euro 24 5" xfId="1262" xr:uid="{00000000-0005-0000-0000-000064010000}"/>
    <cellStyle name="Euro 25" xfId="121" xr:uid="{00000000-0005-0000-0000-000065010000}"/>
    <cellStyle name="Euro 25 2" xfId="122" xr:uid="{00000000-0005-0000-0000-000066010000}"/>
    <cellStyle name="Euro 25 3" xfId="123" xr:uid="{00000000-0005-0000-0000-000067010000}"/>
    <cellStyle name="Euro 25 3 2" xfId="1263" xr:uid="{00000000-0005-0000-0000-000068010000}"/>
    <cellStyle name="Euro 25 3 2 2" xfId="1264" xr:uid="{00000000-0005-0000-0000-000069010000}"/>
    <cellStyle name="Euro 25 4" xfId="1265" xr:uid="{00000000-0005-0000-0000-00006A010000}"/>
    <cellStyle name="Euro 25 4 2" xfId="1266" xr:uid="{00000000-0005-0000-0000-00006B010000}"/>
    <cellStyle name="Euro 25 5" xfId="1267" xr:uid="{00000000-0005-0000-0000-00006C010000}"/>
    <cellStyle name="Euro 26" xfId="124" xr:uid="{00000000-0005-0000-0000-00006D010000}"/>
    <cellStyle name="Euro 26 2" xfId="125" xr:uid="{00000000-0005-0000-0000-00006E010000}"/>
    <cellStyle name="Euro 26 3" xfId="126" xr:uid="{00000000-0005-0000-0000-00006F010000}"/>
    <cellStyle name="Euro 26 3 2" xfId="1268" xr:uid="{00000000-0005-0000-0000-000070010000}"/>
    <cellStyle name="Euro 26 3 2 2" xfId="1269" xr:uid="{00000000-0005-0000-0000-000071010000}"/>
    <cellStyle name="Euro 26 4" xfId="1270" xr:uid="{00000000-0005-0000-0000-000072010000}"/>
    <cellStyle name="Euro 26 4 2" xfId="1271" xr:uid="{00000000-0005-0000-0000-000073010000}"/>
    <cellStyle name="Euro 26 5" xfId="1272" xr:uid="{00000000-0005-0000-0000-000074010000}"/>
    <cellStyle name="Euro 27" xfId="127" xr:uid="{00000000-0005-0000-0000-000075010000}"/>
    <cellStyle name="Euro 27 2" xfId="128" xr:uid="{00000000-0005-0000-0000-000076010000}"/>
    <cellStyle name="Euro 27 3" xfId="129" xr:uid="{00000000-0005-0000-0000-000077010000}"/>
    <cellStyle name="Euro 27 3 2" xfId="1273" xr:uid="{00000000-0005-0000-0000-000078010000}"/>
    <cellStyle name="Euro 27 3 2 2" xfId="1274" xr:uid="{00000000-0005-0000-0000-000079010000}"/>
    <cellStyle name="Euro 27 4" xfId="1275" xr:uid="{00000000-0005-0000-0000-00007A010000}"/>
    <cellStyle name="Euro 27 4 2" xfId="1276" xr:uid="{00000000-0005-0000-0000-00007B010000}"/>
    <cellStyle name="Euro 27 5" xfId="1277" xr:uid="{00000000-0005-0000-0000-00007C010000}"/>
    <cellStyle name="Euro 28" xfId="130" xr:uid="{00000000-0005-0000-0000-00007D010000}"/>
    <cellStyle name="Euro 28 2" xfId="131" xr:uid="{00000000-0005-0000-0000-00007E010000}"/>
    <cellStyle name="Euro 28 3" xfId="132" xr:uid="{00000000-0005-0000-0000-00007F010000}"/>
    <cellStyle name="Euro 28 3 2" xfId="1278" xr:uid="{00000000-0005-0000-0000-000080010000}"/>
    <cellStyle name="Euro 28 3 2 2" xfId="1279" xr:uid="{00000000-0005-0000-0000-000081010000}"/>
    <cellStyle name="Euro 28 4" xfId="1280" xr:uid="{00000000-0005-0000-0000-000082010000}"/>
    <cellStyle name="Euro 28 4 2" xfId="1281" xr:uid="{00000000-0005-0000-0000-000083010000}"/>
    <cellStyle name="Euro 28 5" xfId="1282" xr:uid="{00000000-0005-0000-0000-000084010000}"/>
    <cellStyle name="Euro 29" xfId="133" xr:uid="{00000000-0005-0000-0000-000085010000}"/>
    <cellStyle name="Euro 29 2" xfId="134" xr:uid="{00000000-0005-0000-0000-000086010000}"/>
    <cellStyle name="Euro 29 3" xfId="135" xr:uid="{00000000-0005-0000-0000-000087010000}"/>
    <cellStyle name="Euro 29 3 2" xfId="1283" xr:uid="{00000000-0005-0000-0000-000088010000}"/>
    <cellStyle name="Euro 29 3 2 2" xfId="1284" xr:uid="{00000000-0005-0000-0000-000089010000}"/>
    <cellStyle name="Euro 29 4" xfId="1285" xr:uid="{00000000-0005-0000-0000-00008A010000}"/>
    <cellStyle name="Euro 29 4 2" xfId="1286" xr:uid="{00000000-0005-0000-0000-00008B010000}"/>
    <cellStyle name="Euro 29 5" xfId="1287" xr:uid="{00000000-0005-0000-0000-00008C010000}"/>
    <cellStyle name="Euro 3" xfId="136" xr:uid="{00000000-0005-0000-0000-00008D010000}"/>
    <cellStyle name="Euro 3 2" xfId="137" xr:uid="{00000000-0005-0000-0000-00008E010000}"/>
    <cellStyle name="Euro 3 3" xfId="138" xr:uid="{00000000-0005-0000-0000-00008F010000}"/>
    <cellStyle name="Euro 3 3 2" xfId="1288" xr:uid="{00000000-0005-0000-0000-000090010000}"/>
    <cellStyle name="Euro 3 3 2 2" xfId="1289" xr:uid="{00000000-0005-0000-0000-000091010000}"/>
    <cellStyle name="Euro 3 4" xfId="1290" xr:uid="{00000000-0005-0000-0000-000092010000}"/>
    <cellStyle name="Euro 3 4 2" xfId="1291" xr:uid="{00000000-0005-0000-0000-000093010000}"/>
    <cellStyle name="Euro 3 5" xfId="1292" xr:uid="{00000000-0005-0000-0000-000094010000}"/>
    <cellStyle name="Euro 30" xfId="139" xr:uid="{00000000-0005-0000-0000-000095010000}"/>
    <cellStyle name="Euro 30 2" xfId="140" xr:uid="{00000000-0005-0000-0000-000096010000}"/>
    <cellStyle name="Euro 30 3" xfId="141" xr:uid="{00000000-0005-0000-0000-000097010000}"/>
    <cellStyle name="Euro 30 3 2" xfId="1293" xr:uid="{00000000-0005-0000-0000-000098010000}"/>
    <cellStyle name="Euro 30 3 2 2" xfId="1294" xr:uid="{00000000-0005-0000-0000-000099010000}"/>
    <cellStyle name="Euro 30 4" xfId="1295" xr:uid="{00000000-0005-0000-0000-00009A010000}"/>
    <cellStyle name="Euro 30 4 2" xfId="1296" xr:uid="{00000000-0005-0000-0000-00009B010000}"/>
    <cellStyle name="Euro 30 5" xfId="1297" xr:uid="{00000000-0005-0000-0000-00009C010000}"/>
    <cellStyle name="Euro 31" xfId="142" xr:uid="{00000000-0005-0000-0000-00009D010000}"/>
    <cellStyle name="Euro 31 2" xfId="143" xr:uid="{00000000-0005-0000-0000-00009E010000}"/>
    <cellStyle name="Euro 31 3" xfId="144" xr:uid="{00000000-0005-0000-0000-00009F010000}"/>
    <cellStyle name="Euro 31 3 2" xfId="1298" xr:uid="{00000000-0005-0000-0000-0000A0010000}"/>
    <cellStyle name="Euro 31 3 2 2" xfId="1299" xr:uid="{00000000-0005-0000-0000-0000A1010000}"/>
    <cellStyle name="Euro 31 4" xfId="1300" xr:uid="{00000000-0005-0000-0000-0000A2010000}"/>
    <cellStyle name="Euro 31 4 2" xfId="1301" xr:uid="{00000000-0005-0000-0000-0000A3010000}"/>
    <cellStyle name="Euro 31 5" xfId="1302" xr:uid="{00000000-0005-0000-0000-0000A4010000}"/>
    <cellStyle name="Euro 32" xfId="145" xr:uid="{00000000-0005-0000-0000-0000A5010000}"/>
    <cellStyle name="Euro 32 2" xfId="146" xr:uid="{00000000-0005-0000-0000-0000A6010000}"/>
    <cellStyle name="Euro 32 3" xfId="147" xr:uid="{00000000-0005-0000-0000-0000A7010000}"/>
    <cellStyle name="Euro 32 3 2" xfId="1303" xr:uid="{00000000-0005-0000-0000-0000A8010000}"/>
    <cellStyle name="Euro 32 3 2 2" xfId="1304" xr:uid="{00000000-0005-0000-0000-0000A9010000}"/>
    <cellStyle name="Euro 32 4" xfId="1305" xr:uid="{00000000-0005-0000-0000-0000AA010000}"/>
    <cellStyle name="Euro 32 4 2" xfId="1306" xr:uid="{00000000-0005-0000-0000-0000AB010000}"/>
    <cellStyle name="Euro 32 5" xfId="1307" xr:uid="{00000000-0005-0000-0000-0000AC010000}"/>
    <cellStyle name="Euro 33" xfId="148" xr:uid="{00000000-0005-0000-0000-0000AD010000}"/>
    <cellStyle name="Euro 33 2" xfId="149" xr:uid="{00000000-0005-0000-0000-0000AE010000}"/>
    <cellStyle name="Euro 33 3" xfId="150" xr:uid="{00000000-0005-0000-0000-0000AF010000}"/>
    <cellStyle name="Euro 33 3 2" xfId="1308" xr:uid="{00000000-0005-0000-0000-0000B0010000}"/>
    <cellStyle name="Euro 33 3 2 2" xfId="1309" xr:uid="{00000000-0005-0000-0000-0000B1010000}"/>
    <cellStyle name="Euro 33 4" xfId="1310" xr:uid="{00000000-0005-0000-0000-0000B2010000}"/>
    <cellStyle name="Euro 33 4 2" xfId="1311" xr:uid="{00000000-0005-0000-0000-0000B3010000}"/>
    <cellStyle name="Euro 33 5" xfId="1312" xr:uid="{00000000-0005-0000-0000-0000B4010000}"/>
    <cellStyle name="Euro 34" xfId="151" xr:uid="{00000000-0005-0000-0000-0000B5010000}"/>
    <cellStyle name="Euro 34 2" xfId="152" xr:uid="{00000000-0005-0000-0000-0000B6010000}"/>
    <cellStyle name="Euro 34 3" xfId="153" xr:uid="{00000000-0005-0000-0000-0000B7010000}"/>
    <cellStyle name="Euro 34 3 2" xfId="1313" xr:uid="{00000000-0005-0000-0000-0000B8010000}"/>
    <cellStyle name="Euro 34 3 2 2" xfId="1314" xr:uid="{00000000-0005-0000-0000-0000B9010000}"/>
    <cellStyle name="Euro 34 4" xfId="1315" xr:uid="{00000000-0005-0000-0000-0000BA010000}"/>
    <cellStyle name="Euro 34 4 2" xfId="1316" xr:uid="{00000000-0005-0000-0000-0000BB010000}"/>
    <cellStyle name="Euro 34 5" xfId="1317" xr:uid="{00000000-0005-0000-0000-0000BC010000}"/>
    <cellStyle name="Euro 35" xfId="154" xr:uid="{00000000-0005-0000-0000-0000BD010000}"/>
    <cellStyle name="Euro 35 2" xfId="155" xr:uid="{00000000-0005-0000-0000-0000BE010000}"/>
    <cellStyle name="Euro 35 3" xfId="156" xr:uid="{00000000-0005-0000-0000-0000BF010000}"/>
    <cellStyle name="Euro 35 3 2" xfId="1318" xr:uid="{00000000-0005-0000-0000-0000C0010000}"/>
    <cellStyle name="Euro 35 3 2 2" xfId="1319" xr:uid="{00000000-0005-0000-0000-0000C1010000}"/>
    <cellStyle name="Euro 35 4" xfId="1320" xr:uid="{00000000-0005-0000-0000-0000C2010000}"/>
    <cellStyle name="Euro 35 4 2" xfId="1321" xr:uid="{00000000-0005-0000-0000-0000C3010000}"/>
    <cellStyle name="Euro 35 5" xfId="1322" xr:uid="{00000000-0005-0000-0000-0000C4010000}"/>
    <cellStyle name="Euro 36" xfId="157" xr:uid="{00000000-0005-0000-0000-0000C5010000}"/>
    <cellStyle name="Euro 36 2" xfId="158" xr:uid="{00000000-0005-0000-0000-0000C6010000}"/>
    <cellStyle name="Euro 36 3" xfId="159" xr:uid="{00000000-0005-0000-0000-0000C7010000}"/>
    <cellStyle name="Euro 36 3 2" xfId="1323" xr:uid="{00000000-0005-0000-0000-0000C8010000}"/>
    <cellStyle name="Euro 36 3 2 2" xfId="1324" xr:uid="{00000000-0005-0000-0000-0000C9010000}"/>
    <cellStyle name="Euro 36 4" xfId="1325" xr:uid="{00000000-0005-0000-0000-0000CA010000}"/>
    <cellStyle name="Euro 36 4 2" xfId="1326" xr:uid="{00000000-0005-0000-0000-0000CB010000}"/>
    <cellStyle name="Euro 36 5" xfId="1327" xr:uid="{00000000-0005-0000-0000-0000CC010000}"/>
    <cellStyle name="Euro 37" xfId="160" xr:uid="{00000000-0005-0000-0000-0000CD010000}"/>
    <cellStyle name="Euro 37 2" xfId="161" xr:uid="{00000000-0005-0000-0000-0000CE010000}"/>
    <cellStyle name="Euro 37 3" xfId="162" xr:uid="{00000000-0005-0000-0000-0000CF010000}"/>
    <cellStyle name="Euro 37 3 2" xfId="1328" xr:uid="{00000000-0005-0000-0000-0000D0010000}"/>
    <cellStyle name="Euro 37 3 2 2" xfId="1329" xr:uid="{00000000-0005-0000-0000-0000D1010000}"/>
    <cellStyle name="Euro 37 4" xfId="1330" xr:uid="{00000000-0005-0000-0000-0000D2010000}"/>
    <cellStyle name="Euro 37 4 2" xfId="1331" xr:uid="{00000000-0005-0000-0000-0000D3010000}"/>
    <cellStyle name="Euro 37 5" xfId="1332" xr:uid="{00000000-0005-0000-0000-0000D4010000}"/>
    <cellStyle name="Euro 38" xfId="163" xr:uid="{00000000-0005-0000-0000-0000D5010000}"/>
    <cellStyle name="Euro 38 2" xfId="164" xr:uid="{00000000-0005-0000-0000-0000D6010000}"/>
    <cellStyle name="Euro 38 3" xfId="165" xr:uid="{00000000-0005-0000-0000-0000D7010000}"/>
    <cellStyle name="Euro 38 3 2" xfId="1333" xr:uid="{00000000-0005-0000-0000-0000D8010000}"/>
    <cellStyle name="Euro 38 3 2 2" xfId="1334" xr:uid="{00000000-0005-0000-0000-0000D9010000}"/>
    <cellStyle name="Euro 38 4" xfId="1335" xr:uid="{00000000-0005-0000-0000-0000DA010000}"/>
    <cellStyle name="Euro 38 4 2" xfId="1336" xr:uid="{00000000-0005-0000-0000-0000DB010000}"/>
    <cellStyle name="Euro 38 5" xfId="1337" xr:uid="{00000000-0005-0000-0000-0000DC010000}"/>
    <cellStyle name="Euro 39" xfId="166" xr:uid="{00000000-0005-0000-0000-0000DD010000}"/>
    <cellStyle name="Euro 39 2" xfId="167" xr:uid="{00000000-0005-0000-0000-0000DE010000}"/>
    <cellStyle name="Euro 39 3" xfId="168" xr:uid="{00000000-0005-0000-0000-0000DF010000}"/>
    <cellStyle name="Euro 39 3 2" xfId="1338" xr:uid="{00000000-0005-0000-0000-0000E0010000}"/>
    <cellStyle name="Euro 39 3 2 2" xfId="1339" xr:uid="{00000000-0005-0000-0000-0000E1010000}"/>
    <cellStyle name="Euro 39 4" xfId="1340" xr:uid="{00000000-0005-0000-0000-0000E2010000}"/>
    <cellStyle name="Euro 39 4 2" xfId="1341" xr:uid="{00000000-0005-0000-0000-0000E3010000}"/>
    <cellStyle name="Euro 39 5" xfId="1342" xr:uid="{00000000-0005-0000-0000-0000E4010000}"/>
    <cellStyle name="Euro 4" xfId="169" xr:uid="{00000000-0005-0000-0000-0000E5010000}"/>
    <cellStyle name="Euro 4 2" xfId="170" xr:uid="{00000000-0005-0000-0000-0000E6010000}"/>
    <cellStyle name="Euro 4 3" xfId="171" xr:uid="{00000000-0005-0000-0000-0000E7010000}"/>
    <cellStyle name="Euro 4 3 2" xfId="1343" xr:uid="{00000000-0005-0000-0000-0000E8010000}"/>
    <cellStyle name="Euro 4 3 2 2" xfId="1344" xr:uid="{00000000-0005-0000-0000-0000E9010000}"/>
    <cellStyle name="Euro 4 4" xfId="1345" xr:uid="{00000000-0005-0000-0000-0000EA010000}"/>
    <cellStyle name="Euro 4 4 2" xfId="1346" xr:uid="{00000000-0005-0000-0000-0000EB010000}"/>
    <cellStyle name="Euro 4 5" xfId="1347" xr:uid="{00000000-0005-0000-0000-0000EC010000}"/>
    <cellStyle name="Euro 40" xfId="172" xr:uid="{00000000-0005-0000-0000-0000ED010000}"/>
    <cellStyle name="Euro 40 2" xfId="173" xr:uid="{00000000-0005-0000-0000-0000EE010000}"/>
    <cellStyle name="Euro 40 3" xfId="174" xr:uid="{00000000-0005-0000-0000-0000EF010000}"/>
    <cellStyle name="Euro 40 3 2" xfId="1348" xr:uid="{00000000-0005-0000-0000-0000F0010000}"/>
    <cellStyle name="Euro 40 3 2 2" xfId="1349" xr:uid="{00000000-0005-0000-0000-0000F1010000}"/>
    <cellStyle name="Euro 40 4" xfId="1350" xr:uid="{00000000-0005-0000-0000-0000F2010000}"/>
    <cellStyle name="Euro 40 4 2" xfId="1351" xr:uid="{00000000-0005-0000-0000-0000F3010000}"/>
    <cellStyle name="Euro 40 5" xfId="1352" xr:uid="{00000000-0005-0000-0000-0000F4010000}"/>
    <cellStyle name="Euro 41" xfId="175" xr:uid="{00000000-0005-0000-0000-0000F5010000}"/>
    <cellStyle name="Euro 41 2" xfId="176" xr:uid="{00000000-0005-0000-0000-0000F6010000}"/>
    <cellStyle name="Euro 41 3" xfId="177" xr:uid="{00000000-0005-0000-0000-0000F7010000}"/>
    <cellStyle name="Euro 41 3 2" xfId="1353" xr:uid="{00000000-0005-0000-0000-0000F8010000}"/>
    <cellStyle name="Euro 41 3 2 2" xfId="1354" xr:uid="{00000000-0005-0000-0000-0000F9010000}"/>
    <cellStyle name="Euro 41 4" xfId="1355" xr:uid="{00000000-0005-0000-0000-0000FA010000}"/>
    <cellStyle name="Euro 41 4 2" xfId="1356" xr:uid="{00000000-0005-0000-0000-0000FB010000}"/>
    <cellStyle name="Euro 41 5" xfId="1357" xr:uid="{00000000-0005-0000-0000-0000FC010000}"/>
    <cellStyle name="Euro 42" xfId="178" xr:uid="{00000000-0005-0000-0000-0000FD010000}"/>
    <cellStyle name="Euro 42 2" xfId="179" xr:uid="{00000000-0005-0000-0000-0000FE010000}"/>
    <cellStyle name="Euro 42 3" xfId="180" xr:uid="{00000000-0005-0000-0000-0000FF010000}"/>
    <cellStyle name="Euro 42 3 2" xfId="1358" xr:uid="{00000000-0005-0000-0000-000000020000}"/>
    <cellStyle name="Euro 42 3 2 2" xfId="1359" xr:uid="{00000000-0005-0000-0000-000001020000}"/>
    <cellStyle name="Euro 42 4" xfId="1360" xr:uid="{00000000-0005-0000-0000-000002020000}"/>
    <cellStyle name="Euro 42 4 2" xfId="1361" xr:uid="{00000000-0005-0000-0000-000003020000}"/>
    <cellStyle name="Euro 42 5" xfId="1362" xr:uid="{00000000-0005-0000-0000-000004020000}"/>
    <cellStyle name="Euro 43" xfId="181" xr:uid="{00000000-0005-0000-0000-000005020000}"/>
    <cellStyle name="Euro 43 2" xfId="182" xr:uid="{00000000-0005-0000-0000-000006020000}"/>
    <cellStyle name="Euro 43 3" xfId="183" xr:uid="{00000000-0005-0000-0000-000007020000}"/>
    <cellStyle name="Euro 43 3 2" xfId="1363" xr:uid="{00000000-0005-0000-0000-000008020000}"/>
    <cellStyle name="Euro 43 3 2 2" xfId="1364" xr:uid="{00000000-0005-0000-0000-000009020000}"/>
    <cellStyle name="Euro 43 4" xfId="1365" xr:uid="{00000000-0005-0000-0000-00000A020000}"/>
    <cellStyle name="Euro 43 4 2" xfId="1366" xr:uid="{00000000-0005-0000-0000-00000B020000}"/>
    <cellStyle name="Euro 43 5" xfId="1367" xr:uid="{00000000-0005-0000-0000-00000C020000}"/>
    <cellStyle name="Euro 44" xfId="184" xr:uid="{00000000-0005-0000-0000-00000D020000}"/>
    <cellStyle name="Euro 44 2" xfId="185" xr:uid="{00000000-0005-0000-0000-00000E020000}"/>
    <cellStyle name="Euro 44 3" xfId="186" xr:uid="{00000000-0005-0000-0000-00000F020000}"/>
    <cellStyle name="Euro 44 3 2" xfId="1368" xr:uid="{00000000-0005-0000-0000-000010020000}"/>
    <cellStyle name="Euro 44 3 2 2" xfId="1369" xr:uid="{00000000-0005-0000-0000-000011020000}"/>
    <cellStyle name="Euro 44 4" xfId="1370" xr:uid="{00000000-0005-0000-0000-000012020000}"/>
    <cellStyle name="Euro 44 4 2" xfId="1371" xr:uid="{00000000-0005-0000-0000-000013020000}"/>
    <cellStyle name="Euro 44 5" xfId="1372" xr:uid="{00000000-0005-0000-0000-000014020000}"/>
    <cellStyle name="Euro 45" xfId="187" xr:uid="{00000000-0005-0000-0000-000015020000}"/>
    <cellStyle name="Euro 45 2" xfId="1373" xr:uid="{00000000-0005-0000-0000-000016020000}"/>
    <cellStyle name="Euro 46" xfId="188" xr:uid="{00000000-0005-0000-0000-000017020000}"/>
    <cellStyle name="Euro 46 2" xfId="1374" xr:uid="{00000000-0005-0000-0000-000018020000}"/>
    <cellStyle name="Euro 47" xfId="1375" xr:uid="{00000000-0005-0000-0000-000019020000}"/>
    <cellStyle name="Euro 47 2" xfId="1376" xr:uid="{00000000-0005-0000-0000-00001A020000}"/>
    <cellStyle name="Euro 47 2 2" xfId="1377" xr:uid="{00000000-0005-0000-0000-00001B020000}"/>
    <cellStyle name="Euro 48" xfId="1378" xr:uid="{00000000-0005-0000-0000-00001C020000}"/>
    <cellStyle name="Euro 49" xfId="1379" xr:uid="{00000000-0005-0000-0000-00001D020000}"/>
    <cellStyle name="Euro 49 2" xfId="1380" xr:uid="{00000000-0005-0000-0000-00001E020000}"/>
    <cellStyle name="Euro 5" xfId="189" xr:uid="{00000000-0005-0000-0000-00001F020000}"/>
    <cellStyle name="Euro 5 2" xfId="190" xr:uid="{00000000-0005-0000-0000-000020020000}"/>
    <cellStyle name="Euro 5 3" xfId="191" xr:uid="{00000000-0005-0000-0000-000021020000}"/>
    <cellStyle name="Euro 5 3 2" xfId="1381" xr:uid="{00000000-0005-0000-0000-000022020000}"/>
    <cellStyle name="Euro 5 3 2 2" xfId="1382" xr:uid="{00000000-0005-0000-0000-000023020000}"/>
    <cellStyle name="Euro 5 4" xfId="1383" xr:uid="{00000000-0005-0000-0000-000024020000}"/>
    <cellStyle name="Euro 5 4 2" xfId="1384" xr:uid="{00000000-0005-0000-0000-000025020000}"/>
    <cellStyle name="Euro 5 5" xfId="1385" xr:uid="{00000000-0005-0000-0000-000026020000}"/>
    <cellStyle name="Euro 50" xfId="1386" xr:uid="{00000000-0005-0000-0000-000027020000}"/>
    <cellStyle name="Euro 6" xfId="192" xr:uid="{00000000-0005-0000-0000-000028020000}"/>
    <cellStyle name="Euro 6 2" xfId="193" xr:uid="{00000000-0005-0000-0000-000029020000}"/>
    <cellStyle name="Euro 6 3" xfId="194" xr:uid="{00000000-0005-0000-0000-00002A020000}"/>
    <cellStyle name="Euro 6 3 2" xfId="1387" xr:uid="{00000000-0005-0000-0000-00002B020000}"/>
    <cellStyle name="Euro 6 3 2 2" xfId="1388" xr:uid="{00000000-0005-0000-0000-00002C020000}"/>
    <cellStyle name="Euro 6 4" xfId="1389" xr:uid="{00000000-0005-0000-0000-00002D020000}"/>
    <cellStyle name="Euro 6 4 2" xfId="1390" xr:uid="{00000000-0005-0000-0000-00002E020000}"/>
    <cellStyle name="Euro 6 5" xfId="1391" xr:uid="{00000000-0005-0000-0000-00002F020000}"/>
    <cellStyle name="Euro 7" xfId="195" xr:uid="{00000000-0005-0000-0000-000030020000}"/>
    <cellStyle name="Euro 7 2" xfId="196" xr:uid="{00000000-0005-0000-0000-000031020000}"/>
    <cellStyle name="Euro 7 3" xfId="197" xr:uid="{00000000-0005-0000-0000-000032020000}"/>
    <cellStyle name="Euro 7 3 2" xfId="1392" xr:uid="{00000000-0005-0000-0000-000033020000}"/>
    <cellStyle name="Euro 7 3 2 2" xfId="1393" xr:uid="{00000000-0005-0000-0000-000034020000}"/>
    <cellStyle name="Euro 7 4" xfId="1394" xr:uid="{00000000-0005-0000-0000-000035020000}"/>
    <cellStyle name="Euro 7 4 2" xfId="1395" xr:uid="{00000000-0005-0000-0000-000036020000}"/>
    <cellStyle name="Euro 7 5" xfId="1396" xr:uid="{00000000-0005-0000-0000-000037020000}"/>
    <cellStyle name="Euro 8" xfId="198" xr:uid="{00000000-0005-0000-0000-000038020000}"/>
    <cellStyle name="Euro 8 2" xfId="199" xr:uid="{00000000-0005-0000-0000-000039020000}"/>
    <cellStyle name="Euro 8 3" xfId="200" xr:uid="{00000000-0005-0000-0000-00003A020000}"/>
    <cellStyle name="Euro 8 3 2" xfId="1397" xr:uid="{00000000-0005-0000-0000-00003B020000}"/>
    <cellStyle name="Euro 8 3 2 2" xfId="1398" xr:uid="{00000000-0005-0000-0000-00003C020000}"/>
    <cellStyle name="Euro 8 4" xfId="1399" xr:uid="{00000000-0005-0000-0000-00003D020000}"/>
    <cellStyle name="Euro 8 4 2" xfId="1400" xr:uid="{00000000-0005-0000-0000-00003E020000}"/>
    <cellStyle name="Euro 8 5" xfId="1401" xr:uid="{00000000-0005-0000-0000-00003F020000}"/>
    <cellStyle name="Euro 9" xfId="201" xr:uid="{00000000-0005-0000-0000-000040020000}"/>
    <cellStyle name="Euro 9 2" xfId="202" xr:uid="{00000000-0005-0000-0000-000041020000}"/>
    <cellStyle name="Euro 9 3" xfId="203" xr:uid="{00000000-0005-0000-0000-000042020000}"/>
    <cellStyle name="Euro 9 3 2" xfId="1402" xr:uid="{00000000-0005-0000-0000-000043020000}"/>
    <cellStyle name="Euro 9 3 2 2" xfId="1403" xr:uid="{00000000-0005-0000-0000-000044020000}"/>
    <cellStyle name="Euro 9 4" xfId="1404" xr:uid="{00000000-0005-0000-0000-000045020000}"/>
    <cellStyle name="Euro 9 4 2" xfId="1405" xr:uid="{00000000-0005-0000-0000-000046020000}"/>
    <cellStyle name="Euro 9 5" xfId="1406" xr:uid="{00000000-0005-0000-0000-000047020000}"/>
    <cellStyle name="Explanatory Text 2" xfId="1081" xr:uid="{00000000-0005-0000-0000-000049020000}"/>
    <cellStyle name="Farve1" xfId="38" builtinId="29" customBuiltin="1"/>
    <cellStyle name="Farve2" xfId="39" builtinId="33" customBuiltin="1"/>
    <cellStyle name="Farve3" xfId="40" builtinId="37" customBuiltin="1"/>
    <cellStyle name="Farve4" xfId="41" builtinId="41" customBuiltin="1"/>
    <cellStyle name="Farve5" xfId="42" builtinId="45" customBuiltin="1"/>
    <cellStyle name="Farve6" xfId="43" builtinId="49" customBuiltin="1"/>
    <cellStyle name="Fixed2 - Type2" xfId="1407" xr:uid="{00000000-0005-0000-0000-00004A020000}"/>
    <cellStyle name="Forklarende tekst" xfId="204" builtinId="53" customBuiltin="1"/>
    <cellStyle name="God" xfId="205" builtinId="26" customBuiltin="1"/>
    <cellStyle name="Good 2" xfId="1082" xr:uid="{00000000-0005-0000-0000-00004C020000}"/>
    <cellStyle name="Heading 1 2" xfId="1083" xr:uid="{00000000-0005-0000-0000-00004E020000}"/>
    <cellStyle name="Heading 2 2" xfId="1084" xr:uid="{00000000-0005-0000-0000-000050020000}"/>
    <cellStyle name="Heading 3 2" xfId="1085" xr:uid="{00000000-0005-0000-0000-000052020000}"/>
    <cellStyle name="Heading 4 2" xfId="1086" xr:uid="{00000000-0005-0000-0000-000054020000}"/>
    <cellStyle name="Hyperlink 2" xfId="960" xr:uid="{00000000-0005-0000-0000-000056020000}"/>
    <cellStyle name="Hyperlink 3" xfId="1087" xr:uid="{00000000-0005-0000-0000-000057020000}"/>
    <cellStyle name="Input" xfId="210" builtinId="20" customBuiltin="1"/>
    <cellStyle name="Input 2" xfId="211" xr:uid="{00000000-0005-0000-0000-000059020000}"/>
    <cellStyle name="Input 2 2" xfId="212" xr:uid="{00000000-0005-0000-0000-00005A020000}"/>
    <cellStyle name="Input 2 2 2" xfId="213" xr:uid="{00000000-0005-0000-0000-00005B020000}"/>
    <cellStyle name="Input 2 2 3" xfId="214" xr:uid="{00000000-0005-0000-0000-00005C020000}"/>
    <cellStyle name="Input 2 2 4" xfId="215" xr:uid="{00000000-0005-0000-0000-00005D020000}"/>
    <cellStyle name="Input 2 2 5" xfId="216" xr:uid="{00000000-0005-0000-0000-00005E020000}"/>
    <cellStyle name="Input 2 3" xfId="217" xr:uid="{00000000-0005-0000-0000-00005F020000}"/>
    <cellStyle name="Input 2 4" xfId="218" xr:uid="{00000000-0005-0000-0000-000060020000}"/>
    <cellStyle name="Input 2 5" xfId="219" xr:uid="{00000000-0005-0000-0000-000061020000}"/>
    <cellStyle name="Input 2 6" xfId="220" xr:uid="{00000000-0005-0000-0000-000062020000}"/>
    <cellStyle name="Input 3" xfId="1408" xr:uid="{00000000-0005-0000-0000-000063020000}"/>
    <cellStyle name="Input 3 2" xfId="1409" xr:uid="{00000000-0005-0000-0000-000064020000}"/>
    <cellStyle name="InputCells" xfId="221" xr:uid="{00000000-0005-0000-0000-000065020000}"/>
    <cellStyle name="Komma 2" xfId="1088" xr:uid="{00000000-0005-0000-0000-000066020000}"/>
    <cellStyle name="Komma 2 2" xfId="1089" xr:uid="{00000000-0005-0000-0000-000067020000}"/>
    <cellStyle name="Komma 2 2 2" xfId="1090" xr:uid="{00000000-0005-0000-0000-000068020000}"/>
    <cellStyle name="Komma 2 3" xfId="1091" xr:uid="{00000000-0005-0000-0000-000069020000}"/>
    <cellStyle name="Komma 3" xfId="1092" xr:uid="{00000000-0005-0000-0000-00006A020000}"/>
    <cellStyle name="Komma 4" xfId="1093" xr:uid="{00000000-0005-0000-0000-00006B020000}"/>
    <cellStyle name="Komma 4 2" xfId="1094" xr:uid="{00000000-0005-0000-0000-00006C020000}"/>
    <cellStyle name="Komma 5" xfId="1095" xr:uid="{00000000-0005-0000-0000-00006D020000}"/>
    <cellStyle name="Komma 5 2" xfId="1096" xr:uid="{00000000-0005-0000-0000-00006E020000}"/>
    <cellStyle name="Komma 6" xfId="1097" xr:uid="{00000000-0005-0000-0000-00006F020000}"/>
    <cellStyle name="Komma 7" xfId="1098" xr:uid="{00000000-0005-0000-0000-000070020000}"/>
    <cellStyle name="Komma 8" xfId="1099" xr:uid="{00000000-0005-0000-0000-000071020000}"/>
    <cellStyle name="Komma 9" xfId="1100" xr:uid="{00000000-0005-0000-0000-000072020000}"/>
    <cellStyle name="Kontroller celle" xfId="1410" xr:uid="{00000000-0005-0000-0000-000073020000}"/>
    <cellStyle name="Kontrollér celle" xfId="60" builtinId="23" customBuiltin="1"/>
    <cellStyle name="Link 2" xfId="1101" xr:uid="{00000000-0005-0000-0000-000074020000}"/>
    <cellStyle name="Linked Cell 2" xfId="1102" xr:uid="{00000000-0005-0000-0000-000076020000}"/>
    <cellStyle name="Markeringsfarve1" xfId="1411" xr:uid="{00000000-0005-0000-0000-000077020000}"/>
    <cellStyle name="Markeringsfarve2" xfId="1412" xr:uid="{00000000-0005-0000-0000-000078020000}"/>
    <cellStyle name="Markeringsfarve3" xfId="1413" xr:uid="{00000000-0005-0000-0000-000079020000}"/>
    <cellStyle name="Markeringsfarve4" xfId="1414" xr:uid="{00000000-0005-0000-0000-00007A020000}"/>
    <cellStyle name="Markeringsfarve5" xfId="1415" xr:uid="{00000000-0005-0000-0000-00007B020000}"/>
    <cellStyle name="Markeringsfarve6" xfId="1416" xr:uid="{00000000-0005-0000-0000-00007C020000}"/>
    <cellStyle name="Migliaia [0] 10" xfId="223" xr:uid="{00000000-0005-0000-0000-00007D020000}"/>
    <cellStyle name="Migliaia [0] 10 2" xfId="1417" xr:uid="{00000000-0005-0000-0000-00007E020000}"/>
    <cellStyle name="Migliaia [0] 10 2 2" xfId="1418" xr:uid="{00000000-0005-0000-0000-00007F020000}"/>
    <cellStyle name="Migliaia [0] 10 3" xfId="1419" xr:uid="{00000000-0005-0000-0000-000080020000}"/>
    <cellStyle name="Migliaia [0] 11" xfId="224" xr:uid="{00000000-0005-0000-0000-000081020000}"/>
    <cellStyle name="Migliaia [0] 11 2" xfId="1420" xr:uid="{00000000-0005-0000-0000-000082020000}"/>
    <cellStyle name="Migliaia [0] 11 2 2" xfId="1421" xr:uid="{00000000-0005-0000-0000-000083020000}"/>
    <cellStyle name="Migliaia [0] 11 3" xfId="1422" xr:uid="{00000000-0005-0000-0000-000084020000}"/>
    <cellStyle name="Migliaia [0] 12" xfId="225" xr:uid="{00000000-0005-0000-0000-000085020000}"/>
    <cellStyle name="Migliaia [0] 12 2" xfId="1423" xr:uid="{00000000-0005-0000-0000-000086020000}"/>
    <cellStyle name="Migliaia [0] 12 2 2" xfId="1424" xr:uid="{00000000-0005-0000-0000-000087020000}"/>
    <cellStyle name="Migliaia [0] 12 3" xfId="1425" xr:uid="{00000000-0005-0000-0000-000088020000}"/>
    <cellStyle name="Migliaia [0] 13" xfId="226" xr:uid="{00000000-0005-0000-0000-000089020000}"/>
    <cellStyle name="Migliaia [0] 13 2" xfId="1426" xr:uid="{00000000-0005-0000-0000-00008A020000}"/>
    <cellStyle name="Migliaia [0] 13 2 2" xfId="1427" xr:uid="{00000000-0005-0000-0000-00008B020000}"/>
    <cellStyle name="Migliaia [0] 13 3" xfId="1428" xr:uid="{00000000-0005-0000-0000-00008C020000}"/>
    <cellStyle name="Migliaia [0] 14" xfId="227" xr:uid="{00000000-0005-0000-0000-00008D020000}"/>
    <cellStyle name="Migliaia [0] 14 2" xfId="1429" xr:uid="{00000000-0005-0000-0000-00008E020000}"/>
    <cellStyle name="Migliaia [0] 14 2 2" xfId="1430" xr:uid="{00000000-0005-0000-0000-00008F020000}"/>
    <cellStyle name="Migliaia [0] 14 3" xfId="1431" xr:uid="{00000000-0005-0000-0000-000090020000}"/>
    <cellStyle name="Migliaia [0] 15" xfId="228" xr:uid="{00000000-0005-0000-0000-000091020000}"/>
    <cellStyle name="Migliaia [0] 15 2" xfId="1432" xr:uid="{00000000-0005-0000-0000-000092020000}"/>
    <cellStyle name="Migliaia [0] 15 2 2" xfId="1433" xr:uid="{00000000-0005-0000-0000-000093020000}"/>
    <cellStyle name="Migliaia [0] 15 3" xfId="1434" xr:uid="{00000000-0005-0000-0000-000094020000}"/>
    <cellStyle name="Migliaia [0] 16" xfId="229" xr:uid="{00000000-0005-0000-0000-000095020000}"/>
    <cellStyle name="Migliaia [0] 16 2" xfId="1435" xr:uid="{00000000-0005-0000-0000-000096020000}"/>
    <cellStyle name="Migliaia [0] 16 2 2" xfId="1436" xr:uid="{00000000-0005-0000-0000-000097020000}"/>
    <cellStyle name="Migliaia [0] 16 3" xfId="1437" xr:uid="{00000000-0005-0000-0000-000098020000}"/>
    <cellStyle name="Migliaia [0] 17" xfId="230" xr:uid="{00000000-0005-0000-0000-000099020000}"/>
    <cellStyle name="Migliaia [0] 17 2" xfId="1438" xr:uid="{00000000-0005-0000-0000-00009A020000}"/>
    <cellStyle name="Migliaia [0] 17 2 2" xfId="1439" xr:uid="{00000000-0005-0000-0000-00009B020000}"/>
    <cellStyle name="Migliaia [0] 17 3" xfId="1440" xr:uid="{00000000-0005-0000-0000-00009C020000}"/>
    <cellStyle name="Migliaia [0] 18" xfId="231" xr:uid="{00000000-0005-0000-0000-00009D020000}"/>
    <cellStyle name="Migliaia [0] 18 2" xfId="1441" xr:uid="{00000000-0005-0000-0000-00009E020000}"/>
    <cellStyle name="Migliaia [0] 18 2 2" xfId="1442" xr:uid="{00000000-0005-0000-0000-00009F020000}"/>
    <cellStyle name="Migliaia [0] 18 3" xfId="1443" xr:uid="{00000000-0005-0000-0000-0000A0020000}"/>
    <cellStyle name="Migliaia [0] 19" xfId="232" xr:uid="{00000000-0005-0000-0000-0000A1020000}"/>
    <cellStyle name="Migliaia [0] 19 2" xfId="1444" xr:uid="{00000000-0005-0000-0000-0000A2020000}"/>
    <cellStyle name="Migliaia [0] 19 2 2" xfId="1445" xr:uid="{00000000-0005-0000-0000-0000A3020000}"/>
    <cellStyle name="Migliaia [0] 19 3" xfId="1446" xr:uid="{00000000-0005-0000-0000-0000A4020000}"/>
    <cellStyle name="Migliaia [0] 2" xfId="233" xr:uid="{00000000-0005-0000-0000-0000A5020000}"/>
    <cellStyle name="Migliaia [0] 2 2" xfId="1447" xr:uid="{00000000-0005-0000-0000-0000A6020000}"/>
    <cellStyle name="Migliaia [0] 2 2 2" xfId="1448" xr:uid="{00000000-0005-0000-0000-0000A7020000}"/>
    <cellStyle name="Migliaia [0] 2 3" xfId="1449" xr:uid="{00000000-0005-0000-0000-0000A8020000}"/>
    <cellStyle name="Migliaia [0] 20" xfId="234" xr:uid="{00000000-0005-0000-0000-0000A9020000}"/>
    <cellStyle name="Migliaia [0] 20 2" xfId="1450" xr:uid="{00000000-0005-0000-0000-0000AA020000}"/>
    <cellStyle name="Migliaia [0] 20 2 2" xfId="1451" xr:uid="{00000000-0005-0000-0000-0000AB020000}"/>
    <cellStyle name="Migliaia [0] 20 3" xfId="1452" xr:uid="{00000000-0005-0000-0000-0000AC020000}"/>
    <cellStyle name="Migliaia [0] 21" xfId="235" xr:uid="{00000000-0005-0000-0000-0000AD020000}"/>
    <cellStyle name="Migliaia [0] 21 2" xfId="1453" xr:uid="{00000000-0005-0000-0000-0000AE020000}"/>
    <cellStyle name="Migliaia [0] 21 2 2" xfId="1454" xr:uid="{00000000-0005-0000-0000-0000AF020000}"/>
    <cellStyle name="Migliaia [0] 21 3" xfId="1455" xr:uid="{00000000-0005-0000-0000-0000B0020000}"/>
    <cellStyle name="Migliaia [0] 22" xfId="236" xr:uid="{00000000-0005-0000-0000-0000B1020000}"/>
    <cellStyle name="Migliaia [0] 22 2" xfId="1456" xr:uid="{00000000-0005-0000-0000-0000B2020000}"/>
    <cellStyle name="Migliaia [0] 22 2 2" xfId="1457" xr:uid="{00000000-0005-0000-0000-0000B3020000}"/>
    <cellStyle name="Migliaia [0] 22 3" xfId="1458" xr:uid="{00000000-0005-0000-0000-0000B4020000}"/>
    <cellStyle name="Migliaia [0] 23" xfId="237" xr:uid="{00000000-0005-0000-0000-0000B5020000}"/>
    <cellStyle name="Migliaia [0] 23 2" xfId="1459" xr:uid="{00000000-0005-0000-0000-0000B6020000}"/>
    <cellStyle name="Migliaia [0] 23 2 2" xfId="1460" xr:uid="{00000000-0005-0000-0000-0000B7020000}"/>
    <cellStyle name="Migliaia [0] 23 3" xfId="1461" xr:uid="{00000000-0005-0000-0000-0000B8020000}"/>
    <cellStyle name="Migliaia [0] 24" xfId="238" xr:uid="{00000000-0005-0000-0000-0000B9020000}"/>
    <cellStyle name="Migliaia [0] 24 2" xfId="1462" xr:uid="{00000000-0005-0000-0000-0000BA020000}"/>
    <cellStyle name="Migliaia [0] 24 2 2" xfId="1463" xr:uid="{00000000-0005-0000-0000-0000BB020000}"/>
    <cellStyle name="Migliaia [0] 24 3" xfId="1464" xr:uid="{00000000-0005-0000-0000-0000BC020000}"/>
    <cellStyle name="Migliaia [0] 25" xfId="239" xr:uid="{00000000-0005-0000-0000-0000BD020000}"/>
    <cellStyle name="Migliaia [0] 25 2" xfId="1465" xr:uid="{00000000-0005-0000-0000-0000BE020000}"/>
    <cellStyle name="Migliaia [0] 25 2 2" xfId="1466" xr:uid="{00000000-0005-0000-0000-0000BF020000}"/>
    <cellStyle name="Migliaia [0] 25 3" xfId="1467" xr:uid="{00000000-0005-0000-0000-0000C0020000}"/>
    <cellStyle name="Migliaia [0] 26" xfId="240" xr:uid="{00000000-0005-0000-0000-0000C1020000}"/>
    <cellStyle name="Migliaia [0] 26 2" xfId="1468" xr:uid="{00000000-0005-0000-0000-0000C2020000}"/>
    <cellStyle name="Migliaia [0] 26 2 2" xfId="1469" xr:uid="{00000000-0005-0000-0000-0000C3020000}"/>
    <cellStyle name="Migliaia [0] 26 3" xfId="1470" xr:uid="{00000000-0005-0000-0000-0000C4020000}"/>
    <cellStyle name="Migliaia [0] 27" xfId="241" xr:uid="{00000000-0005-0000-0000-0000C5020000}"/>
    <cellStyle name="Migliaia [0] 27 2" xfId="1471" xr:uid="{00000000-0005-0000-0000-0000C6020000}"/>
    <cellStyle name="Migliaia [0] 27 2 2" xfId="1472" xr:uid="{00000000-0005-0000-0000-0000C7020000}"/>
    <cellStyle name="Migliaia [0] 27 3" xfId="1473" xr:uid="{00000000-0005-0000-0000-0000C8020000}"/>
    <cellStyle name="Migliaia [0] 28" xfId="242" xr:uid="{00000000-0005-0000-0000-0000C9020000}"/>
    <cellStyle name="Migliaia [0] 28 2" xfId="1474" xr:uid="{00000000-0005-0000-0000-0000CA020000}"/>
    <cellStyle name="Migliaia [0] 28 2 2" xfId="1475" xr:uid="{00000000-0005-0000-0000-0000CB020000}"/>
    <cellStyle name="Migliaia [0] 28 3" xfId="1476" xr:uid="{00000000-0005-0000-0000-0000CC020000}"/>
    <cellStyle name="Migliaia [0] 29" xfId="243" xr:uid="{00000000-0005-0000-0000-0000CD020000}"/>
    <cellStyle name="Migliaia [0] 29 2" xfId="1477" xr:uid="{00000000-0005-0000-0000-0000CE020000}"/>
    <cellStyle name="Migliaia [0] 29 2 2" xfId="1478" xr:uid="{00000000-0005-0000-0000-0000CF020000}"/>
    <cellStyle name="Migliaia [0] 29 3" xfId="1479" xr:uid="{00000000-0005-0000-0000-0000D0020000}"/>
    <cellStyle name="Migliaia [0] 3" xfId="244" xr:uid="{00000000-0005-0000-0000-0000D1020000}"/>
    <cellStyle name="Migliaia [0] 3 2" xfId="1480" xr:uid="{00000000-0005-0000-0000-0000D2020000}"/>
    <cellStyle name="Migliaia [0] 3 2 2" xfId="1481" xr:uid="{00000000-0005-0000-0000-0000D3020000}"/>
    <cellStyle name="Migliaia [0] 3 3" xfId="1482" xr:uid="{00000000-0005-0000-0000-0000D4020000}"/>
    <cellStyle name="Migliaia [0] 30" xfId="245" xr:uid="{00000000-0005-0000-0000-0000D5020000}"/>
    <cellStyle name="Migliaia [0] 30 2" xfId="1483" xr:uid="{00000000-0005-0000-0000-0000D6020000}"/>
    <cellStyle name="Migliaia [0] 30 2 2" xfId="1484" xr:uid="{00000000-0005-0000-0000-0000D7020000}"/>
    <cellStyle name="Migliaia [0] 30 3" xfId="1485" xr:uid="{00000000-0005-0000-0000-0000D8020000}"/>
    <cellStyle name="Migliaia [0] 31" xfId="246" xr:uid="{00000000-0005-0000-0000-0000D9020000}"/>
    <cellStyle name="Migliaia [0] 31 2" xfId="1486" xr:uid="{00000000-0005-0000-0000-0000DA020000}"/>
    <cellStyle name="Migliaia [0] 31 2 2" xfId="1487" xr:uid="{00000000-0005-0000-0000-0000DB020000}"/>
    <cellStyle name="Migliaia [0] 31 3" xfId="1488" xr:uid="{00000000-0005-0000-0000-0000DC020000}"/>
    <cellStyle name="Migliaia [0] 32" xfId="247" xr:uid="{00000000-0005-0000-0000-0000DD020000}"/>
    <cellStyle name="Migliaia [0] 32 2" xfId="1489" xr:uid="{00000000-0005-0000-0000-0000DE020000}"/>
    <cellStyle name="Migliaia [0] 32 2 2" xfId="1490" xr:uid="{00000000-0005-0000-0000-0000DF020000}"/>
    <cellStyle name="Migliaia [0] 32 3" xfId="1491" xr:uid="{00000000-0005-0000-0000-0000E0020000}"/>
    <cellStyle name="Migliaia [0] 33" xfId="248" xr:uid="{00000000-0005-0000-0000-0000E1020000}"/>
    <cellStyle name="Migliaia [0] 33 2" xfId="1492" xr:uid="{00000000-0005-0000-0000-0000E2020000}"/>
    <cellStyle name="Migliaia [0] 33 2 2" xfId="1493" xr:uid="{00000000-0005-0000-0000-0000E3020000}"/>
    <cellStyle name="Migliaia [0] 33 3" xfId="1494" xr:uid="{00000000-0005-0000-0000-0000E4020000}"/>
    <cellStyle name="Migliaia [0] 34" xfId="249" xr:uid="{00000000-0005-0000-0000-0000E5020000}"/>
    <cellStyle name="Migliaia [0] 34 2" xfId="1495" xr:uid="{00000000-0005-0000-0000-0000E6020000}"/>
    <cellStyle name="Migliaia [0] 34 2 2" xfId="1496" xr:uid="{00000000-0005-0000-0000-0000E7020000}"/>
    <cellStyle name="Migliaia [0] 34 3" xfId="1497" xr:uid="{00000000-0005-0000-0000-0000E8020000}"/>
    <cellStyle name="Migliaia [0] 35" xfId="250" xr:uid="{00000000-0005-0000-0000-0000E9020000}"/>
    <cellStyle name="Migliaia [0] 35 2" xfId="1498" xr:uid="{00000000-0005-0000-0000-0000EA020000}"/>
    <cellStyle name="Migliaia [0] 35 2 2" xfId="1499" xr:uid="{00000000-0005-0000-0000-0000EB020000}"/>
    <cellStyle name="Migliaia [0] 35 3" xfId="1500" xr:uid="{00000000-0005-0000-0000-0000EC020000}"/>
    <cellStyle name="Migliaia [0] 36" xfId="251" xr:uid="{00000000-0005-0000-0000-0000ED020000}"/>
    <cellStyle name="Migliaia [0] 36 2" xfId="1501" xr:uid="{00000000-0005-0000-0000-0000EE020000}"/>
    <cellStyle name="Migliaia [0] 36 2 2" xfId="1502" xr:uid="{00000000-0005-0000-0000-0000EF020000}"/>
    <cellStyle name="Migliaia [0] 36 3" xfId="1503" xr:uid="{00000000-0005-0000-0000-0000F0020000}"/>
    <cellStyle name="Migliaia [0] 37" xfId="252" xr:uid="{00000000-0005-0000-0000-0000F1020000}"/>
    <cellStyle name="Migliaia [0] 37 2" xfId="1504" xr:uid="{00000000-0005-0000-0000-0000F2020000}"/>
    <cellStyle name="Migliaia [0] 37 2 2" xfId="1505" xr:uid="{00000000-0005-0000-0000-0000F3020000}"/>
    <cellStyle name="Migliaia [0] 37 3" xfId="1506" xr:uid="{00000000-0005-0000-0000-0000F4020000}"/>
    <cellStyle name="Migliaia [0] 38" xfId="253" xr:uid="{00000000-0005-0000-0000-0000F5020000}"/>
    <cellStyle name="Migliaia [0] 38 2" xfId="1507" xr:uid="{00000000-0005-0000-0000-0000F6020000}"/>
    <cellStyle name="Migliaia [0] 38 2 2" xfId="1508" xr:uid="{00000000-0005-0000-0000-0000F7020000}"/>
    <cellStyle name="Migliaia [0] 38 3" xfId="1509" xr:uid="{00000000-0005-0000-0000-0000F8020000}"/>
    <cellStyle name="Migliaia [0] 39" xfId="254" xr:uid="{00000000-0005-0000-0000-0000F9020000}"/>
    <cellStyle name="Migliaia [0] 39 2" xfId="1510" xr:uid="{00000000-0005-0000-0000-0000FA020000}"/>
    <cellStyle name="Migliaia [0] 39 2 2" xfId="1511" xr:uid="{00000000-0005-0000-0000-0000FB020000}"/>
    <cellStyle name="Migliaia [0] 39 3" xfId="1512" xr:uid="{00000000-0005-0000-0000-0000FC020000}"/>
    <cellStyle name="Migliaia [0] 4" xfId="255" xr:uid="{00000000-0005-0000-0000-0000FD020000}"/>
    <cellStyle name="Migliaia [0] 4 2" xfId="1513" xr:uid="{00000000-0005-0000-0000-0000FE020000}"/>
    <cellStyle name="Migliaia [0] 4 2 2" xfId="1514" xr:uid="{00000000-0005-0000-0000-0000FF020000}"/>
    <cellStyle name="Migliaia [0] 4 3" xfId="1515" xr:uid="{00000000-0005-0000-0000-000000030000}"/>
    <cellStyle name="Migliaia [0] 40" xfId="256" xr:uid="{00000000-0005-0000-0000-000001030000}"/>
    <cellStyle name="Migliaia [0] 40 2" xfId="1516" xr:uid="{00000000-0005-0000-0000-000002030000}"/>
    <cellStyle name="Migliaia [0] 40 2 2" xfId="1517" xr:uid="{00000000-0005-0000-0000-000003030000}"/>
    <cellStyle name="Migliaia [0] 40 3" xfId="1518" xr:uid="{00000000-0005-0000-0000-000004030000}"/>
    <cellStyle name="Migliaia [0] 41" xfId="257" xr:uid="{00000000-0005-0000-0000-000005030000}"/>
    <cellStyle name="Migliaia [0] 41 2" xfId="1519" xr:uid="{00000000-0005-0000-0000-000006030000}"/>
    <cellStyle name="Migliaia [0] 41 2 2" xfId="1520" xr:uid="{00000000-0005-0000-0000-000007030000}"/>
    <cellStyle name="Migliaia [0] 41 3" xfId="1521" xr:uid="{00000000-0005-0000-0000-000008030000}"/>
    <cellStyle name="Migliaia [0] 42" xfId="258" xr:uid="{00000000-0005-0000-0000-000009030000}"/>
    <cellStyle name="Migliaia [0] 42 2" xfId="1522" xr:uid="{00000000-0005-0000-0000-00000A030000}"/>
    <cellStyle name="Migliaia [0] 42 2 2" xfId="1523" xr:uid="{00000000-0005-0000-0000-00000B030000}"/>
    <cellStyle name="Migliaia [0] 42 3" xfId="1524" xr:uid="{00000000-0005-0000-0000-00000C030000}"/>
    <cellStyle name="Migliaia [0] 43" xfId="259" xr:uid="{00000000-0005-0000-0000-00000D030000}"/>
    <cellStyle name="Migliaia [0] 43 2" xfId="1525" xr:uid="{00000000-0005-0000-0000-00000E030000}"/>
    <cellStyle name="Migliaia [0] 43 2 2" xfId="1526" xr:uid="{00000000-0005-0000-0000-00000F030000}"/>
    <cellStyle name="Migliaia [0] 43 3" xfId="1527" xr:uid="{00000000-0005-0000-0000-000010030000}"/>
    <cellStyle name="Migliaia [0] 44" xfId="260" xr:uid="{00000000-0005-0000-0000-000011030000}"/>
    <cellStyle name="Migliaia [0] 44 2" xfId="1528" xr:uid="{00000000-0005-0000-0000-000012030000}"/>
    <cellStyle name="Migliaia [0] 44 2 2" xfId="1529" xr:uid="{00000000-0005-0000-0000-000013030000}"/>
    <cellStyle name="Migliaia [0] 44 3" xfId="1530" xr:uid="{00000000-0005-0000-0000-000014030000}"/>
    <cellStyle name="Migliaia [0] 45" xfId="261" xr:uid="{00000000-0005-0000-0000-000015030000}"/>
    <cellStyle name="Migliaia [0] 45 2" xfId="1531" xr:uid="{00000000-0005-0000-0000-000016030000}"/>
    <cellStyle name="Migliaia [0] 45 2 2" xfId="1532" xr:uid="{00000000-0005-0000-0000-000017030000}"/>
    <cellStyle name="Migliaia [0] 45 3" xfId="1533" xr:uid="{00000000-0005-0000-0000-000018030000}"/>
    <cellStyle name="Migliaia [0] 46" xfId="262" xr:uid="{00000000-0005-0000-0000-000019030000}"/>
    <cellStyle name="Migliaia [0] 46 2" xfId="1534" xr:uid="{00000000-0005-0000-0000-00001A030000}"/>
    <cellStyle name="Migliaia [0] 46 2 2" xfId="1535" xr:uid="{00000000-0005-0000-0000-00001B030000}"/>
    <cellStyle name="Migliaia [0] 46 3" xfId="1536" xr:uid="{00000000-0005-0000-0000-00001C030000}"/>
    <cellStyle name="Migliaia [0] 47" xfId="263" xr:uid="{00000000-0005-0000-0000-00001D030000}"/>
    <cellStyle name="Migliaia [0] 47 2" xfId="1537" xr:uid="{00000000-0005-0000-0000-00001E030000}"/>
    <cellStyle name="Migliaia [0] 47 2 2" xfId="1538" xr:uid="{00000000-0005-0000-0000-00001F030000}"/>
    <cellStyle name="Migliaia [0] 47 3" xfId="1539" xr:uid="{00000000-0005-0000-0000-000020030000}"/>
    <cellStyle name="Migliaia [0] 48" xfId="264" xr:uid="{00000000-0005-0000-0000-000021030000}"/>
    <cellStyle name="Migliaia [0] 48 2" xfId="1540" xr:uid="{00000000-0005-0000-0000-000022030000}"/>
    <cellStyle name="Migliaia [0] 48 2 2" xfId="1541" xr:uid="{00000000-0005-0000-0000-000023030000}"/>
    <cellStyle name="Migliaia [0] 48 3" xfId="1542" xr:uid="{00000000-0005-0000-0000-000024030000}"/>
    <cellStyle name="Migliaia [0] 49" xfId="265" xr:uid="{00000000-0005-0000-0000-000025030000}"/>
    <cellStyle name="Migliaia [0] 49 2" xfId="1543" xr:uid="{00000000-0005-0000-0000-000026030000}"/>
    <cellStyle name="Migliaia [0] 49 2 2" xfId="1544" xr:uid="{00000000-0005-0000-0000-000027030000}"/>
    <cellStyle name="Migliaia [0] 49 3" xfId="1545" xr:uid="{00000000-0005-0000-0000-000028030000}"/>
    <cellStyle name="Migliaia [0] 5" xfId="266" xr:uid="{00000000-0005-0000-0000-000029030000}"/>
    <cellStyle name="Migliaia [0] 5 2" xfId="1546" xr:uid="{00000000-0005-0000-0000-00002A030000}"/>
    <cellStyle name="Migliaia [0] 5 2 2" xfId="1547" xr:uid="{00000000-0005-0000-0000-00002B030000}"/>
    <cellStyle name="Migliaia [0] 5 3" xfId="1548" xr:uid="{00000000-0005-0000-0000-00002C030000}"/>
    <cellStyle name="Migliaia [0] 50" xfId="267" xr:uid="{00000000-0005-0000-0000-00002D030000}"/>
    <cellStyle name="Migliaia [0] 50 2" xfId="1549" xr:uid="{00000000-0005-0000-0000-00002E030000}"/>
    <cellStyle name="Migliaia [0] 50 2 2" xfId="1550" xr:uid="{00000000-0005-0000-0000-00002F030000}"/>
    <cellStyle name="Migliaia [0] 50 3" xfId="1551" xr:uid="{00000000-0005-0000-0000-000030030000}"/>
    <cellStyle name="Migliaia [0] 51" xfId="268" xr:uid="{00000000-0005-0000-0000-000031030000}"/>
    <cellStyle name="Migliaia [0] 51 2" xfId="1552" xr:uid="{00000000-0005-0000-0000-000032030000}"/>
    <cellStyle name="Migliaia [0] 51 2 2" xfId="1553" xr:uid="{00000000-0005-0000-0000-000033030000}"/>
    <cellStyle name="Migliaia [0] 51 3" xfId="1554" xr:uid="{00000000-0005-0000-0000-000034030000}"/>
    <cellStyle name="Migliaia [0] 52" xfId="269" xr:uid="{00000000-0005-0000-0000-000035030000}"/>
    <cellStyle name="Migliaia [0] 52 2" xfId="1555" xr:uid="{00000000-0005-0000-0000-000036030000}"/>
    <cellStyle name="Migliaia [0] 52 2 2" xfId="1556" xr:uid="{00000000-0005-0000-0000-000037030000}"/>
    <cellStyle name="Migliaia [0] 52 3" xfId="1557" xr:uid="{00000000-0005-0000-0000-000038030000}"/>
    <cellStyle name="Migliaia [0] 53" xfId="270" xr:uid="{00000000-0005-0000-0000-000039030000}"/>
    <cellStyle name="Migliaia [0] 53 2" xfId="1558" xr:uid="{00000000-0005-0000-0000-00003A030000}"/>
    <cellStyle name="Migliaia [0] 53 2 2" xfId="1559" xr:uid="{00000000-0005-0000-0000-00003B030000}"/>
    <cellStyle name="Migliaia [0] 53 3" xfId="1560" xr:uid="{00000000-0005-0000-0000-00003C030000}"/>
    <cellStyle name="Migliaia [0] 54" xfId="271" xr:uid="{00000000-0005-0000-0000-00003D030000}"/>
    <cellStyle name="Migliaia [0] 54 2" xfId="1561" xr:uid="{00000000-0005-0000-0000-00003E030000}"/>
    <cellStyle name="Migliaia [0] 54 2 2" xfId="1562" xr:uid="{00000000-0005-0000-0000-00003F030000}"/>
    <cellStyle name="Migliaia [0] 54 3" xfId="1563" xr:uid="{00000000-0005-0000-0000-000040030000}"/>
    <cellStyle name="Migliaia [0] 55" xfId="272" xr:uid="{00000000-0005-0000-0000-000041030000}"/>
    <cellStyle name="Migliaia [0] 55 2" xfId="1564" xr:uid="{00000000-0005-0000-0000-000042030000}"/>
    <cellStyle name="Migliaia [0] 55 2 2" xfId="1565" xr:uid="{00000000-0005-0000-0000-000043030000}"/>
    <cellStyle name="Migliaia [0] 55 3" xfId="1566" xr:uid="{00000000-0005-0000-0000-000044030000}"/>
    <cellStyle name="Migliaia [0] 56" xfId="273" xr:uid="{00000000-0005-0000-0000-000045030000}"/>
    <cellStyle name="Migliaia [0] 56 2" xfId="1567" xr:uid="{00000000-0005-0000-0000-000046030000}"/>
    <cellStyle name="Migliaia [0] 56 2 2" xfId="1568" xr:uid="{00000000-0005-0000-0000-000047030000}"/>
    <cellStyle name="Migliaia [0] 56 3" xfId="1569" xr:uid="{00000000-0005-0000-0000-000048030000}"/>
    <cellStyle name="Migliaia [0] 57" xfId="274" xr:uid="{00000000-0005-0000-0000-000049030000}"/>
    <cellStyle name="Migliaia [0] 57 2" xfId="1570" xr:uid="{00000000-0005-0000-0000-00004A030000}"/>
    <cellStyle name="Migliaia [0] 57 2 2" xfId="1571" xr:uid="{00000000-0005-0000-0000-00004B030000}"/>
    <cellStyle name="Migliaia [0] 57 3" xfId="1572" xr:uid="{00000000-0005-0000-0000-00004C030000}"/>
    <cellStyle name="Migliaia [0] 58" xfId="275" xr:uid="{00000000-0005-0000-0000-00004D030000}"/>
    <cellStyle name="Migliaia [0] 58 2" xfId="1573" xr:uid="{00000000-0005-0000-0000-00004E030000}"/>
    <cellStyle name="Migliaia [0] 58 2 2" xfId="1574" xr:uid="{00000000-0005-0000-0000-00004F030000}"/>
    <cellStyle name="Migliaia [0] 58 3" xfId="1575" xr:uid="{00000000-0005-0000-0000-000050030000}"/>
    <cellStyle name="Migliaia [0] 59" xfId="276" xr:uid="{00000000-0005-0000-0000-000051030000}"/>
    <cellStyle name="Migliaia [0] 59 2" xfId="1576" xr:uid="{00000000-0005-0000-0000-000052030000}"/>
    <cellStyle name="Migliaia [0] 59 2 2" xfId="1577" xr:uid="{00000000-0005-0000-0000-000053030000}"/>
    <cellStyle name="Migliaia [0] 59 3" xfId="1578" xr:uid="{00000000-0005-0000-0000-000054030000}"/>
    <cellStyle name="Migliaia [0] 6" xfId="277" xr:uid="{00000000-0005-0000-0000-000055030000}"/>
    <cellStyle name="Migliaia [0] 6 2" xfId="1579" xr:uid="{00000000-0005-0000-0000-000056030000}"/>
    <cellStyle name="Migliaia [0] 6 2 2" xfId="1580" xr:uid="{00000000-0005-0000-0000-000057030000}"/>
    <cellStyle name="Migliaia [0] 6 3" xfId="1581" xr:uid="{00000000-0005-0000-0000-000058030000}"/>
    <cellStyle name="Migliaia [0] 7" xfId="278" xr:uid="{00000000-0005-0000-0000-000059030000}"/>
    <cellStyle name="Migliaia [0] 7 2" xfId="1582" xr:uid="{00000000-0005-0000-0000-00005A030000}"/>
    <cellStyle name="Migliaia [0] 7 2 2" xfId="1583" xr:uid="{00000000-0005-0000-0000-00005B030000}"/>
    <cellStyle name="Migliaia [0] 7 3" xfId="1584" xr:uid="{00000000-0005-0000-0000-00005C030000}"/>
    <cellStyle name="Migliaia [0] 8" xfId="279" xr:uid="{00000000-0005-0000-0000-00005D030000}"/>
    <cellStyle name="Migliaia [0] 8 2" xfId="1585" xr:uid="{00000000-0005-0000-0000-00005E030000}"/>
    <cellStyle name="Migliaia [0] 8 2 2" xfId="1586" xr:uid="{00000000-0005-0000-0000-00005F030000}"/>
    <cellStyle name="Migliaia [0] 8 3" xfId="1587" xr:uid="{00000000-0005-0000-0000-000060030000}"/>
    <cellStyle name="Migliaia [0] 9" xfId="280" xr:uid="{00000000-0005-0000-0000-000061030000}"/>
    <cellStyle name="Migliaia [0] 9 2" xfId="1588" xr:uid="{00000000-0005-0000-0000-000062030000}"/>
    <cellStyle name="Migliaia [0] 9 2 2" xfId="1589" xr:uid="{00000000-0005-0000-0000-000063030000}"/>
    <cellStyle name="Migliaia [0] 9 3" xfId="1590" xr:uid="{00000000-0005-0000-0000-000064030000}"/>
    <cellStyle name="Migliaia 10" xfId="281" xr:uid="{00000000-0005-0000-0000-000065030000}"/>
    <cellStyle name="Migliaia 10 2" xfId="282" xr:uid="{00000000-0005-0000-0000-000066030000}"/>
    <cellStyle name="Migliaia 10 2 2" xfId="1591" xr:uid="{00000000-0005-0000-0000-000067030000}"/>
    <cellStyle name="Migliaia 10 3" xfId="283" xr:uid="{00000000-0005-0000-0000-000068030000}"/>
    <cellStyle name="Migliaia 10 3 2" xfId="1592" xr:uid="{00000000-0005-0000-0000-000069030000}"/>
    <cellStyle name="Migliaia 10 3 2 2" xfId="1593" xr:uid="{00000000-0005-0000-0000-00006A030000}"/>
    <cellStyle name="Migliaia 10 4" xfId="1594" xr:uid="{00000000-0005-0000-0000-00006B030000}"/>
    <cellStyle name="Migliaia 10 4 2" xfId="1595" xr:uid="{00000000-0005-0000-0000-00006C030000}"/>
    <cellStyle name="Migliaia 10 5" xfId="1596" xr:uid="{00000000-0005-0000-0000-00006D030000}"/>
    <cellStyle name="Migliaia 11" xfId="284" xr:uid="{00000000-0005-0000-0000-00006E030000}"/>
    <cellStyle name="Migliaia 11 2" xfId="285" xr:uid="{00000000-0005-0000-0000-00006F030000}"/>
    <cellStyle name="Migliaia 11 2 2" xfId="1597" xr:uid="{00000000-0005-0000-0000-000070030000}"/>
    <cellStyle name="Migliaia 11 3" xfId="286" xr:uid="{00000000-0005-0000-0000-000071030000}"/>
    <cellStyle name="Migliaia 11 3 2" xfId="1598" xr:uid="{00000000-0005-0000-0000-000072030000}"/>
    <cellStyle name="Migliaia 11 3 2 2" xfId="1599" xr:uid="{00000000-0005-0000-0000-000073030000}"/>
    <cellStyle name="Migliaia 11 4" xfId="1600" xr:uid="{00000000-0005-0000-0000-000074030000}"/>
    <cellStyle name="Migliaia 11 4 2" xfId="1601" xr:uid="{00000000-0005-0000-0000-000075030000}"/>
    <cellStyle name="Migliaia 11 5" xfId="1602" xr:uid="{00000000-0005-0000-0000-000076030000}"/>
    <cellStyle name="Migliaia 12" xfId="287" xr:uid="{00000000-0005-0000-0000-000077030000}"/>
    <cellStyle name="Migliaia 12 2" xfId="288" xr:uid="{00000000-0005-0000-0000-000078030000}"/>
    <cellStyle name="Migliaia 12 2 2" xfId="1603" xr:uid="{00000000-0005-0000-0000-000079030000}"/>
    <cellStyle name="Migliaia 12 3" xfId="289" xr:uid="{00000000-0005-0000-0000-00007A030000}"/>
    <cellStyle name="Migliaia 12 3 2" xfId="1604" xr:uid="{00000000-0005-0000-0000-00007B030000}"/>
    <cellStyle name="Migliaia 12 3 2 2" xfId="1605" xr:uid="{00000000-0005-0000-0000-00007C030000}"/>
    <cellStyle name="Migliaia 12 4" xfId="1606" xr:uid="{00000000-0005-0000-0000-00007D030000}"/>
    <cellStyle name="Migliaia 12 4 2" xfId="1607" xr:uid="{00000000-0005-0000-0000-00007E030000}"/>
    <cellStyle name="Migliaia 12 5" xfId="1608" xr:uid="{00000000-0005-0000-0000-00007F030000}"/>
    <cellStyle name="Migliaia 13" xfId="290" xr:uid="{00000000-0005-0000-0000-000080030000}"/>
    <cellStyle name="Migliaia 13 2" xfId="291" xr:uid="{00000000-0005-0000-0000-000081030000}"/>
    <cellStyle name="Migliaia 13 2 2" xfId="1609" xr:uid="{00000000-0005-0000-0000-000082030000}"/>
    <cellStyle name="Migliaia 13 3" xfId="292" xr:uid="{00000000-0005-0000-0000-000083030000}"/>
    <cellStyle name="Migliaia 13 3 2" xfId="1610" xr:uid="{00000000-0005-0000-0000-000084030000}"/>
    <cellStyle name="Migliaia 13 3 2 2" xfId="1611" xr:uid="{00000000-0005-0000-0000-000085030000}"/>
    <cellStyle name="Migliaia 13 4" xfId="1612" xr:uid="{00000000-0005-0000-0000-000086030000}"/>
    <cellStyle name="Migliaia 13 4 2" xfId="1613" xr:uid="{00000000-0005-0000-0000-000087030000}"/>
    <cellStyle name="Migliaia 13 5" xfId="1614" xr:uid="{00000000-0005-0000-0000-000088030000}"/>
    <cellStyle name="Migliaia 14" xfId="293" xr:uid="{00000000-0005-0000-0000-000089030000}"/>
    <cellStyle name="Migliaia 14 2" xfId="294" xr:uid="{00000000-0005-0000-0000-00008A030000}"/>
    <cellStyle name="Migliaia 14 2 2" xfId="1615" xr:uid="{00000000-0005-0000-0000-00008B030000}"/>
    <cellStyle name="Migliaia 14 3" xfId="295" xr:uid="{00000000-0005-0000-0000-00008C030000}"/>
    <cellStyle name="Migliaia 14 3 2" xfId="1616" xr:uid="{00000000-0005-0000-0000-00008D030000}"/>
    <cellStyle name="Migliaia 14 3 2 2" xfId="1617" xr:uid="{00000000-0005-0000-0000-00008E030000}"/>
    <cellStyle name="Migliaia 14 4" xfId="1618" xr:uid="{00000000-0005-0000-0000-00008F030000}"/>
    <cellStyle name="Migliaia 14 4 2" xfId="1619" xr:uid="{00000000-0005-0000-0000-000090030000}"/>
    <cellStyle name="Migliaia 14 5" xfId="1620" xr:uid="{00000000-0005-0000-0000-000091030000}"/>
    <cellStyle name="Migliaia 15" xfId="296" xr:uid="{00000000-0005-0000-0000-000092030000}"/>
    <cellStyle name="Migliaia 15 2" xfId="297" xr:uid="{00000000-0005-0000-0000-000093030000}"/>
    <cellStyle name="Migliaia 15 2 2" xfId="1621" xr:uid="{00000000-0005-0000-0000-000094030000}"/>
    <cellStyle name="Migliaia 15 3" xfId="298" xr:uid="{00000000-0005-0000-0000-000095030000}"/>
    <cellStyle name="Migliaia 15 3 2" xfId="1622" xr:uid="{00000000-0005-0000-0000-000096030000}"/>
    <cellStyle name="Migliaia 15 3 2 2" xfId="1623" xr:uid="{00000000-0005-0000-0000-000097030000}"/>
    <cellStyle name="Migliaia 15 4" xfId="1624" xr:uid="{00000000-0005-0000-0000-000098030000}"/>
    <cellStyle name="Migliaia 15 4 2" xfId="1625" xr:uid="{00000000-0005-0000-0000-000099030000}"/>
    <cellStyle name="Migliaia 15 5" xfId="1626" xr:uid="{00000000-0005-0000-0000-00009A030000}"/>
    <cellStyle name="Migliaia 16" xfId="299" xr:uid="{00000000-0005-0000-0000-00009B030000}"/>
    <cellStyle name="Migliaia 16 2" xfId="300" xr:uid="{00000000-0005-0000-0000-00009C030000}"/>
    <cellStyle name="Migliaia 16 2 2" xfId="1627" xr:uid="{00000000-0005-0000-0000-00009D030000}"/>
    <cellStyle name="Migliaia 16 3" xfId="301" xr:uid="{00000000-0005-0000-0000-00009E030000}"/>
    <cellStyle name="Migliaia 16 3 2" xfId="1628" xr:uid="{00000000-0005-0000-0000-00009F030000}"/>
    <cellStyle name="Migliaia 16 3 2 2" xfId="1629" xr:uid="{00000000-0005-0000-0000-0000A0030000}"/>
    <cellStyle name="Migliaia 16 4" xfId="1630" xr:uid="{00000000-0005-0000-0000-0000A1030000}"/>
    <cellStyle name="Migliaia 16 4 2" xfId="1631" xr:uid="{00000000-0005-0000-0000-0000A2030000}"/>
    <cellStyle name="Migliaia 16 5" xfId="1632" xr:uid="{00000000-0005-0000-0000-0000A3030000}"/>
    <cellStyle name="Migliaia 17" xfId="302" xr:uid="{00000000-0005-0000-0000-0000A4030000}"/>
    <cellStyle name="Migliaia 17 2" xfId="303" xr:uid="{00000000-0005-0000-0000-0000A5030000}"/>
    <cellStyle name="Migliaia 17 2 2" xfId="1633" xr:uid="{00000000-0005-0000-0000-0000A6030000}"/>
    <cellStyle name="Migliaia 17 3" xfId="304" xr:uid="{00000000-0005-0000-0000-0000A7030000}"/>
    <cellStyle name="Migliaia 17 3 2" xfId="1634" xr:uid="{00000000-0005-0000-0000-0000A8030000}"/>
    <cellStyle name="Migliaia 17 3 2 2" xfId="1635" xr:uid="{00000000-0005-0000-0000-0000A9030000}"/>
    <cellStyle name="Migliaia 17 4" xfId="1636" xr:uid="{00000000-0005-0000-0000-0000AA030000}"/>
    <cellStyle name="Migliaia 17 4 2" xfId="1637" xr:uid="{00000000-0005-0000-0000-0000AB030000}"/>
    <cellStyle name="Migliaia 17 5" xfId="1638" xr:uid="{00000000-0005-0000-0000-0000AC030000}"/>
    <cellStyle name="Migliaia 18" xfId="305" xr:uid="{00000000-0005-0000-0000-0000AD030000}"/>
    <cellStyle name="Migliaia 18 2" xfId="306" xr:uid="{00000000-0005-0000-0000-0000AE030000}"/>
    <cellStyle name="Migliaia 18 2 2" xfId="1639" xr:uid="{00000000-0005-0000-0000-0000AF030000}"/>
    <cellStyle name="Migliaia 18 3" xfId="307" xr:uid="{00000000-0005-0000-0000-0000B0030000}"/>
    <cellStyle name="Migliaia 18 3 2" xfId="1640" xr:uid="{00000000-0005-0000-0000-0000B1030000}"/>
    <cellStyle name="Migliaia 18 3 2 2" xfId="1641" xr:uid="{00000000-0005-0000-0000-0000B2030000}"/>
    <cellStyle name="Migliaia 18 4" xfId="1642" xr:uid="{00000000-0005-0000-0000-0000B3030000}"/>
    <cellStyle name="Migliaia 18 4 2" xfId="1643" xr:uid="{00000000-0005-0000-0000-0000B4030000}"/>
    <cellStyle name="Migliaia 18 5" xfId="1644" xr:uid="{00000000-0005-0000-0000-0000B5030000}"/>
    <cellStyle name="Migliaia 19" xfId="308" xr:uid="{00000000-0005-0000-0000-0000B6030000}"/>
    <cellStyle name="Migliaia 19 2" xfId="309" xr:uid="{00000000-0005-0000-0000-0000B7030000}"/>
    <cellStyle name="Migliaia 19 2 2" xfId="1645" xr:uid="{00000000-0005-0000-0000-0000B8030000}"/>
    <cellStyle name="Migliaia 19 3" xfId="310" xr:uid="{00000000-0005-0000-0000-0000B9030000}"/>
    <cellStyle name="Migliaia 19 3 2" xfId="1646" xr:uid="{00000000-0005-0000-0000-0000BA030000}"/>
    <cellStyle name="Migliaia 19 3 2 2" xfId="1647" xr:uid="{00000000-0005-0000-0000-0000BB030000}"/>
    <cellStyle name="Migliaia 19 4" xfId="1648" xr:uid="{00000000-0005-0000-0000-0000BC030000}"/>
    <cellStyle name="Migliaia 19 4 2" xfId="1649" xr:uid="{00000000-0005-0000-0000-0000BD030000}"/>
    <cellStyle name="Migliaia 19 5" xfId="1650" xr:uid="{00000000-0005-0000-0000-0000BE030000}"/>
    <cellStyle name="Migliaia 2" xfId="311" xr:uid="{00000000-0005-0000-0000-0000BF030000}"/>
    <cellStyle name="Migliaia 2 2" xfId="312" xr:uid="{00000000-0005-0000-0000-0000C0030000}"/>
    <cellStyle name="Migliaia 2 2 2" xfId="1651" xr:uid="{00000000-0005-0000-0000-0000C1030000}"/>
    <cellStyle name="Migliaia 2 2 2 2" xfId="1652" xr:uid="{00000000-0005-0000-0000-0000C2030000}"/>
    <cellStyle name="Migliaia 2 2 3" xfId="1653" xr:uid="{00000000-0005-0000-0000-0000C3030000}"/>
    <cellStyle name="Migliaia 2 3" xfId="313" xr:uid="{00000000-0005-0000-0000-0000C4030000}"/>
    <cellStyle name="Migliaia 2 3 2" xfId="1654" xr:uid="{00000000-0005-0000-0000-0000C5030000}"/>
    <cellStyle name="Migliaia 2 3 2 2" xfId="1655" xr:uid="{00000000-0005-0000-0000-0000C6030000}"/>
    <cellStyle name="Migliaia 2 3 3" xfId="1656" xr:uid="{00000000-0005-0000-0000-0000C7030000}"/>
    <cellStyle name="Migliaia 2 4" xfId="314" xr:uid="{00000000-0005-0000-0000-0000C8030000}"/>
    <cellStyle name="Migliaia 2 4 2" xfId="1657" xr:uid="{00000000-0005-0000-0000-0000C9030000}"/>
    <cellStyle name="Migliaia 2 4 2 2" xfId="1658" xr:uid="{00000000-0005-0000-0000-0000CA030000}"/>
    <cellStyle name="Migliaia 2 5" xfId="1659" xr:uid="{00000000-0005-0000-0000-0000CB030000}"/>
    <cellStyle name="Migliaia 2 5 2" xfId="1660" xr:uid="{00000000-0005-0000-0000-0000CC030000}"/>
    <cellStyle name="Migliaia 2 6" xfId="1661" xr:uid="{00000000-0005-0000-0000-0000CD030000}"/>
    <cellStyle name="Migliaia 2_Domestico_reg&amp;naz" xfId="315" xr:uid="{00000000-0005-0000-0000-0000CE030000}"/>
    <cellStyle name="Migliaia 20" xfId="316" xr:uid="{00000000-0005-0000-0000-0000CF030000}"/>
    <cellStyle name="Migliaia 20 2" xfId="317" xr:uid="{00000000-0005-0000-0000-0000D0030000}"/>
    <cellStyle name="Migliaia 20 2 2" xfId="1662" xr:uid="{00000000-0005-0000-0000-0000D1030000}"/>
    <cellStyle name="Migliaia 20 3" xfId="318" xr:uid="{00000000-0005-0000-0000-0000D2030000}"/>
    <cellStyle name="Migliaia 20 3 2" xfId="1663" xr:uid="{00000000-0005-0000-0000-0000D3030000}"/>
    <cellStyle name="Migliaia 20 3 2 2" xfId="1664" xr:uid="{00000000-0005-0000-0000-0000D4030000}"/>
    <cellStyle name="Migliaia 20 4" xfId="1665" xr:uid="{00000000-0005-0000-0000-0000D5030000}"/>
    <cellStyle name="Migliaia 20 4 2" xfId="1666" xr:uid="{00000000-0005-0000-0000-0000D6030000}"/>
    <cellStyle name="Migliaia 20 5" xfId="1667" xr:uid="{00000000-0005-0000-0000-0000D7030000}"/>
    <cellStyle name="Migliaia 21" xfId="319" xr:uid="{00000000-0005-0000-0000-0000D8030000}"/>
    <cellStyle name="Migliaia 21 2" xfId="320" xr:uid="{00000000-0005-0000-0000-0000D9030000}"/>
    <cellStyle name="Migliaia 21 2 2" xfId="1668" xr:uid="{00000000-0005-0000-0000-0000DA030000}"/>
    <cellStyle name="Migliaia 21 3" xfId="321" xr:uid="{00000000-0005-0000-0000-0000DB030000}"/>
    <cellStyle name="Migliaia 21 3 2" xfId="1669" xr:uid="{00000000-0005-0000-0000-0000DC030000}"/>
    <cellStyle name="Migliaia 21 3 2 2" xfId="1670" xr:uid="{00000000-0005-0000-0000-0000DD030000}"/>
    <cellStyle name="Migliaia 21 4" xfId="1671" xr:uid="{00000000-0005-0000-0000-0000DE030000}"/>
    <cellStyle name="Migliaia 21 4 2" xfId="1672" xr:uid="{00000000-0005-0000-0000-0000DF030000}"/>
    <cellStyle name="Migliaia 21 5" xfId="1673" xr:uid="{00000000-0005-0000-0000-0000E0030000}"/>
    <cellStyle name="Migliaia 22" xfId="322" xr:uid="{00000000-0005-0000-0000-0000E1030000}"/>
    <cellStyle name="Migliaia 22 2" xfId="323" xr:uid="{00000000-0005-0000-0000-0000E2030000}"/>
    <cellStyle name="Migliaia 22 2 2" xfId="1674" xr:uid="{00000000-0005-0000-0000-0000E3030000}"/>
    <cellStyle name="Migliaia 22 3" xfId="324" xr:uid="{00000000-0005-0000-0000-0000E4030000}"/>
    <cellStyle name="Migliaia 22 3 2" xfId="1675" xr:uid="{00000000-0005-0000-0000-0000E5030000}"/>
    <cellStyle name="Migliaia 22 3 2 2" xfId="1676" xr:uid="{00000000-0005-0000-0000-0000E6030000}"/>
    <cellStyle name="Migliaia 22 4" xfId="1677" xr:uid="{00000000-0005-0000-0000-0000E7030000}"/>
    <cellStyle name="Migliaia 22 4 2" xfId="1678" xr:uid="{00000000-0005-0000-0000-0000E8030000}"/>
    <cellStyle name="Migliaia 22 5" xfId="1679" xr:uid="{00000000-0005-0000-0000-0000E9030000}"/>
    <cellStyle name="Migliaia 23" xfId="325" xr:uid="{00000000-0005-0000-0000-0000EA030000}"/>
    <cellStyle name="Migliaia 23 2" xfId="326" xr:uid="{00000000-0005-0000-0000-0000EB030000}"/>
    <cellStyle name="Migliaia 23 2 2" xfId="1680" xr:uid="{00000000-0005-0000-0000-0000EC030000}"/>
    <cellStyle name="Migliaia 23 3" xfId="327" xr:uid="{00000000-0005-0000-0000-0000ED030000}"/>
    <cellStyle name="Migliaia 23 3 2" xfId="1681" xr:uid="{00000000-0005-0000-0000-0000EE030000}"/>
    <cellStyle name="Migliaia 23 3 2 2" xfId="1682" xr:uid="{00000000-0005-0000-0000-0000EF030000}"/>
    <cellStyle name="Migliaia 23 4" xfId="1683" xr:uid="{00000000-0005-0000-0000-0000F0030000}"/>
    <cellStyle name="Migliaia 23 4 2" xfId="1684" xr:uid="{00000000-0005-0000-0000-0000F1030000}"/>
    <cellStyle name="Migliaia 23 5" xfId="1685" xr:uid="{00000000-0005-0000-0000-0000F2030000}"/>
    <cellStyle name="Migliaia 24" xfId="328" xr:uid="{00000000-0005-0000-0000-0000F3030000}"/>
    <cellStyle name="Migliaia 24 2" xfId="329" xr:uid="{00000000-0005-0000-0000-0000F4030000}"/>
    <cellStyle name="Migliaia 24 2 2" xfId="1686" xr:uid="{00000000-0005-0000-0000-0000F5030000}"/>
    <cellStyle name="Migliaia 24 3" xfId="330" xr:uid="{00000000-0005-0000-0000-0000F6030000}"/>
    <cellStyle name="Migliaia 24 3 2" xfId="1687" xr:uid="{00000000-0005-0000-0000-0000F7030000}"/>
    <cellStyle name="Migliaia 24 3 2 2" xfId="1688" xr:uid="{00000000-0005-0000-0000-0000F8030000}"/>
    <cellStyle name="Migliaia 24 4" xfId="1689" xr:uid="{00000000-0005-0000-0000-0000F9030000}"/>
    <cellStyle name="Migliaia 24 4 2" xfId="1690" xr:uid="{00000000-0005-0000-0000-0000FA030000}"/>
    <cellStyle name="Migliaia 24 5" xfId="1691" xr:uid="{00000000-0005-0000-0000-0000FB030000}"/>
    <cellStyle name="Migliaia 25" xfId="331" xr:uid="{00000000-0005-0000-0000-0000FC030000}"/>
    <cellStyle name="Migliaia 25 2" xfId="332" xr:uid="{00000000-0005-0000-0000-0000FD030000}"/>
    <cellStyle name="Migliaia 25 2 2" xfId="1692" xr:uid="{00000000-0005-0000-0000-0000FE030000}"/>
    <cellStyle name="Migliaia 25 3" xfId="333" xr:uid="{00000000-0005-0000-0000-0000FF030000}"/>
    <cellStyle name="Migliaia 25 3 2" xfId="1693" xr:uid="{00000000-0005-0000-0000-000000040000}"/>
    <cellStyle name="Migliaia 25 3 2 2" xfId="1694" xr:uid="{00000000-0005-0000-0000-000001040000}"/>
    <cellStyle name="Migliaia 25 4" xfId="1695" xr:uid="{00000000-0005-0000-0000-000002040000}"/>
    <cellStyle name="Migliaia 25 4 2" xfId="1696" xr:uid="{00000000-0005-0000-0000-000003040000}"/>
    <cellStyle name="Migliaia 25 5" xfId="1697" xr:uid="{00000000-0005-0000-0000-000004040000}"/>
    <cellStyle name="Migliaia 26" xfId="334" xr:uid="{00000000-0005-0000-0000-000005040000}"/>
    <cellStyle name="Migliaia 26 2" xfId="335" xr:uid="{00000000-0005-0000-0000-000006040000}"/>
    <cellStyle name="Migliaia 26 2 2" xfId="1698" xr:uid="{00000000-0005-0000-0000-000007040000}"/>
    <cellStyle name="Migliaia 26 3" xfId="336" xr:uid="{00000000-0005-0000-0000-000008040000}"/>
    <cellStyle name="Migliaia 26 3 2" xfId="1699" xr:uid="{00000000-0005-0000-0000-000009040000}"/>
    <cellStyle name="Migliaia 26 3 2 2" xfId="1700" xr:uid="{00000000-0005-0000-0000-00000A040000}"/>
    <cellStyle name="Migliaia 26 4" xfId="1701" xr:uid="{00000000-0005-0000-0000-00000B040000}"/>
    <cellStyle name="Migliaia 26 4 2" xfId="1702" xr:uid="{00000000-0005-0000-0000-00000C040000}"/>
    <cellStyle name="Migliaia 26 5" xfId="1703" xr:uid="{00000000-0005-0000-0000-00000D040000}"/>
    <cellStyle name="Migliaia 27" xfId="337" xr:uid="{00000000-0005-0000-0000-00000E040000}"/>
    <cellStyle name="Migliaia 27 2" xfId="338" xr:uid="{00000000-0005-0000-0000-00000F040000}"/>
    <cellStyle name="Migliaia 27 2 2" xfId="1704" xr:uid="{00000000-0005-0000-0000-000010040000}"/>
    <cellStyle name="Migliaia 27 3" xfId="339" xr:uid="{00000000-0005-0000-0000-000011040000}"/>
    <cellStyle name="Migliaia 27 3 2" xfId="1705" xr:uid="{00000000-0005-0000-0000-000012040000}"/>
    <cellStyle name="Migliaia 27 3 2 2" xfId="1706" xr:uid="{00000000-0005-0000-0000-000013040000}"/>
    <cellStyle name="Migliaia 27 4" xfId="1707" xr:uid="{00000000-0005-0000-0000-000014040000}"/>
    <cellStyle name="Migliaia 27 4 2" xfId="1708" xr:uid="{00000000-0005-0000-0000-000015040000}"/>
    <cellStyle name="Migliaia 27 5" xfId="1709" xr:uid="{00000000-0005-0000-0000-000016040000}"/>
    <cellStyle name="Migliaia 28" xfId="340" xr:uid="{00000000-0005-0000-0000-000017040000}"/>
    <cellStyle name="Migliaia 28 2" xfId="341" xr:uid="{00000000-0005-0000-0000-000018040000}"/>
    <cellStyle name="Migliaia 28 2 2" xfId="1710" xr:uid="{00000000-0005-0000-0000-000019040000}"/>
    <cellStyle name="Migliaia 28 3" xfId="342" xr:uid="{00000000-0005-0000-0000-00001A040000}"/>
    <cellStyle name="Migliaia 28 3 2" xfId="1711" xr:uid="{00000000-0005-0000-0000-00001B040000}"/>
    <cellStyle name="Migliaia 28 3 2 2" xfId="1712" xr:uid="{00000000-0005-0000-0000-00001C040000}"/>
    <cellStyle name="Migliaia 28 4" xfId="1713" xr:uid="{00000000-0005-0000-0000-00001D040000}"/>
    <cellStyle name="Migliaia 28 4 2" xfId="1714" xr:uid="{00000000-0005-0000-0000-00001E040000}"/>
    <cellStyle name="Migliaia 28 5" xfId="1715" xr:uid="{00000000-0005-0000-0000-00001F040000}"/>
    <cellStyle name="Migliaia 29" xfId="343" xr:uid="{00000000-0005-0000-0000-000020040000}"/>
    <cellStyle name="Migliaia 29 2" xfId="344" xr:uid="{00000000-0005-0000-0000-000021040000}"/>
    <cellStyle name="Migliaia 29 2 2" xfId="1716" xr:uid="{00000000-0005-0000-0000-000022040000}"/>
    <cellStyle name="Migliaia 29 3" xfId="345" xr:uid="{00000000-0005-0000-0000-000023040000}"/>
    <cellStyle name="Migliaia 29 3 2" xfId="1717" xr:uid="{00000000-0005-0000-0000-000024040000}"/>
    <cellStyle name="Migliaia 29 3 2 2" xfId="1718" xr:uid="{00000000-0005-0000-0000-000025040000}"/>
    <cellStyle name="Migliaia 29 4" xfId="1719" xr:uid="{00000000-0005-0000-0000-000026040000}"/>
    <cellStyle name="Migliaia 29 4 2" xfId="1720" xr:uid="{00000000-0005-0000-0000-000027040000}"/>
    <cellStyle name="Migliaia 29 5" xfId="1721" xr:uid="{00000000-0005-0000-0000-000028040000}"/>
    <cellStyle name="Migliaia 3" xfId="346" xr:uid="{00000000-0005-0000-0000-000029040000}"/>
    <cellStyle name="Migliaia 3 2" xfId="347" xr:uid="{00000000-0005-0000-0000-00002A040000}"/>
    <cellStyle name="Migliaia 3 2 2" xfId="1722" xr:uid="{00000000-0005-0000-0000-00002B040000}"/>
    <cellStyle name="Migliaia 3 3" xfId="348" xr:uid="{00000000-0005-0000-0000-00002C040000}"/>
    <cellStyle name="Migliaia 3 3 2" xfId="1723" xr:uid="{00000000-0005-0000-0000-00002D040000}"/>
    <cellStyle name="Migliaia 3 3 2 2" xfId="1724" xr:uid="{00000000-0005-0000-0000-00002E040000}"/>
    <cellStyle name="Migliaia 3 4" xfId="1725" xr:uid="{00000000-0005-0000-0000-00002F040000}"/>
    <cellStyle name="Migliaia 3 4 2" xfId="1726" xr:uid="{00000000-0005-0000-0000-000030040000}"/>
    <cellStyle name="Migliaia 3 5" xfId="1727" xr:uid="{00000000-0005-0000-0000-000031040000}"/>
    <cellStyle name="Migliaia 30" xfId="349" xr:uid="{00000000-0005-0000-0000-000032040000}"/>
    <cellStyle name="Migliaia 30 2" xfId="350" xr:uid="{00000000-0005-0000-0000-000033040000}"/>
    <cellStyle name="Migliaia 30 2 2" xfId="1728" xr:uid="{00000000-0005-0000-0000-000034040000}"/>
    <cellStyle name="Migliaia 30 3" xfId="351" xr:uid="{00000000-0005-0000-0000-000035040000}"/>
    <cellStyle name="Migliaia 30 3 2" xfId="1729" xr:uid="{00000000-0005-0000-0000-000036040000}"/>
    <cellStyle name="Migliaia 30 3 2 2" xfId="1730" xr:uid="{00000000-0005-0000-0000-000037040000}"/>
    <cellStyle name="Migliaia 30 4" xfId="1731" xr:uid="{00000000-0005-0000-0000-000038040000}"/>
    <cellStyle name="Migliaia 30 4 2" xfId="1732" xr:uid="{00000000-0005-0000-0000-000039040000}"/>
    <cellStyle name="Migliaia 30 5" xfId="1733" xr:uid="{00000000-0005-0000-0000-00003A040000}"/>
    <cellStyle name="Migliaia 31" xfId="352" xr:uid="{00000000-0005-0000-0000-00003B040000}"/>
    <cellStyle name="Migliaia 31 2" xfId="353" xr:uid="{00000000-0005-0000-0000-00003C040000}"/>
    <cellStyle name="Migliaia 31 2 2" xfId="1734" xr:uid="{00000000-0005-0000-0000-00003D040000}"/>
    <cellStyle name="Migliaia 31 3" xfId="354" xr:uid="{00000000-0005-0000-0000-00003E040000}"/>
    <cellStyle name="Migliaia 31 3 2" xfId="1735" xr:uid="{00000000-0005-0000-0000-00003F040000}"/>
    <cellStyle name="Migliaia 31 3 2 2" xfId="1736" xr:uid="{00000000-0005-0000-0000-000040040000}"/>
    <cellStyle name="Migliaia 31 4" xfId="1737" xr:uid="{00000000-0005-0000-0000-000041040000}"/>
    <cellStyle name="Migliaia 31 4 2" xfId="1738" xr:uid="{00000000-0005-0000-0000-000042040000}"/>
    <cellStyle name="Migliaia 31 5" xfId="1739" xr:uid="{00000000-0005-0000-0000-000043040000}"/>
    <cellStyle name="Migliaia 32" xfId="355" xr:uid="{00000000-0005-0000-0000-000044040000}"/>
    <cellStyle name="Migliaia 32 2" xfId="356" xr:uid="{00000000-0005-0000-0000-000045040000}"/>
    <cellStyle name="Migliaia 32 2 2" xfId="1740" xr:uid="{00000000-0005-0000-0000-000046040000}"/>
    <cellStyle name="Migliaia 32 3" xfId="357" xr:uid="{00000000-0005-0000-0000-000047040000}"/>
    <cellStyle name="Migliaia 32 3 2" xfId="1741" xr:uid="{00000000-0005-0000-0000-000048040000}"/>
    <cellStyle name="Migliaia 32 3 2 2" xfId="1742" xr:uid="{00000000-0005-0000-0000-000049040000}"/>
    <cellStyle name="Migliaia 32 4" xfId="1743" xr:uid="{00000000-0005-0000-0000-00004A040000}"/>
    <cellStyle name="Migliaia 32 4 2" xfId="1744" xr:uid="{00000000-0005-0000-0000-00004B040000}"/>
    <cellStyle name="Migliaia 32 5" xfId="1745" xr:uid="{00000000-0005-0000-0000-00004C040000}"/>
    <cellStyle name="Migliaia 33" xfId="358" xr:uid="{00000000-0005-0000-0000-00004D040000}"/>
    <cellStyle name="Migliaia 33 2" xfId="359" xr:uid="{00000000-0005-0000-0000-00004E040000}"/>
    <cellStyle name="Migliaia 33 2 2" xfId="1746" xr:uid="{00000000-0005-0000-0000-00004F040000}"/>
    <cellStyle name="Migliaia 33 3" xfId="360" xr:uid="{00000000-0005-0000-0000-000050040000}"/>
    <cellStyle name="Migliaia 33 3 2" xfId="1747" xr:uid="{00000000-0005-0000-0000-000051040000}"/>
    <cellStyle name="Migliaia 33 3 2 2" xfId="1748" xr:uid="{00000000-0005-0000-0000-000052040000}"/>
    <cellStyle name="Migliaia 33 4" xfId="1749" xr:uid="{00000000-0005-0000-0000-000053040000}"/>
    <cellStyle name="Migliaia 33 4 2" xfId="1750" xr:uid="{00000000-0005-0000-0000-000054040000}"/>
    <cellStyle name="Migliaia 33 5" xfId="1751" xr:uid="{00000000-0005-0000-0000-000055040000}"/>
    <cellStyle name="Migliaia 34" xfId="361" xr:uid="{00000000-0005-0000-0000-000056040000}"/>
    <cellStyle name="Migliaia 34 2" xfId="362" xr:uid="{00000000-0005-0000-0000-000057040000}"/>
    <cellStyle name="Migliaia 34 2 2" xfId="1752" xr:uid="{00000000-0005-0000-0000-000058040000}"/>
    <cellStyle name="Migliaia 34 3" xfId="363" xr:uid="{00000000-0005-0000-0000-000059040000}"/>
    <cellStyle name="Migliaia 34 3 2" xfId="1753" xr:uid="{00000000-0005-0000-0000-00005A040000}"/>
    <cellStyle name="Migliaia 34 3 2 2" xfId="1754" xr:uid="{00000000-0005-0000-0000-00005B040000}"/>
    <cellStyle name="Migliaia 34 4" xfId="1755" xr:uid="{00000000-0005-0000-0000-00005C040000}"/>
    <cellStyle name="Migliaia 34 4 2" xfId="1756" xr:uid="{00000000-0005-0000-0000-00005D040000}"/>
    <cellStyle name="Migliaia 34 5" xfId="1757" xr:uid="{00000000-0005-0000-0000-00005E040000}"/>
    <cellStyle name="Migliaia 35" xfId="364" xr:uid="{00000000-0005-0000-0000-00005F040000}"/>
    <cellStyle name="Migliaia 35 2" xfId="365" xr:uid="{00000000-0005-0000-0000-000060040000}"/>
    <cellStyle name="Migliaia 35 2 2" xfId="1758" xr:uid="{00000000-0005-0000-0000-000061040000}"/>
    <cellStyle name="Migliaia 35 3" xfId="366" xr:uid="{00000000-0005-0000-0000-000062040000}"/>
    <cellStyle name="Migliaia 35 3 2" xfId="1759" xr:uid="{00000000-0005-0000-0000-000063040000}"/>
    <cellStyle name="Migliaia 35 3 2 2" xfId="1760" xr:uid="{00000000-0005-0000-0000-000064040000}"/>
    <cellStyle name="Migliaia 35 4" xfId="1761" xr:uid="{00000000-0005-0000-0000-000065040000}"/>
    <cellStyle name="Migliaia 35 4 2" xfId="1762" xr:uid="{00000000-0005-0000-0000-000066040000}"/>
    <cellStyle name="Migliaia 35 5" xfId="1763" xr:uid="{00000000-0005-0000-0000-000067040000}"/>
    <cellStyle name="Migliaia 36" xfId="367" xr:uid="{00000000-0005-0000-0000-000068040000}"/>
    <cellStyle name="Migliaia 36 2" xfId="368" xr:uid="{00000000-0005-0000-0000-000069040000}"/>
    <cellStyle name="Migliaia 36 2 2" xfId="1764" xr:uid="{00000000-0005-0000-0000-00006A040000}"/>
    <cellStyle name="Migliaia 36 3" xfId="369" xr:uid="{00000000-0005-0000-0000-00006B040000}"/>
    <cellStyle name="Migliaia 36 3 2" xfId="1765" xr:uid="{00000000-0005-0000-0000-00006C040000}"/>
    <cellStyle name="Migliaia 36 3 2 2" xfId="1766" xr:uid="{00000000-0005-0000-0000-00006D040000}"/>
    <cellStyle name="Migliaia 36 4" xfId="1767" xr:uid="{00000000-0005-0000-0000-00006E040000}"/>
    <cellStyle name="Migliaia 36 4 2" xfId="1768" xr:uid="{00000000-0005-0000-0000-00006F040000}"/>
    <cellStyle name="Migliaia 36 5" xfId="1769" xr:uid="{00000000-0005-0000-0000-000070040000}"/>
    <cellStyle name="Migliaia 37" xfId="370" xr:uid="{00000000-0005-0000-0000-000071040000}"/>
    <cellStyle name="Migliaia 37 2" xfId="371" xr:uid="{00000000-0005-0000-0000-000072040000}"/>
    <cellStyle name="Migliaia 37 2 2" xfId="1770" xr:uid="{00000000-0005-0000-0000-000073040000}"/>
    <cellStyle name="Migliaia 37 3" xfId="372" xr:uid="{00000000-0005-0000-0000-000074040000}"/>
    <cellStyle name="Migliaia 37 3 2" xfId="1771" xr:uid="{00000000-0005-0000-0000-000075040000}"/>
    <cellStyle name="Migliaia 37 3 2 2" xfId="1772" xr:uid="{00000000-0005-0000-0000-000076040000}"/>
    <cellStyle name="Migliaia 37 4" xfId="1773" xr:uid="{00000000-0005-0000-0000-000077040000}"/>
    <cellStyle name="Migliaia 37 4 2" xfId="1774" xr:uid="{00000000-0005-0000-0000-000078040000}"/>
    <cellStyle name="Migliaia 37 5" xfId="1775" xr:uid="{00000000-0005-0000-0000-000079040000}"/>
    <cellStyle name="Migliaia 38" xfId="373" xr:uid="{00000000-0005-0000-0000-00007A040000}"/>
    <cellStyle name="Migliaia 38 2" xfId="374" xr:uid="{00000000-0005-0000-0000-00007B040000}"/>
    <cellStyle name="Migliaia 38 2 2" xfId="1776" xr:uid="{00000000-0005-0000-0000-00007C040000}"/>
    <cellStyle name="Migliaia 38 3" xfId="375" xr:uid="{00000000-0005-0000-0000-00007D040000}"/>
    <cellStyle name="Migliaia 38 3 2" xfId="1777" xr:uid="{00000000-0005-0000-0000-00007E040000}"/>
    <cellStyle name="Migliaia 38 3 2 2" xfId="1778" xr:uid="{00000000-0005-0000-0000-00007F040000}"/>
    <cellStyle name="Migliaia 38 4" xfId="1779" xr:uid="{00000000-0005-0000-0000-000080040000}"/>
    <cellStyle name="Migliaia 38 4 2" xfId="1780" xr:uid="{00000000-0005-0000-0000-000081040000}"/>
    <cellStyle name="Migliaia 38 5" xfId="1781" xr:uid="{00000000-0005-0000-0000-000082040000}"/>
    <cellStyle name="Migliaia 39" xfId="376" xr:uid="{00000000-0005-0000-0000-000083040000}"/>
    <cellStyle name="Migliaia 39 2" xfId="377" xr:uid="{00000000-0005-0000-0000-000084040000}"/>
    <cellStyle name="Migliaia 39 2 2" xfId="1782" xr:uid="{00000000-0005-0000-0000-000085040000}"/>
    <cellStyle name="Migliaia 39 3" xfId="378" xr:uid="{00000000-0005-0000-0000-000086040000}"/>
    <cellStyle name="Migliaia 39 3 2" xfId="1783" xr:uid="{00000000-0005-0000-0000-000087040000}"/>
    <cellStyle name="Migliaia 39 3 2 2" xfId="1784" xr:uid="{00000000-0005-0000-0000-000088040000}"/>
    <cellStyle name="Migliaia 39 4" xfId="1785" xr:uid="{00000000-0005-0000-0000-000089040000}"/>
    <cellStyle name="Migliaia 39 4 2" xfId="1786" xr:uid="{00000000-0005-0000-0000-00008A040000}"/>
    <cellStyle name="Migliaia 39 5" xfId="1787" xr:uid="{00000000-0005-0000-0000-00008B040000}"/>
    <cellStyle name="Migliaia 4" xfId="379" xr:uid="{00000000-0005-0000-0000-00008C040000}"/>
    <cellStyle name="Migliaia 4 2" xfId="380" xr:uid="{00000000-0005-0000-0000-00008D040000}"/>
    <cellStyle name="Migliaia 4 2 2" xfId="1788" xr:uid="{00000000-0005-0000-0000-00008E040000}"/>
    <cellStyle name="Migliaia 4 3" xfId="381" xr:uid="{00000000-0005-0000-0000-00008F040000}"/>
    <cellStyle name="Migliaia 4 3 2" xfId="1789" xr:uid="{00000000-0005-0000-0000-000090040000}"/>
    <cellStyle name="Migliaia 4 3 2 2" xfId="1790" xr:uid="{00000000-0005-0000-0000-000091040000}"/>
    <cellStyle name="Migliaia 4 4" xfId="1791" xr:uid="{00000000-0005-0000-0000-000092040000}"/>
    <cellStyle name="Migliaia 4 4 2" xfId="1792" xr:uid="{00000000-0005-0000-0000-000093040000}"/>
    <cellStyle name="Migliaia 4 5" xfId="1793" xr:uid="{00000000-0005-0000-0000-000094040000}"/>
    <cellStyle name="Migliaia 40" xfId="382" xr:uid="{00000000-0005-0000-0000-000095040000}"/>
    <cellStyle name="Migliaia 40 2" xfId="383" xr:uid="{00000000-0005-0000-0000-000096040000}"/>
    <cellStyle name="Migliaia 40 2 2" xfId="1794" xr:uid="{00000000-0005-0000-0000-000097040000}"/>
    <cellStyle name="Migliaia 40 3" xfId="384" xr:uid="{00000000-0005-0000-0000-000098040000}"/>
    <cellStyle name="Migliaia 40 3 2" xfId="1795" xr:uid="{00000000-0005-0000-0000-000099040000}"/>
    <cellStyle name="Migliaia 40 3 2 2" xfId="1796" xr:uid="{00000000-0005-0000-0000-00009A040000}"/>
    <cellStyle name="Migliaia 40 4" xfId="1797" xr:uid="{00000000-0005-0000-0000-00009B040000}"/>
    <cellStyle name="Migliaia 40 4 2" xfId="1798" xr:uid="{00000000-0005-0000-0000-00009C040000}"/>
    <cellStyle name="Migliaia 40 5" xfId="1799" xr:uid="{00000000-0005-0000-0000-00009D040000}"/>
    <cellStyle name="Migliaia 41" xfId="385" xr:uid="{00000000-0005-0000-0000-00009E040000}"/>
    <cellStyle name="Migliaia 41 2" xfId="386" xr:uid="{00000000-0005-0000-0000-00009F040000}"/>
    <cellStyle name="Migliaia 41 2 2" xfId="1800" xr:uid="{00000000-0005-0000-0000-0000A0040000}"/>
    <cellStyle name="Migliaia 41 3" xfId="387" xr:uid="{00000000-0005-0000-0000-0000A1040000}"/>
    <cellStyle name="Migliaia 41 3 2" xfId="1801" xr:uid="{00000000-0005-0000-0000-0000A2040000}"/>
    <cellStyle name="Migliaia 41 3 2 2" xfId="1802" xr:uid="{00000000-0005-0000-0000-0000A3040000}"/>
    <cellStyle name="Migliaia 41 4" xfId="1803" xr:uid="{00000000-0005-0000-0000-0000A4040000}"/>
    <cellStyle name="Migliaia 41 4 2" xfId="1804" xr:uid="{00000000-0005-0000-0000-0000A5040000}"/>
    <cellStyle name="Migliaia 41 5" xfId="1805" xr:uid="{00000000-0005-0000-0000-0000A6040000}"/>
    <cellStyle name="Migliaia 42" xfId="388" xr:uid="{00000000-0005-0000-0000-0000A7040000}"/>
    <cellStyle name="Migliaia 42 2" xfId="389" xr:uid="{00000000-0005-0000-0000-0000A8040000}"/>
    <cellStyle name="Migliaia 42 2 2" xfId="1806" xr:uid="{00000000-0005-0000-0000-0000A9040000}"/>
    <cellStyle name="Migliaia 42 3" xfId="390" xr:uid="{00000000-0005-0000-0000-0000AA040000}"/>
    <cellStyle name="Migliaia 42 3 2" xfId="1807" xr:uid="{00000000-0005-0000-0000-0000AB040000}"/>
    <cellStyle name="Migliaia 42 3 2 2" xfId="1808" xr:uid="{00000000-0005-0000-0000-0000AC040000}"/>
    <cellStyle name="Migliaia 42 4" xfId="1809" xr:uid="{00000000-0005-0000-0000-0000AD040000}"/>
    <cellStyle name="Migliaia 42 4 2" xfId="1810" xr:uid="{00000000-0005-0000-0000-0000AE040000}"/>
    <cellStyle name="Migliaia 42 5" xfId="1811" xr:uid="{00000000-0005-0000-0000-0000AF040000}"/>
    <cellStyle name="Migliaia 43" xfId="391" xr:uid="{00000000-0005-0000-0000-0000B0040000}"/>
    <cellStyle name="Migliaia 43 2" xfId="392" xr:uid="{00000000-0005-0000-0000-0000B1040000}"/>
    <cellStyle name="Migliaia 43 2 2" xfId="1812" xr:uid="{00000000-0005-0000-0000-0000B2040000}"/>
    <cellStyle name="Migliaia 43 3" xfId="393" xr:uid="{00000000-0005-0000-0000-0000B3040000}"/>
    <cellStyle name="Migliaia 43 3 2" xfId="1813" xr:uid="{00000000-0005-0000-0000-0000B4040000}"/>
    <cellStyle name="Migliaia 43 3 2 2" xfId="1814" xr:uid="{00000000-0005-0000-0000-0000B5040000}"/>
    <cellStyle name="Migliaia 43 4" xfId="1815" xr:uid="{00000000-0005-0000-0000-0000B6040000}"/>
    <cellStyle name="Migliaia 43 4 2" xfId="1816" xr:uid="{00000000-0005-0000-0000-0000B7040000}"/>
    <cellStyle name="Migliaia 43 5" xfId="1817" xr:uid="{00000000-0005-0000-0000-0000B8040000}"/>
    <cellStyle name="Migliaia 44" xfId="394" xr:uid="{00000000-0005-0000-0000-0000B9040000}"/>
    <cellStyle name="Migliaia 44 2" xfId="395" xr:uid="{00000000-0005-0000-0000-0000BA040000}"/>
    <cellStyle name="Migliaia 44 2 2" xfId="1818" xr:uid="{00000000-0005-0000-0000-0000BB040000}"/>
    <cellStyle name="Migliaia 44 3" xfId="396" xr:uid="{00000000-0005-0000-0000-0000BC040000}"/>
    <cellStyle name="Migliaia 44 3 2" xfId="1819" xr:uid="{00000000-0005-0000-0000-0000BD040000}"/>
    <cellStyle name="Migliaia 44 3 2 2" xfId="1820" xr:uid="{00000000-0005-0000-0000-0000BE040000}"/>
    <cellStyle name="Migliaia 44 4" xfId="1821" xr:uid="{00000000-0005-0000-0000-0000BF040000}"/>
    <cellStyle name="Migliaia 44 4 2" xfId="1822" xr:uid="{00000000-0005-0000-0000-0000C0040000}"/>
    <cellStyle name="Migliaia 44 5" xfId="1823" xr:uid="{00000000-0005-0000-0000-0000C1040000}"/>
    <cellStyle name="Migliaia 45" xfId="397" xr:uid="{00000000-0005-0000-0000-0000C2040000}"/>
    <cellStyle name="Migliaia 45 2" xfId="398" xr:uid="{00000000-0005-0000-0000-0000C3040000}"/>
    <cellStyle name="Migliaia 45 2 2" xfId="1824" xr:uid="{00000000-0005-0000-0000-0000C4040000}"/>
    <cellStyle name="Migliaia 45 3" xfId="399" xr:uid="{00000000-0005-0000-0000-0000C5040000}"/>
    <cellStyle name="Migliaia 45 3 2" xfId="1825" xr:uid="{00000000-0005-0000-0000-0000C6040000}"/>
    <cellStyle name="Migliaia 45 3 2 2" xfId="1826" xr:uid="{00000000-0005-0000-0000-0000C7040000}"/>
    <cellStyle name="Migliaia 45 4" xfId="1827" xr:uid="{00000000-0005-0000-0000-0000C8040000}"/>
    <cellStyle name="Migliaia 45 4 2" xfId="1828" xr:uid="{00000000-0005-0000-0000-0000C9040000}"/>
    <cellStyle name="Migliaia 45 5" xfId="1829" xr:uid="{00000000-0005-0000-0000-0000CA040000}"/>
    <cellStyle name="Migliaia 46" xfId="400" xr:uid="{00000000-0005-0000-0000-0000CB040000}"/>
    <cellStyle name="Migliaia 46 2" xfId="401" xr:uid="{00000000-0005-0000-0000-0000CC040000}"/>
    <cellStyle name="Migliaia 46 2 2" xfId="1830" xr:uid="{00000000-0005-0000-0000-0000CD040000}"/>
    <cellStyle name="Migliaia 46 3" xfId="402" xr:uid="{00000000-0005-0000-0000-0000CE040000}"/>
    <cellStyle name="Migliaia 46 3 2" xfId="1831" xr:uid="{00000000-0005-0000-0000-0000CF040000}"/>
    <cellStyle name="Migliaia 46 3 2 2" xfId="1832" xr:uid="{00000000-0005-0000-0000-0000D0040000}"/>
    <cellStyle name="Migliaia 46 4" xfId="1833" xr:uid="{00000000-0005-0000-0000-0000D1040000}"/>
    <cellStyle name="Migliaia 46 4 2" xfId="1834" xr:uid="{00000000-0005-0000-0000-0000D2040000}"/>
    <cellStyle name="Migliaia 46 5" xfId="1835" xr:uid="{00000000-0005-0000-0000-0000D3040000}"/>
    <cellStyle name="Migliaia 47" xfId="403" xr:uid="{00000000-0005-0000-0000-0000D4040000}"/>
    <cellStyle name="Migliaia 47 2" xfId="404" xr:uid="{00000000-0005-0000-0000-0000D5040000}"/>
    <cellStyle name="Migliaia 47 2 2" xfId="1836" xr:uid="{00000000-0005-0000-0000-0000D6040000}"/>
    <cellStyle name="Migliaia 47 3" xfId="405" xr:uid="{00000000-0005-0000-0000-0000D7040000}"/>
    <cellStyle name="Migliaia 47 3 2" xfId="1837" xr:uid="{00000000-0005-0000-0000-0000D8040000}"/>
    <cellStyle name="Migliaia 47 3 2 2" xfId="1838" xr:uid="{00000000-0005-0000-0000-0000D9040000}"/>
    <cellStyle name="Migliaia 47 4" xfId="1839" xr:uid="{00000000-0005-0000-0000-0000DA040000}"/>
    <cellStyle name="Migliaia 47 4 2" xfId="1840" xr:uid="{00000000-0005-0000-0000-0000DB040000}"/>
    <cellStyle name="Migliaia 47 5" xfId="1841" xr:uid="{00000000-0005-0000-0000-0000DC040000}"/>
    <cellStyle name="Migliaia 48" xfId="406" xr:uid="{00000000-0005-0000-0000-0000DD040000}"/>
    <cellStyle name="Migliaia 48 2" xfId="407" xr:uid="{00000000-0005-0000-0000-0000DE040000}"/>
    <cellStyle name="Migliaia 48 2 2" xfId="1842" xr:uid="{00000000-0005-0000-0000-0000DF040000}"/>
    <cellStyle name="Migliaia 48 3" xfId="408" xr:uid="{00000000-0005-0000-0000-0000E0040000}"/>
    <cellStyle name="Migliaia 48 3 2" xfId="1843" xr:uid="{00000000-0005-0000-0000-0000E1040000}"/>
    <cellStyle name="Migliaia 48 3 2 2" xfId="1844" xr:uid="{00000000-0005-0000-0000-0000E2040000}"/>
    <cellStyle name="Migliaia 48 4" xfId="1845" xr:uid="{00000000-0005-0000-0000-0000E3040000}"/>
    <cellStyle name="Migliaia 48 4 2" xfId="1846" xr:uid="{00000000-0005-0000-0000-0000E4040000}"/>
    <cellStyle name="Migliaia 48 5" xfId="1847" xr:uid="{00000000-0005-0000-0000-0000E5040000}"/>
    <cellStyle name="Migliaia 49" xfId="409" xr:uid="{00000000-0005-0000-0000-0000E6040000}"/>
    <cellStyle name="Migliaia 49 2" xfId="410" xr:uid="{00000000-0005-0000-0000-0000E7040000}"/>
    <cellStyle name="Migliaia 49 2 2" xfId="1848" xr:uid="{00000000-0005-0000-0000-0000E8040000}"/>
    <cellStyle name="Migliaia 49 3" xfId="411" xr:uid="{00000000-0005-0000-0000-0000E9040000}"/>
    <cellStyle name="Migliaia 49 3 2" xfId="1849" xr:uid="{00000000-0005-0000-0000-0000EA040000}"/>
    <cellStyle name="Migliaia 49 3 2 2" xfId="1850" xr:uid="{00000000-0005-0000-0000-0000EB040000}"/>
    <cellStyle name="Migliaia 49 4" xfId="1851" xr:uid="{00000000-0005-0000-0000-0000EC040000}"/>
    <cellStyle name="Migliaia 49 4 2" xfId="1852" xr:uid="{00000000-0005-0000-0000-0000ED040000}"/>
    <cellStyle name="Migliaia 49 5" xfId="1853" xr:uid="{00000000-0005-0000-0000-0000EE040000}"/>
    <cellStyle name="Migliaia 5" xfId="412" xr:uid="{00000000-0005-0000-0000-0000EF040000}"/>
    <cellStyle name="Migliaia 5 2" xfId="413" xr:uid="{00000000-0005-0000-0000-0000F0040000}"/>
    <cellStyle name="Migliaia 5 2 2" xfId="1854" xr:uid="{00000000-0005-0000-0000-0000F1040000}"/>
    <cellStyle name="Migliaia 5 3" xfId="414" xr:uid="{00000000-0005-0000-0000-0000F2040000}"/>
    <cellStyle name="Migliaia 5 3 2" xfId="1855" xr:uid="{00000000-0005-0000-0000-0000F3040000}"/>
    <cellStyle name="Migliaia 5 3 2 2" xfId="1856" xr:uid="{00000000-0005-0000-0000-0000F4040000}"/>
    <cellStyle name="Migliaia 5 4" xfId="1857" xr:uid="{00000000-0005-0000-0000-0000F5040000}"/>
    <cellStyle name="Migliaia 5 4 2" xfId="1858" xr:uid="{00000000-0005-0000-0000-0000F6040000}"/>
    <cellStyle name="Migliaia 5 5" xfId="1859" xr:uid="{00000000-0005-0000-0000-0000F7040000}"/>
    <cellStyle name="Migliaia 50" xfId="415" xr:uid="{00000000-0005-0000-0000-0000F8040000}"/>
    <cellStyle name="Migliaia 50 2" xfId="416" xr:uid="{00000000-0005-0000-0000-0000F9040000}"/>
    <cellStyle name="Migliaia 50 2 2" xfId="1860" xr:uid="{00000000-0005-0000-0000-0000FA040000}"/>
    <cellStyle name="Migliaia 50 3" xfId="417" xr:uid="{00000000-0005-0000-0000-0000FB040000}"/>
    <cellStyle name="Migliaia 50 3 2" xfId="1861" xr:uid="{00000000-0005-0000-0000-0000FC040000}"/>
    <cellStyle name="Migliaia 50 3 2 2" xfId="1862" xr:uid="{00000000-0005-0000-0000-0000FD040000}"/>
    <cellStyle name="Migliaia 50 4" xfId="1863" xr:uid="{00000000-0005-0000-0000-0000FE040000}"/>
    <cellStyle name="Migliaia 50 4 2" xfId="1864" xr:uid="{00000000-0005-0000-0000-0000FF040000}"/>
    <cellStyle name="Migliaia 50 5" xfId="1865" xr:uid="{00000000-0005-0000-0000-000000050000}"/>
    <cellStyle name="Migliaia 51" xfId="418" xr:uid="{00000000-0005-0000-0000-000001050000}"/>
    <cellStyle name="Migliaia 51 2" xfId="419" xr:uid="{00000000-0005-0000-0000-000002050000}"/>
    <cellStyle name="Migliaia 51 2 2" xfId="1866" xr:uid="{00000000-0005-0000-0000-000003050000}"/>
    <cellStyle name="Migliaia 51 3" xfId="420" xr:uid="{00000000-0005-0000-0000-000004050000}"/>
    <cellStyle name="Migliaia 51 3 2" xfId="1867" xr:uid="{00000000-0005-0000-0000-000005050000}"/>
    <cellStyle name="Migliaia 51 3 2 2" xfId="1868" xr:uid="{00000000-0005-0000-0000-000006050000}"/>
    <cellStyle name="Migliaia 51 4" xfId="1869" xr:uid="{00000000-0005-0000-0000-000007050000}"/>
    <cellStyle name="Migliaia 51 4 2" xfId="1870" xr:uid="{00000000-0005-0000-0000-000008050000}"/>
    <cellStyle name="Migliaia 51 5" xfId="1871" xr:uid="{00000000-0005-0000-0000-000009050000}"/>
    <cellStyle name="Migliaia 52" xfId="421" xr:uid="{00000000-0005-0000-0000-00000A050000}"/>
    <cellStyle name="Migliaia 52 2" xfId="422" xr:uid="{00000000-0005-0000-0000-00000B050000}"/>
    <cellStyle name="Migliaia 52 2 2" xfId="1872" xr:uid="{00000000-0005-0000-0000-00000C050000}"/>
    <cellStyle name="Migliaia 52 3" xfId="423" xr:uid="{00000000-0005-0000-0000-00000D050000}"/>
    <cellStyle name="Migliaia 52 3 2" xfId="1873" xr:uid="{00000000-0005-0000-0000-00000E050000}"/>
    <cellStyle name="Migliaia 52 3 2 2" xfId="1874" xr:uid="{00000000-0005-0000-0000-00000F050000}"/>
    <cellStyle name="Migliaia 52 4" xfId="1875" xr:uid="{00000000-0005-0000-0000-000010050000}"/>
    <cellStyle name="Migliaia 52 4 2" xfId="1876" xr:uid="{00000000-0005-0000-0000-000011050000}"/>
    <cellStyle name="Migliaia 52 5" xfId="1877" xr:uid="{00000000-0005-0000-0000-000012050000}"/>
    <cellStyle name="Migliaia 53" xfId="424" xr:uid="{00000000-0005-0000-0000-000013050000}"/>
    <cellStyle name="Migliaia 53 2" xfId="425" xr:uid="{00000000-0005-0000-0000-000014050000}"/>
    <cellStyle name="Migliaia 53 2 2" xfId="1878" xr:uid="{00000000-0005-0000-0000-000015050000}"/>
    <cellStyle name="Migliaia 53 3" xfId="426" xr:uid="{00000000-0005-0000-0000-000016050000}"/>
    <cellStyle name="Migliaia 53 3 2" xfId="1879" xr:uid="{00000000-0005-0000-0000-000017050000}"/>
    <cellStyle name="Migliaia 53 3 2 2" xfId="1880" xr:uid="{00000000-0005-0000-0000-000018050000}"/>
    <cellStyle name="Migliaia 53 4" xfId="1881" xr:uid="{00000000-0005-0000-0000-000019050000}"/>
    <cellStyle name="Migliaia 53 4 2" xfId="1882" xr:uid="{00000000-0005-0000-0000-00001A050000}"/>
    <cellStyle name="Migliaia 53 5" xfId="1883" xr:uid="{00000000-0005-0000-0000-00001B050000}"/>
    <cellStyle name="Migliaia 54" xfId="427" xr:uid="{00000000-0005-0000-0000-00001C050000}"/>
    <cellStyle name="Migliaia 54 2" xfId="428" xr:uid="{00000000-0005-0000-0000-00001D050000}"/>
    <cellStyle name="Migliaia 54 2 2" xfId="1884" xr:uid="{00000000-0005-0000-0000-00001E050000}"/>
    <cellStyle name="Migliaia 54 3" xfId="429" xr:uid="{00000000-0005-0000-0000-00001F050000}"/>
    <cellStyle name="Migliaia 54 3 2" xfId="1885" xr:uid="{00000000-0005-0000-0000-000020050000}"/>
    <cellStyle name="Migliaia 54 3 2 2" xfId="1886" xr:uid="{00000000-0005-0000-0000-000021050000}"/>
    <cellStyle name="Migliaia 54 4" xfId="1887" xr:uid="{00000000-0005-0000-0000-000022050000}"/>
    <cellStyle name="Migliaia 54 4 2" xfId="1888" xr:uid="{00000000-0005-0000-0000-000023050000}"/>
    <cellStyle name="Migliaia 54 5" xfId="1889" xr:uid="{00000000-0005-0000-0000-000024050000}"/>
    <cellStyle name="Migliaia 55" xfId="430" xr:uid="{00000000-0005-0000-0000-000025050000}"/>
    <cellStyle name="Migliaia 55 2" xfId="431" xr:uid="{00000000-0005-0000-0000-000026050000}"/>
    <cellStyle name="Migliaia 55 2 2" xfId="1890" xr:uid="{00000000-0005-0000-0000-000027050000}"/>
    <cellStyle name="Migliaia 55 3" xfId="432" xr:uid="{00000000-0005-0000-0000-000028050000}"/>
    <cellStyle name="Migliaia 55 3 2" xfId="1891" xr:uid="{00000000-0005-0000-0000-000029050000}"/>
    <cellStyle name="Migliaia 55 3 2 2" xfId="1892" xr:uid="{00000000-0005-0000-0000-00002A050000}"/>
    <cellStyle name="Migliaia 55 4" xfId="1893" xr:uid="{00000000-0005-0000-0000-00002B050000}"/>
    <cellStyle name="Migliaia 55 4 2" xfId="1894" xr:uid="{00000000-0005-0000-0000-00002C050000}"/>
    <cellStyle name="Migliaia 55 5" xfId="1895" xr:uid="{00000000-0005-0000-0000-00002D050000}"/>
    <cellStyle name="Migliaia 56" xfId="433" xr:uid="{00000000-0005-0000-0000-00002E050000}"/>
    <cellStyle name="Migliaia 56 2" xfId="434" xr:uid="{00000000-0005-0000-0000-00002F050000}"/>
    <cellStyle name="Migliaia 56 2 2" xfId="1896" xr:uid="{00000000-0005-0000-0000-000030050000}"/>
    <cellStyle name="Migliaia 56 3" xfId="435" xr:uid="{00000000-0005-0000-0000-000031050000}"/>
    <cellStyle name="Migliaia 56 3 2" xfId="1897" xr:uid="{00000000-0005-0000-0000-000032050000}"/>
    <cellStyle name="Migliaia 56 3 2 2" xfId="1898" xr:uid="{00000000-0005-0000-0000-000033050000}"/>
    <cellStyle name="Migliaia 56 4" xfId="1899" xr:uid="{00000000-0005-0000-0000-000034050000}"/>
    <cellStyle name="Migliaia 56 4 2" xfId="1900" xr:uid="{00000000-0005-0000-0000-000035050000}"/>
    <cellStyle name="Migliaia 56 5" xfId="1901" xr:uid="{00000000-0005-0000-0000-000036050000}"/>
    <cellStyle name="Migliaia 57" xfId="436" xr:uid="{00000000-0005-0000-0000-000037050000}"/>
    <cellStyle name="Migliaia 57 2" xfId="437" xr:uid="{00000000-0005-0000-0000-000038050000}"/>
    <cellStyle name="Migliaia 57 2 2" xfId="1902" xr:uid="{00000000-0005-0000-0000-000039050000}"/>
    <cellStyle name="Migliaia 57 3" xfId="438" xr:uid="{00000000-0005-0000-0000-00003A050000}"/>
    <cellStyle name="Migliaia 57 3 2" xfId="1903" xr:uid="{00000000-0005-0000-0000-00003B050000}"/>
    <cellStyle name="Migliaia 57 3 2 2" xfId="1904" xr:uid="{00000000-0005-0000-0000-00003C050000}"/>
    <cellStyle name="Migliaia 57 4" xfId="1905" xr:uid="{00000000-0005-0000-0000-00003D050000}"/>
    <cellStyle name="Migliaia 57 4 2" xfId="1906" xr:uid="{00000000-0005-0000-0000-00003E050000}"/>
    <cellStyle name="Migliaia 57 5" xfId="1907" xr:uid="{00000000-0005-0000-0000-00003F050000}"/>
    <cellStyle name="Migliaia 58" xfId="439" xr:uid="{00000000-0005-0000-0000-000040050000}"/>
    <cellStyle name="Migliaia 58 2" xfId="440" xr:uid="{00000000-0005-0000-0000-000041050000}"/>
    <cellStyle name="Migliaia 58 2 2" xfId="1908" xr:uid="{00000000-0005-0000-0000-000042050000}"/>
    <cellStyle name="Migliaia 58 3" xfId="441" xr:uid="{00000000-0005-0000-0000-000043050000}"/>
    <cellStyle name="Migliaia 58 3 2" xfId="1909" xr:uid="{00000000-0005-0000-0000-000044050000}"/>
    <cellStyle name="Migliaia 58 3 2 2" xfId="1910" xr:uid="{00000000-0005-0000-0000-000045050000}"/>
    <cellStyle name="Migliaia 58 4" xfId="1911" xr:uid="{00000000-0005-0000-0000-000046050000}"/>
    <cellStyle name="Migliaia 58 4 2" xfId="1912" xr:uid="{00000000-0005-0000-0000-000047050000}"/>
    <cellStyle name="Migliaia 58 5" xfId="1913" xr:uid="{00000000-0005-0000-0000-000048050000}"/>
    <cellStyle name="Migliaia 59" xfId="442" xr:uid="{00000000-0005-0000-0000-000049050000}"/>
    <cellStyle name="Migliaia 59 2" xfId="443" xr:uid="{00000000-0005-0000-0000-00004A050000}"/>
    <cellStyle name="Migliaia 59 2 2" xfId="1914" xr:uid="{00000000-0005-0000-0000-00004B050000}"/>
    <cellStyle name="Migliaia 59 3" xfId="444" xr:uid="{00000000-0005-0000-0000-00004C050000}"/>
    <cellStyle name="Migliaia 59 3 2" xfId="1915" xr:uid="{00000000-0005-0000-0000-00004D050000}"/>
    <cellStyle name="Migliaia 59 3 2 2" xfId="1916" xr:uid="{00000000-0005-0000-0000-00004E050000}"/>
    <cellStyle name="Migliaia 59 4" xfId="1917" xr:uid="{00000000-0005-0000-0000-00004F050000}"/>
    <cellStyle name="Migliaia 59 4 2" xfId="1918" xr:uid="{00000000-0005-0000-0000-000050050000}"/>
    <cellStyle name="Migliaia 59 5" xfId="1919" xr:uid="{00000000-0005-0000-0000-000051050000}"/>
    <cellStyle name="Migliaia 6" xfId="445" xr:uid="{00000000-0005-0000-0000-000052050000}"/>
    <cellStyle name="Migliaia 6 2" xfId="446" xr:uid="{00000000-0005-0000-0000-000053050000}"/>
    <cellStyle name="Migliaia 6 2 2" xfId="1920" xr:uid="{00000000-0005-0000-0000-000054050000}"/>
    <cellStyle name="Migliaia 6 3" xfId="447" xr:uid="{00000000-0005-0000-0000-000055050000}"/>
    <cellStyle name="Migliaia 6 3 2" xfId="1921" xr:uid="{00000000-0005-0000-0000-000056050000}"/>
    <cellStyle name="Migliaia 6 3 2 2" xfId="1922" xr:uid="{00000000-0005-0000-0000-000057050000}"/>
    <cellStyle name="Migliaia 6 4" xfId="1923" xr:uid="{00000000-0005-0000-0000-000058050000}"/>
    <cellStyle name="Migliaia 6 4 2" xfId="1924" xr:uid="{00000000-0005-0000-0000-000059050000}"/>
    <cellStyle name="Migliaia 6 5" xfId="1925" xr:uid="{00000000-0005-0000-0000-00005A050000}"/>
    <cellStyle name="Migliaia 60" xfId="448" xr:uid="{00000000-0005-0000-0000-00005B050000}"/>
    <cellStyle name="Migliaia 60 2" xfId="449" xr:uid="{00000000-0005-0000-0000-00005C050000}"/>
    <cellStyle name="Migliaia 60 2 2" xfId="1926" xr:uid="{00000000-0005-0000-0000-00005D050000}"/>
    <cellStyle name="Migliaia 60 3" xfId="450" xr:uid="{00000000-0005-0000-0000-00005E050000}"/>
    <cellStyle name="Migliaia 60 3 2" xfId="1927" xr:uid="{00000000-0005-0000-0000-00005F050000}"/>
    <cellStyle name="Migliaia 60 3 2 2" xfId="1928" xr:uid="{00000000-0005-0000-0000-000060050000}"/>
    <cellStyle name="Migliaia 60 4" xfId="1929" xr:uid="{00000000-0005-0000-0000-000061050000}"/>
    <cellStyle name="Migliaia 60 4 2" xfId="1930" xr:uid="{00000000-0005-0000-0000-000062050000}"/>
    <cellStyle name="Migliaia 60 5" xfId="1931" xr:uid="{00000000-0005-0000-0000-000063050000}"/>
    <cellStyle name="Migliaia 61" xfId="451" xr:uid="{00000000-0005-0000-0000-000064050000}"/>
    <cellStyle name="Migliaia 61 2" xfId="452" xr:uid="{00000000-0005-0000-0000-000065050000}"/>
    <cellStyle name="Migliaia 61 2 2" xfId="1932" xr:uid="{00000000-0005-0000-0000-000066050000}"/>
    <cellStyle name="Migliaia 61 3" xfId="453" xr:uid="{00000000-0005-0000-0000-000067050000}"/>
    <cellStyle name="Migliaia 61 3 2" xfId="1933" xr:uid="{00000000-0005-0000-0000-000068050000}"/>
    <cellStyle name="Migliaia 61 3 2 2" xfId="1934" xr:uid="{00000000-0005-0000-0000-000069050000}"/>
    <cellStyle name="Migliaia 61 4" xfId="1935" xr:uid="{00000000-0005-0000-0000-00006A050000}"/>
    <cellStyle name="Migliaia 61 4 2" xfId="1936" xr:uid="{00000000-0005-0000-0000-00006B050000}"/>
    <cellStyle name="Migliaia 61 5" xfId="1937" xr:uid="{00000000-0005-0000-0000-00006C050000}"/>
    <cellStyle name="Migliaia 7" xfId="454" xr:uid="{00000000-0005-0000-0000-00006D050000}"/>
    <cellStyle name="Migliaia 7 2" xfId="455" xr:uid="{00000000-0005-0000-0000-00006E050000}"/>
    <cellStyle name="Migliaia 7 2 2" xfId="1938" xr:uid="{00000000-0005-0000-0000-00006F050000}"/>
    <cellStyle name="Migliaia 7 3" xfId="456" xr:uid="{00000000-0005-0000-0000-000070050000}"/>
    <cellStyle name="Migliaia 7 3 2" xfId="1939" xr:uid="{00000000-0005-0000-0000-000071050000}"/>
    <cellStyle name="Migliaia 7 3 2 2" xfId="1940" xr:uid="{00000000-0005-0000-0000-000072050000}"/>
    <cellStyle name="Migliaia 7 4" xfId="1941" xr:uid="{00000000-0005-0000-0000-000073050000}"/>
    <cellStyle name="Migliaia 7 4 2" xfId="1942" xr:uid="{00000000-0005-0000-0000-000074050000}"/>
    <cellStyle name="Migliaia 7 5" xfId="1943" xr:uid="{00000000-0005-0000-0000-000075050000}"/>
    <cellStyle name="Migliaia 8" xfId="457" xr:uid="{00000000-0005-0000-0000-000076050000}"/>
    <cellStyle name="Migliaia 8 2" xfId="458" xr:uid="{00000000-0005-0000-0000-000077050000}"/>
    <cellStyle name="Migliaia 8 2 2" xfId="1944" xr:uid="{00000000-0005-0000-0000-000078050000}"/>
    <cellStyle name="Migliaia 8 3" xfId="459" xr:uid="{00000000-0005-0000-0000-000079050000}"/>
    <cellStyle name="Migliaia 8 3 2" xfId="1945" xr:uid="{00000000-0005-0000-0000-00007A050000}"/>
    <cellStyle name="Migliaia 8 3 2 2" xfId="1946" xr:uid="{00000000-0005-0000-0000-00007B050000}"/>
    <cellStyle name="Migliaia 8 4" xfId="1947" xr:uid="{00000000-0005-0000-0000-00007C050000}"/>
    <cellStyle name="Migliaia 8 4 2" xfId="1948" xr:uid="{00000000-0005-0000-0000-00007D050000}"/>
    <cellStyle name="Migliaia 8 5" xfId="1949" xr:uid="{00000000-0005-0000-0000-00007E050000}"/>
    <cellStyle name="Migliaia 9" xfId="460" xr:uid="{00000000-0005-0000-0000-00007F050000}"/>
    <cellStyle name="Migliaia 9 2" xfId="461" xr:uid="{00000000-0005-0000-0000-000080050000}"/>
    <cellStyle name="Migliaia 9 2 2" xfId="1950" xr:uid="{00000000-0005-0000-0000-000081050000}"/>
    <cellStyle name="Migliaia 9 3" xfId="462" xr:uid="{00000000-0005-0000-0000-000082050000}"/>
    <cellStyle name="Migliaia 9 3 2" xfId="1951" xr:uid="{00000000-0005-0000-0000-000083050000}"/>
    <cellStyle name="Migliaia 9 3 2 2" xfId="1952" xr:uid="{00000000-0005-0000-0000-000084050000}"/>
    <cellStyle name="Migliaia 9 4" xfId="1953" xr:uid="{00000000-0005-0000-0000-000085050000}"/>
    <cellStyle name="Migliaia 9 4 2" xfId="1954" xr:uid="{00000000-0005-0000-0000-000086050000}"/>
    <cellStyle name="Migliaia 9 5" xfId="1955" xr:uid="{00000000-0005-0000-0000-000087050000}"/>
    <cellStyle name="Neutral" xfId="463" builtinId="28" customBuiltin="1"/>
    <cellStyle name="Neutral 2" xfId="1103" xr:uid="{00000000-0005-0000-0000-000089050000}"/>
    <cellStyle name="Neutrale" xfId="464" xr:uid="{00000000-0005-0000-0000-00008A050000}"/>
    <cellStyle name="Normal" xfId="0" builtinId="0"/>
    <cellStyle name="Normal 10" xfId="465" xr:uid="{00000000-0005-0000-0000-00008C050000}"/>
    <cellStyle name="Normal 10 2" xfId="1956" xr:uid="{00000000-0005-0000-0000-00008D050000}"/>
    <cellStyle name="Normal 11" xfId="1104" xr:uid="{00000000-0005-0000-0000-00008E050000}"/>
    <cellStyle name="Normal 11 2" xfId="1146" xr:uid="{00000000-0005-0000-0000-00008F050000}"/>
    <cellStyle name="Normal 12" xfId="1105" xr:uid="{00000000-0005-0000-0000-000090050000}"/>
    <cellStyle name="Normal 12 2" xfId="1957" xr:uid="{00000000-0005-0000-0000-000091050000}"/>
    <cellStyle name="Normal 13" xfId="1106" xr:uid="{00000000-0005-0000-0000-000092050000}"/>
    <cellStyle name="Normal 14" xfId="1958" xr:uid="{00000000-0005-0000-0000-000093050000}"/>
    <cellStyle name="Normal 15" xfId="1959" xr:uid="{00000000-0005-0000-0000-000094050000}"/>
    <cellStyle name="Normal 15 9" xfId="2785" xr:uid="{C72F1AC6-7C2A-421B-9431-7E949ECEE3EE}"/>
    <cellStyle name="Normal 16" xfId="1960" xr:uid="{00000000-0005-0000-0000-000095050000}"/>
    <cellStyle name="Normal 16 2" xfId="1961" xr:uid="{00000000-0005-0000-0000-000096050000}"/>
    <cellStyle name="Normal 16 3" xfId="1962" xr:uid="{00000000-0005-0000-0000-000097050000}"/>
    <cellStyle name="Normal 17" xfId="1963" xr:uid="{00000000-0005-0000-0000-000098050000}"/>
    <cellStyle name="Normal 17 2" xfId="1964" xr:uid="{00000000-0005-0000-0000-000099050000}"/>
    <cellStyle name="Normal 18" xfId="1965" xr:uid="{00000000-0005-0000-0000-00009A050000}"/>
    <cellStyle name="Normal 18 2" xfId="1966" xr:uid="{00000000-0005-0000-0000-00009B050000}"/>
    <cellStyle name="Normal 19" xfId="1967" xr:uid="{00000000-0005-0000-0000-00009C050000}"/>
    <cellStyle name="Normal 19 2" xfId="1968" xr:uid="{00000000-0005-0000-0000-00009D050000}"/>
    <cellStyle name="Normal 19 3" xfId="1969" xr:uid="{00000000-0005-0000-0000-00009E050000}"/>
    <cellStyle name="Normal 2" xfId="466" xr:uid="{00000000-0005-0000-0000-00009F050000}"/>
    <cellStyle name="Normal 2 2" xfId="467" xr:uid="{00000000-0005-0000-0000-0000A0050000}"/>
    <cellStyle name="Normal 2 2 2" xfId="1107" xr:uid="{00000000-0005-0000-0000-0000A1050000}"/>
    <cellStyle name="Normal 2 2 2 2" xfId="1108" xr:uid="{00000000-0005-0000-0000-0000A2050000}"/>
    <cellStyle name="Normal 2 2 2 2 2" xfId="1970" xr:uid="{00000000-0005-0000-0000-0000A3050000}"/>
    <cellStyle name="Normal 2 2 2 2 2 2" xfId="1971" xr:uid="{00000000-0005-0000-0000-0000A4050000}"/>
    <cellStyle name="Normal 2 2 2 2 3" xfId="1972" xr:uid="{00000000-0005-0000-0000-0000A5050000}"/>
    <cellStyle name="Normal 2 2 3" xfId="1109" xr:uid="{00000000-0005-0000-0000-0000A6050000}"/>
    <cellStyle name="Normal 2 2 3 2" xfId="1973" xr:uid="{00000000-0005-0000-0000-0000A7050000}"/>
    <cellStyle name="Normal 2 2 3 2 2" xfId="1974" xr:uid="{00000000-0005-0000-0000-0000A8050000}"/>
    <cellStyle name="Normal 2 2 3 3" xfId="1975" xr:uid="{00000000-0005-0000-0000-0000A9050000}"/>
    <cellStyle name="Normal 2 2 4" xfId="1976" xr:uid="{00000000-0005-0000-0000-0000AA050000}"/>
    <cellStyle name="Normal 2 2 4 2" xfId="1977" xr:uid="{00000000-0005-0000-0000-0000AB050000}"/>
    <cellStyle name="Normal 2 2 5" xfId="1978" xr:uid="{00000000-0005-0000-0000-0000AC050000}"/>
    <cellStyle name="Normal 2 3" xfId="468" xr:uid="{00000000-0005-0000-0000-0000AD050000}"/>
    <cellStyle name="Normal 2 3 9" xfId="2786" xr:uid="{103ED202-E1E8-4440-80FE-CE77A8328170}"/>
    <cellStyle name="Normal 2 4" xfId="1110" xr:uid="{00000000-0005-0000-0000-0000AE050000}"/>
    <cellStyle name="Normal 2 4 2" xfId="1979" xr:uid="{00000000-0005-0000-0000-0000AF050000}"/>
    <cellStyle name="Normal 2 4 2 2" xfId="1980" xr:uid="{00000000-0005-0000-0000-0000B0050000}"/>
    <cellStyle name="Normal 2 4 3" xfId="1981" xr:uid="{00000000-0005-0000-0000-0000B1050000}"/>
    <cellStyle name="Normal 2 5" xfId="1111" xr:uid="{00000000-0005-0000-0000-0000B2050000}"/>
    <cellStyle name="Normal 2_Plants" xfId="1982" xr:uid="{00000000-0005-0000-0000-0000B3050000}"/>
    <cellStyle name="Normal 20" xfId="1983" xr:uid="{00000000-0005-0000-0000-0000B4050000}"/>
    <cellStyle name="Normal 21" xfId="1984" xr:uid="{00000000-0005-0000-0000-0000B5050000}"/>
    <cellStyle name="Normal 22" xfId="1985" xr:uid="{00000000-0005-0000-0000-0000B6050000}"/>
    <cellStyle name="Normal 23" xfId="1986" xr:uid="{00000000-0005-0000-0000-0000B7050000}"/>
    <cellStyle name="Normal 24" xfId="1987" xr:uid="{00000000-0005-0000-0000-0000B8050000}"/>
    <cellStyle name="Normal 25" xfId="1988" xr:uid="{00000000-0005-0000-0000-0000B9050000}"/>
    <cellStyle name="Normal 26" xfId="1989" xr:uid="{00000000-0005-0000-0000-0000BA050000}"/>
    <cellStyle name="Normal 27" xfId="1990" xr:uid="{00000000-0005-0000-0000-0000BB050000}"/>
    <cellStyle name="Normal 28" xfId="1991" xr:uid="{00000000-0005-0000-0000-0000BC050000}"/>
    <cellStyle name="Normal 29" xfId="1992" xr:uid="{00000000-0005-0000-0000-0000BD050000}"/>
    <cellStyle name="Normal 29 2" xfId="1993" xr:uid="{00000000-0005-0000-0000-0000BE050000}"/>
    <cellStyle name="Normal 3" xfId="469" xr:uid="{00000000-0005-0000-0000-0000BF050000}"/>
    <cellStyle name="Normal 3 10" xfId="1994" xr:uid="{00000000-0005-0000-0000-0000C0050000}"/>
    <cellStyle name="Normal 3 11" xfId="1995" xr:uid="{00000000-0005-0000-0000-0000C1050000}"/>
    <cellStyle name="Normal 3 12" xfId="1996" xr:uid="{00000000-0005-0000-0000-0000C2050000}"/>
    <cellStyle name="Normal 3 13" xfId="1997" xr:uid="{00000000-0005-0000-0000-0000C3050000}"/>
    <cellStyle name="Normal 3 14" xfId="1998" xr:uid="{00000000-0005-0000-0000-0000C4050000}"/>
    <cellStyle name="Normal 3 15" xfId="1999" xr:uid="{00000000-0005-0000-0000-0000C5050000}"/>
    <cellStyle name="Normal 3 16" xfId="2000" xr:uid="{00000000-0005-0000-0000-0000C6050000}"/>
    <cellStyle name="Normal 3 2" xfId="470" xr:uid="{00000000-0005-0000-0000-0000C7050000}"/>
    <cellStyle name="Normal 3 2 2" xfId="1112" xr:uid="{00000000-0005-0000-0000-0000C8050000}"/>
    <cellStyle name="Normal 3 2 2 2" xfId="2001" xr:uid="{00000000-0005-0000-0000-0000C9050000}"/>
    <cellStyle name="Normal 3 2 2 3" xfId="2002" xr:uid="{00000000-0005-0000-0000-0000CA050000}"/>
    <cellStyle name="Normal 3 2 2 3 2" xfId="2003" xr:uid="{00000000-0005-0000-0000-0000CB050000}"/>
    <cellStyle name="Normal 3 2 2 4" xfId="2004" xr:uid="{00000000-0005-0000-0000-0000CC050000}"/>
    <cellStyle name="Normal 3 2 3" xfId="2005" xr:uid="{00000000-0005-0000-0000-0000CD050000}"/>
    <cellStyle name="Normal 3 2 3 2" xfId="2006" xr:uid="{00000000-0005-0000-0000-0000CE050000}"/>
    <cellStyle name="Normal 3 2 3 2 2" xfId="2007" xr:uid="{00000000-0005-0000-0000-0000CF050000}"/>
    <cellStyle name="Normal 3 2 3 3" xfId="2008" xr:uid="{00000000-0005-0000-0000-0000D0050000}"/>
    <cellStyle name="Normal 3 2 4" xfId="2009" xr:uid="{00000000-0005-0000-0000-0000D1050000}"/>
    <cellStyle name="Normal 3 2 4 2" xfId="2010" xr:uid="{00000000-0005-0000-0000-0000D2050000}"/>
    <cellStyle name="Normal 3 2 5" xfId="2011" xr:uid="{00000000-0005-0000-0000-0000D3050000}"/>
    <cellStyle name="Normal 3 3" xfId="471" xr:uid="{00000000-0005-0000-0000-0000D4050000}"/>
    <cellStyle name="Normal 3 3 2" xfId="2012" xr:uid="{00000000-0005-0000-0000-0000D5050000}"/>
    <cellStyle name="Normal 3 3 2 2" xfId="2013" xr:uid="{00000000-0005-0000-0000-0000D6050000}"/>
    <cellStyle name="Normal 3 3 2 2 2" xfId="2014" xr:uid="{00000000-0005-0000-0000-0000D7050000}"/>
    <cellStyle name="Normal 3 3 2 3" xfId="2015" xr:uid="{00000000-0005-0000-0000-0000D8050000}"/>
    <cellStyle name="Normal 3 3 3" xfId="2016" xr:uid="{00000000-0005-0000-0000-0000D9050000}"/>
    <cellStyle name="Normal 3 3 3 2" xfId="2017" xr:uid="{00000000-0005-0000-0000-0000DA050000}"/>
    <cellStyle name="Normal 3 3 4" xfId="2018" xr:uid="{00000000-0005-0000-0000-0000DB050000}"/>
    <cellStyle name="Normal 3 4" xfId="2019" xr:uid="{00000000-0005-0000-0000-0000DC050000}"/>
    <cellStyle name="Normal 3 4 12" xfId="2787" xr:uid="{7B1928C6-BAF7-46DB-B66C-C2FC37FE5561}"/>
    <cellStyle name="Normal 3 4 2" xfId="2020" xr:uid="{00000000-0005-0000-0000-0000DD050000}"/>
    <cellStyle name="Normal 3 5" xfId="2021" xr:uid="{00000000-0005-0000-0000-0000DE050000}"/>
    <cellStyle name="Normal 3 6" xfId="2022" xr:uid="{00000000-0005-0000-0000-0000DF050000}"/>
    <cellStyle name="Normal 3 6 2" xfId="2023" xr:uid="{00000000-0005-0000-0000-0000E0050000}"/>
    <cellStyle name="Normal 3 7" xfId="2024" xr:uid="{00000000-0005-0000-0000-0000E1050000}"/>
    <cellStyle name="Normal 3 8" xfId="2025" xr:uid="{00000000-0005-0000-0000-0000E2050000}"/>
    <cellStyle name="Normal 3 9" xfId="2026" xr:uid="{00000000-0005-0000-0000-0000E3050000}"/>
    <cellStyle name="Normal 30" xfId="2788" xr:uid="{81E975FD-B528-41EB-BD78-D0729E097AD7}"/>
    <cellStyle name="Normal 31" xfId="2027" xr:uid="{00000000-0005-0000-0000-0000E4050000}"/>
    <cellStyle name="Normal 32" xfId="2028" xr:uid="{00000000-0005-0000-0000-0000E5050000}"/>
    <cellStyle name="Normal 33" xfId="2029" xr:uid="{00000000-0005-0000-0000-0000E6050000}"/>
    <cellStyle name="Normal 34" xfId="2030" xr:uid="{00000000-0005-0000-0000-0000E7050000}"/>
    <cellStyle name="Normal 35" xfId="2789" xr:uid="{5772D507-8EA2-4E99-92B4-BBCA30D77AF2}"/>
    <cellStyle name="Normal 4" xfId="472" xr:uid="{00000000-0005-0000-0000-0000E8050000}"/>
    <cellStyle name="Normal 4 10" xfId="2031" xr:uid="{00000000-0005-0000-0000-0000E9050000}"/>
    <cellStyle name="Normal 4 11" xfId="2032" xr:uid="{00000000-0005-0000-0000-0000EA050000}"/>
    <cellStyle name="Normal 4 12" xfId="2033" xr:uid="{00000000-0005-0000-0000-0000EB050000}"/>
    <cellStyle name="Normal 4 13" xfId="2034" xr:uid="{00000000-0005-0000-0000-0000EC050000}"/>
    <cellStyle name="Normal 4 14" xfId="2035" xr:uid="{00000000-0005-0000-0000-0000ED050000}"/>
    <cellStyle name="Normal 4 15" xfId="2036" xr:uid="{00000000-0005-0000-0000-0000EE050000}"/>
    <cellStyle name="Normal 4 2" xfId="1113" xr:uid="{00000000-0005-0000-0000-0000EF050000}"/>
    <cellStyle name="Normal 4 3" xfId="1114" xr:uid="{00000000-0005-0000-0000-0000F0050000}"/>
    <cellStyle name="Normal 4 4" xfId="2037" xr:uid="{00000000-0005-0000-0000-0000F1050000}"/>
    <cellStyle name="Normal 4 5" xfId="2038" xr:uid="{00000000-0005-0000-0000-0000F2050000}"/>
    <cellStyle name="Normal 4 6" xfId="2039" xr:uid="{00000000-0005-0000-0000-0000F3050000}"/>
    <cellStyle name="Normal 4 7" xfId="2040" xr:uid="{00000000-0005-0000-0000-0000F4050000}"/>
    <cellStyle name="Normal 4 8" xfId="2041" xr:uid="{00000000-0005-0000-0000-0000F5050000}"/>
    <cellStyle name="Normal 4 9" xfId="2042" xr:uid="{00000000-0005-0000-0000-0000F6050000}"/>
    <cellStyle name="Normal 5" xfId="959" xr:uid="{00000000-0005-0000-0000-0000F7050000}"/>
    <cellStyle name="Normal 5 2" xfId="1115" xr:uid="{00000000-0005-0000-0000-0000F8050000}"/>
    <cellStyle name="Normal 5 2 2" xfId="2043" xr:uid="{00000000-0005-0000-0000-0000F9050000}"/>
    <cellStyle name="Normal 5 2 2 2" xfId="2044" xr:uid="{00000000-0005-0000-0000-0000FA050000}"/>
    <cellStyle name="Normal 5 2 2 3" xfId="2045" xr:uid="{00000000-0005-0000-0000-0000FB050000}"/>
    <cellStyle name="Normal 5 2 3" xfId="2046" xr:uid="{00000000-0005-0000-0000-0000FC050000}"/>
    <cellStyle name="Normal 5 2 3 2" xfId="2047" xr:uid="{00000000-0005-0000-0000-0000FD050000}"/>
    <cellStyle name="Normal 5 3" xfId="1116" xr:uid="{00000000-0005-0000-0000-0000FE050000}"/>
    <cellStyle name="Normal 6" xfId="1117" xr:uid="{00000000-0005-0000-0000-0000FF050000}"/>
    <cellStyle name="Normal 6 2" xfId="1118" xr:uid="{00000000-0005-0000-0000-000000060000}"/>
    <cellStyle name="Normal 6 2 2" xfId="2048" xr:uid="{00000000-0005-0000-0000-000001060000}"/>
    <cellStyle name="Normal 6 2 3" xfId="2049" xr:uid="{00000000-0005-0000-0000-000002060000}"/>
    <cellStyle name="Normal 6 2 3 2" xfId="2050" xr:uid="{00000000-0005-0000-0000-000003060000}"/>
    <cellStyle name="Normal 6 2 4" xfId="2051" xr:uid="{00000000-0005-0000-0000-000004060000}"/>
    <cellStyle name="Normal 6 3" xfId="1119" xr:uid="{00000000-0005-0000-0000-000005060000}"/>
    <cellStyle name="Normal 6 3 2" xfId="2052" xr:uid="{00000000-0005-0000-0000-000006060000}"/>
    <cellStyle name="Normal 6 3 2 2" xfId="2053" xr:uid="{00000000-0005-0000-0000-000007060000}"/>
    <cellStyle name="Normal 6 3 2 2 2" xfId="2054" xr:uid="{00000000-0005-0000-0000-000008060000}"/>
    <cellStyle name="Normal 6 3 2 3" xfId="2055" xr:uid="{00000000-0005-0000-0000-000009060000}"/>
    <cellStyle name="Normal 6 4" xfId="2056" xr:uid="{00000000-0005-0000-0000-00000A060000}"/>
    <cellStyle name="Normal 6 4 2" xfId="2057" xr:uid="{00000000-0005-0000-0000-00000B060000}"/>
    <cellStyle name="Normal 6 5" xfId="2058" xr:uid="{00000000-0005-0000-0000-00000C060000}"/>
    <cellStyle name="Normal 7" xfId="1120" xr:uid="{00000000-0005-0000-0000-00000D060000}"/>
    <cellStyle name="Normal 7 2" xfId="1121" xr:uid="{00000000-0005-0000-0000-00000E060000}"/>
    <cellStyle name="Normal 7 3" xfId="2059" xr:uid="{00000000-0005-0000-0000-00000F060000}"/>
    <cellStyle name="Normal 7 3 2" xfId="2060" xr:uid="{00000000-0005-0000-0000-000010060000}"/>
    <cellStyle name="Normal 7 3 2 2" xfId="2061" xr:uid="{00000000-0005-0000-0000-000011060000}"/>
    <cellStyle name="Normal 7 3 3" xfId="2062" xr:uid="{00000000-0005-0000-0000-000012060000}"/>
    <cellStyle name="Normal 8" xfId="1122" xr:uid="{00000000-0005-0000-0000-000013060000}"/>
    <cellStyle name="Normal 8 2" xfId="2063" xr:uid="{00000000-0005-0000-0000-000014060000}"/>
    <cellStyle name="Normal 8 2 2" xfId="2064" xr:uid="{00000000-0005-0000-0000-000015060000}"/>
    <cellStyle name="Normal 8 2 2 2" xfId="2065" xr:uid="{00000000-0005-0000-0000-000016060000}"/>
    <cellStyle name="Normal 8 2 2 2 2" xfId="2066" xr:uid="{00000000-0005-0000-0000-000017060000}"/>
    <cellStyle name="Normal 8 2 2 3" xfId="2067" xr:uid="{00000000-0005-0000-0000-000018060000}"/>
    <cellStyle name="Normal 8 3" xfId="2068" xr:uid="{00000000-0005-0000-0000-000019060000}"/>
    <cellStyle name="Normal 9" xfId="1123" xr:uid="{00000000-0005-0000-0000-00001A060000}"/>
    <cellStyle name="Normal 9 2" xfId="2069" xr:uid="{00000000-0005-0000-0000-00001B060000}"/>
    <cellStyle name="Normal 9 2 2" xfId="2070" xr:uid="{00000000-0005-0000-0000-00001C060000}"/>
    <cellStyle name="Normal GHG Numbers (0.00)" xfId="473" xr:uid="{00000000-0005-0000-0000-00001D060000}"/>
    <cellStyle name="Normal GHG Numbers (0.00) 2" xfId="2071" xr:uid="{00000000-0005-0000-0000-00001E060000}"/>
    <cellStyle name="Normal GHG Numbers (0.00) 3" xfId="2072" xr:uid="{00000000-0005-0000-0000-00001F060000}"/>
    <cellStyle name="Normal GHG Textfiels Bold" xfId="474" xr:uid="{00000000-0005-0000-0000-000020060000}"/>
    <cellStyle name="Normal GHG-Shade" xfId="475" xr:uid="{00000000-0005-0000-0000-000021060000}"/>
    <cellStyle name="Normale 10" xfId="476" xr:uid="{00000000-0005-0000-0000-000022060000}"/>
    <cellStyle name="Normale 10 2" xfId="477" xr:uid="{00000000-0005-0000-0000-000023060000}"/>
    <cellStyle name="Normale 10 2 2" xfId="2073" xr:uid="{00000000-0005-0000-0000-000024060000}"/>
    <cellStyle name="Normale 10 3" xfId="478" xr:uid="{00000000-0005-0000-0000-000025060000}"/>
    <cellStyle name="Normale 10 3 2" xfId="2074" xr:uid="{00000000-0005-0000-0000-000026060000}"/>
    <cellStyle name="Normale 10 4" xfId="2075" xr:uid="{00000000-0005-0000-0000-000027060000}"/>
    <cellStyle name="Normale 10_EDEN industria 2008 rev" xfId="479" xr:uid="{00000000-0005-0000-0000-000028060000}"/>
    <cellStyle name="Normale 11" xfId="480" xr:uid="{00000000-0005-0000-0000-000029060000}"/>
    <cellStyle name="Normale 11 2" xfId="481" xr:uid="{00000000-0005-0000-0000-00002A060000}"/>
    <cellStyle name="Normale 11 2 2" xfId="2076" xr:uid="{00000000-0005-0000-0000-00002B060000}"/>
    <cellStyle name="Normale 11 3" xfId="482" xr:uid="{00000000-0005-0000-0000-00002C060000}"/>
    <cellStyle name="Normale 11 3 2" xfId="2077" xr:uid="{00000000-0005-0000-0000-00002D060000}"/>
    <cellStyle name="Normale 11 4" xfId="2078" xr:uid="{00000000-0005-0000-0000-00002E060000}"/>
    <cellStyle name="Normale 11_EDEN industria 2008 rev" xfId="483" xr:uid="{00000000-0005-0000-0000-00002F060000}"/>
    <cellStyle name="Normale 12" xfId="484" xr:uid="{00000000-0005-0000-0000-000030060000}"/>
    <cellStyle name="Normale 12 2" xfId="485" xr:uid="{00000000-0005-0000-0000-000031060000}"/>
    <cellStyle name="Normale 12 2 2" xfId="2079" xr:uid="{00000000-0005-0000-0000-000032060000}"/>
    <cellStyle name="Normale 12 3" xfId="486" xr:uid="{00000000-0005-0000-0000-000033060000}"/>
    <cellStyle name="Normale 12 3 2" xfId="2080" xr:uid="{00000000-0005-0000-0000-000034060000}"/>
    <cellStyle name="Normale 12 4" xfId="2081" xr:uid="{00000000-0005-0000-0000-000035060000}"/>
    <cellStyle name="Normale 12_EDEN industria 2008 rev" xfId="487" xr:uid="{00000000-0005-0000-0000-000036060000}"/>
    <cellStyle name="Normale 13" xfId="488" xr:uid="{00000000-0005-0000-0000-000037060000}"/>
    <cellStyle name="Normale 13 2" xfId="489" xr:uid="{00000000-0005-0000-0000-000038060000}"/>
    <cellStyle name="Normale 13 2 2" xfId="2082" xr:uid="{00000000-0005-0000-0000-000039060000}"/>
    <cellStyle name="Normale 13 3" xfId="490" xr:uid="{00000000-0005-0000-0000-00003A060000}"/>
    <cellStyle name="Normale 13 3 2" xfId="2083" xr:uid="{00000000-0005-0000-0000-00003B060000}"/>
    <cellStyle name="Normale 13 4" xfId="2084" xr:uid="{00000000-0005-0000-0000-00003C060000}"/>
    <cellStyle name="Normale 13_EDEN industria 2008 rev" xfId="491" xr:uid="{00000000-0005-0000-0000-00003D060000}"/>
    <cellStyle name="Normale 14" xfId="492" xr:uid="{00000000-0005-0000-0000-00003E060000}"/>
    <cellStyle name="Normale 14 2" xfId="493" xr:uid="{00000000-0005-0000-0000-00003F060000}"/>
    <cellStyle name="Normale 14 2 2" xfId="2085" xr:uid="{00000000-0005-0000-0000-000040060000}"/>
    <cellStyle name="Normale 14 3" xfId="494" xr:uid="{00000000-0005-0000-0000-000041060000}"/>
    <cellStyle name="Normale 14 3 2" xfId="2086" xr:uid="{00000000-0005-0000-0000-000042060000}"/>
    <cellStyle name="Normale 14 4" xfId="2087" xr:uid="{00000000-0005-0000-0000-000043060000}"/>
    <cellStyle name="Normale 14_EDEN industria 2008 rev" xfId="495" xr:uid="{00000000-0005-0000-0000-000044060000}"/>
    <cellStyle name="Normale 15" xfId="496" xr:uid="{00000000-0005-0000-0000-000045060000}"/>
    <cellStyle name="Normale 15 2" xfId="497" xr:uid="{00000000-0005-0000-0000-000046060000}"/>
    <cellStyle name="Normale 15 2 2" xfId="2088" xr:uid="{00000000-0005-0000-0000-000047060000}"/>
    <cellStyle name="Normale 15 3" xfId="498" xr:uid="{00000000-0005-0000-0000-000048060000}"/>
    <cellStyle name="Normale 15 3 2" xfId="2089" xr:uid="{00000000-0005-0000-0000-000049060000}"/>
    <cellStyle name="Normale 15 4" xfId="2090" xr:uid="{00000000-0005-0000-0000-00004A060000}"/>
    <cellStyle name="Normale 15_EDEN industria 2008 rev" xfId="499" xr:uid="{00000000-0005-0000-0000-00004B060000}"/>
    <cellStyle name="Normale 16" xfId="500" xr:uid="{00000000-0005-0000-0000-00004C060000}"/>
    <cellStyle name="Normale 16 2" xfId="2091" xr:uid="{00000000-0005-0000-0000-00004D060000}"/>
    <cellStyle name="Normale 17" xfId="501" xr:uid="{00000000-0005-0000-0000-00004E060000}"/>
    <cellStyle name="Normale 17 2" xfId="2092" xr:uid="{00000000-0005-0000-0000-00004F060000}"/>
    <cellStyle name="Normale 18" xfId="502" xr:uid="{00000000-0005-0000-0000-000050060000}"/>
    <cellStyle name="Normale 18 2" xfId="2093" xr:uid="{00000000-0005-0000-0000-000051060000}"/>
    <cellStyle name="Normale 19" xfId="503" xr:uid="{00000000-0005-0000-0000-000052060000}"/>
    <cellStyle name="Normale 19 2" xfId="2094" xr:uid="{00000000-0005-0000-0000-000053060000}"/>
    <cellStyle name="Normale 2" xfId="504" xr:uid="{00000000-0005-0000-0000-000054060000}"/>
    <cellStyle name="Normale 2 2" xfId="505" xr:uid="{00000000-0005-0000-0000-000055060000}"/>
    <cellStyle name="Normale 2 2 2" xfId="2095" xr:uid="{00000000-0005-0000-0000-000056060000}"/>
    <cellStyle name="Normale 2 3" xfId="2096" xr:uid="{00000000-0005-0000-0000-000057060000}"/>
    <cellStyle name="Normale 2_EDEN industria 2008 rev" xfId="506" xr:uid="{00000000-0005-0000-0000-000058060000}"/>
    <cellStyle name="Normale 20" xfId="507" xr:uid="{00000000-0005-0000-0000-000059060000}"/>
    <cellStyle name="Normale 20 2" xfId="2097" xr:uid="{00000000-0005-0000-0000-00005A060000}"/>
    <cellStyle name="Normale 21" xfId="508" xr:uid="{00000000-0005-0000-0000-00005B060000}"/>
    <cellStyle name="Normale 21 2" xfId="2098" xr:uid="{00000000-0005-0000-0000-00005C060000}"/>
    <cellStyle name="Normale 22" xfId="509" xr:uid="{00000000-0005-0000-0000-00005D060000}"/>
    <cellStyle name="Normale 22 2" xfId="2099" xr:uid="{00000000-0005-0000-0000-00005E060000}"/>
    <cellStyle name="Normale 23" xfId="510" xr:uid="{00000000-0005-0000-0000-00005F060000}"/>
    <cellStyle name="Normale 23 2" xfId="2100" xr:uid="{00000000-0005-0000-0000-000060060000}"/>
    <cellStyle name="Normale 24" xfId="511" xr:uid="{00000000-0005-0000-0000-000061060000}"/>
    <cellStyle name="Normale 24 2" xfId="2101" xr:uid="{00000000-0005-0000-0000-000062060000}"/>
    <cellStyle name="Normale 25" xfId="512" xr:uid="{00000000-0005-0000-0000-000063060000}"/>
    <cellStyle name="Normale 25 2" xfId="2102" xr:uid="{00000000-0005-0000-0000-000064060000}"/>
    <cellStyle name="Normale 26" xfId="513" xr:uid="{00000000-0005-0000-0000-000065060000}"/>
    <cellStyle name="Normale 26 2" xfId="2103" xr:uid="{00000000-0005-0000-0000-000066060000}"/>
    <cellStyle name="Normale 27" xfId="514" xr:uid="{00000000-0005-0000-0000-000067060000}"/>
    <cellStyle name="Normale 27 2" xfId="2104" xr:uid="{00000000-0005-0000-0000-000068060000}"/>
    <cellStyle name="Normale 28" xfId="515" xr:uid="{00000000-0005-0000-0000-000069060000}"/>
    <cellStyle name="Normale 28 2" xfId="2105" xr:uid="{00000000-0005-0000-0000-00006A060000}"/>
    <cellStyle name="Normale 29" xfId="516" xr:uid="{00000000-0005-0000-0000-00006B060000}"/>
    <cellStyle name="Normale 29 2" xfId="2106" xr:uid="{00000000-0005-0000-0000-00006C060000}"/>
    <cellStyle name="Normale 3" xfId="517" xr:uid="{00000000-0005-0000-0000-00006D060000}"/>
    <cellStyle name="Normale 3 2" xfId="518" xr:uid="{00000000-0005-0000-0000-00006E060000}"/>
    <cellStyle name="Normale 3 2 2" xfId="2107" xr:uid="{00000000-0005-0000-0000-00006F060000}"/>
    <cellStyle name="Normale 3 3" xfId="519" xr:uid="{00000000-0005-0000-0000-000070060000}"/>
    <cellStyle name="Normale 3 3 2" xfId="2108" xr:uid="{00000000-0005-0000-0000-000071060000}"/>
    <cellStyle name="Normale 3 4" xfId="2109" xr:uid="{00000000-0005-0000-0000-000072060000}"/>
    <cellStyle name="Normale 3_EDEN industria 2008 rev" xfId="520" xr:uid="{00000000-0005-0000-0000-000073060000}"/>
    <cellStyle name="Normale 30" xfId="521" xr:uid="{00000000-0005-0000-0000-000074060000}"/>
    <cellStyle name="Normale 30 2" xfId="2110" xr:uid="{00000000-0005-0000-0000-000075060000}"/>
    <cellStyle name="Normale 31" xfId="522" xr:uid="{00000000-0005-0000-0000-000076060000}"/>
    <cellStyle name="Normale 31 2" xfId="2111" xr:uid="{00000000-0005-0000-0000-000077060000}"/>
    <cellStyle name="Normale 32" xfId="523" xr:uid="{00000000-0005-0000-0000-000078060000}"/>
    <cellStyle name="Normale 32 2" xfId="2112" xr:uid="{00000000-0005-0000-0000-000079060000}"/>
    <cellStyle name="Normale 33" xfId="524" xr:uid="{00000000-0005-0000-0000-00007A060000}"/>
    <cellStyle name="Normale 33 2" xfId="2113" xr:uid="{00000000-0005-0000-0000-00007B060000}"/>
    <cellStyle name="Normale 34" xfId="525" xr:uid="{00000000-0005-0000-0000-00007C060000}"/>
    <cellStyle name="Normale 34 2" xfId="2114" xr:uid="{00000000-0005-0000-0000-00007D060000}"/>
    <cellStyle name="Normale 35" xfId="526" xr:uid="{00000000-0005-0000-0000-00007E060000}"/>
    <cellStyle name="Normale 35 2" xfId="2115" xr:uid="{00000000-0005-0000-0000-00007F060000}"/>
    <cellStyle name="Normale 36" xfId="527" xr:uid="{00000000-0005-0000-0000-000080060000}"/>
    <cellStyle name="Normale 36 2" xfId="2116" xr:uid="{00000000-0005-0000-0000-000081060000}"/>
    <cellStyle name="Normale 37" xfId="528" xr:uid="{00000000-0005-0000-0000-000082060000}"/>
    <cellStyle name="Normale 37 2" xfId="2117" xr:uid="{00000000-0005-0000-0000-000083060000}"/>
    <cellStyle name="Normale 38" xfId="529" xr:uid="{00000000-0005-0000-0000-000084060000}"/>
    <cellStyle name="Normale 38 2" xfId="2118" xr:uid="{00000000-0005-0000-0000-000085060000}"/>
    <cellStyle name="Normale 39" xfId="530" xr:uid="{00000000-0005-0000-0000-000086060000}"/>
    <cellStyle name="Normale 39 2" xfId="2119" xr:uid="{00000000-0005-0000-0000-000087060000}"/>
    <cellStyle name="Normale 4" xfId="531" xr:uid="{00000000-0005-0000-0000-000088060000}"/>
    <cellStyle name="Normale 4 2" xfId="532" xr:uid="{00000000-0005-0000-0000-000089060000}"/>
    <cellStyle name="Normale 4 2 2" xfId="2120" xr:uid="{00000000-0005-0000-0000-00008A060000}"/>
    <cellStyle name="Normale 4 3" xfId="533" xr:uid="{00000000-0005-0000-0000-00008B060000}"/>
    <cellStyle name="Normale 4 3 2" xfId="2121" xr:uid="{00000000-0005-0000-0000-00008C060000}"/>
    <cellStyle name="Normale 4 4" xfId="2122" xr:uid="{00000000-0005-0000-0000-00008D060000}"/>
    <cellStyle name="Normale 4_EDEN industria 2008 rev" xfId="534" xr:uid="{00000000-0005-0000-0000-00008E060000}"/>
    <cellStyle name="Normale 40" xfId="535" xr:uid="{00000000-0005-0000-0000-00008F060000}"/>
    <cellStyle name="Normale 40 2" xfId="2123" xr:uid="{00000000-0005-0000-0000-000090060000}"/>
    <cellStyle name="Normale 41" xfId="536" xr:uid="{00000000-0005-0000-0000-000091060000}"/>
    <cellStyle name="Normale 41 2" xfId="2124" xr:uid="{00000000-0005-0000-0000-000092060000}"/>
    <cellStyle name="Normale 42" xfId="537" xr:uid="{00000000-0005-0000-0000-000093060000}"/>
    <cellStyle name="Normale 42 2" xfId="2125" xr:uid="{00000000-0005-0000-0000-000094060000}"/>
    <cellStyle name="Normale 43" xfId="538" xr:uid="{00000000-0005-0000-0000-000095060000}"/>
    <cellStyle name="Normale 43 2" xfId="2126" xr:uid="{00000000-0005-0000-0000-000096060000}"/>
    <cellStyle name="Normale 44" xfId="539" xr:uid="{00000000-0005-0000-0000-000097060000}"/>
    <cellStyle name="Normale 44 2" xfId="2127" xr:uid="{00000000-0005-0000-0000-000098060000}"/>
    <cellStyle name="Normale 45" xfId="540" xr:uid="{00000000-0005-0000-0000-000099060000}"/>
    <cellStyle name="Normale 45 2" xfId="2128" xr:uid="{00000000-0005-0000-0000-00009A060000}"/>
    <cellStyle name="Normale 46" xfId="541" xr:uid="{00000000-0005-0000-0000-00009B060000}"/>
    <cellStyle name="Normale 46 2" xfId="2129" xr:uid="{00000000-0005-0000-0000-00009C060000}"/>
    <cellStyle name="Normale 47" xfId="542" xr:uid="{00000000-0005-0000-0000-00009D060000}"/>
    <cellStyle name="Normale 47 2" xfId="2130" xr:uid="{00000000-0005-0000-0000-00009E060000}"/>
    <cellStyle name="Normale 48" xfId="543" xr:uid="{00000000-0005-0000-0000-00009F060000}"/>
    <cellStyle name="Normale 48 2" xfId="2131" xr:uid="{00000000-0005-0000-0000-0000A0060000}"/>
    <cellStyle name="Normale 49" xfId="544" xr:uid="{00000000-0005-0000-0000-0000A1060000}"/>
    <cellStyle name="Normale 49 2" xfId="2132" xr:uid="{00000000-0005-0000-0000-0000A2060000}"/>
    <cellStyle name="Normale 5" xfId="545" xr:uid="{00000000-0005-0000-0000-0000A3060000}"/>
    <cellStyle name="Normale 5 2" xfId="546" xr:uid="{00000000-0005-0000-0000-0000A4060000}"/>
    <cellStyle name="Normale 5 2 2" xfId="2133" xr:uid="{00000000-0005-0000-0000-0000A5060000}"/>
    <cellStyle name="Normale 5 3" xfId="547" xr:uid="{00000000-0005-0000-0000-0000A6060000}"/>
    <cellStyle name="Normale 5 3 2" xfId="2134" xr:uid="{00000000-0005-0000-0000-0000A7060000}"/>
    <cellStyle name="Normale 5 4" xfId="2135" xr:uid="{00000000-0005-0000-0000-0000A8060000}"/>
    <cellStyle name="Normale 5_EDEN industria 2008 rev" xfId="548" xr:uid="{00000000-0005-0000-0000-0000A9060000}"/>
    <cellStyle name="Normale 50" xfId="549" xr:uid="{00000000-0005-0000-0000-0000AA060000}"/>
    <cellStyle name="Normale 50 2" xfId="2136" xr:uid="{00000000-0005-0000-0000-0000AB060000}"/>
    <cellStyle name="Normale 51" xfId="550" xr:uid="{00000000-0005-0000-0000-0000AC060000}"/>
    <cellStyle name="Normale 51 2" xfId="2137" xr:uid="{00000000-0005-0000-0000-0000AD060000}"/>
    <cellStyle name="Normale 52" xfId="551" xr:uid="{00000000-0005-0000-0000-0000AE060000}"/>
    <cellStyle name="Normale 52 2" xfId="2138" xr:uid="{00000000-0005-0000-0000-0000AF060000}"/>
    <cellStyle name="Normale 53" xfId="552" xr:uid="{00000000-0005-0000-0000-0000B0060000}"/>
    <cellStyle name="Normale 53 2" xfId="2139" xr:uid="{00000000-0005-0000-0000-0000B1060000}"/>
    <cellStyle name="Normale 54" xfId="553" xr:uid="{00000000-0005-0000-0000-0000B2060000}"/>
    <cellStyle name="Normale 54 2" xfId="2140" xr:uid="{00000000-0005-0000-0000-0000B3060000}"/>
    <cellStyle name="Normale 55" xfId="554" xr:uid="{00000000-0005-0000-0000-0000B4060000}"/>
    <cellStyle name="Normale 55 2" xfId="2141" xr:uid="{00000000-0005-0000-0000-0000B5060000}"/>
    <cellStyle name="Normale 56" xfId="555" xr:uid="{00000000-0005-0000-0000-0000B6060000}"/>
    <cellStyle name="Normale 56 2" xfId="2142" xr:uid="{00000000-0005-0000-0000-0000B7060000}"/>
    <cellStyle name="Normale 57" xfId="556" xr:uid="{00000000-0005-0000-0000-0000B8060000}"/>
    <cellStyle name="Normale 57 2" xfId="2143" xr:uid="{00000000-0005-0000-0000-0000B9060000}"/>
    <cellStyle name="Normale 58" xfId="557" xr:uid="{00000000-0005-0000-0000-0000BA060000}"/>
    <cellStyle name="Normale 58 2" xfId="2144" xr:uid="{00000000-0005-0000-0000-0000BB060000}"/>
    <cellStyle name="Normale 59" xfId="558" xr:uid="{00000000-0005-0000-0000-0000BC060000}"/>
    <cellStyle name="Normale 59 2" xfId="2145" xr:uid="{00000000-0005-0000-0000-0000BD060000}"/>
    <cellStyle name="Normale 6" xfId="559" xr:uid="{00000000-0005-0000-0000-0000BE060000}"/>
    <cellStyle name="Normale 6 2" xfId="560" xr:uid="{00000000-0005-0000-0000-0000BF060000}"/>
    <cellStyle name="Normale 6 2 2" xfId="2146" xr:uid="{00000000-0005-0000-0000-0000C0060000}"/>
    <cellStyle name="Normale 6 3" xfId="561" xr:uid="{00000000-0005-0000-0000-0000C1060000}"/>
    <cellStyle name="Normale 6 3 2" xfId="2147" xr:uid="{00000000-0005-0000-0000-0000C2060000}"/>
    <cellStyle name="Normale 6 4" xfId="2148" xr:uid="{00000000-0005-0000-0000-0000C3060000}"/>
    <cellStyle name="Normale 6_EDEN industria 2008 rev" xfId="562" xr:uid="{00000000-0005-0000-0000-0000C4060000}"/>
    <cellStyle name="Normale 60" xfId="563" xr:uid="{00000000-0005-0000-0000-0000C5060000}"/>
    <cellStyle name="Normale 60 2" xfId="2149" xr:uid="{00000000-0005-0000-0000-0000C6060000}"/>
    <cellStyle name="Normale 61" xfId="564" xr:uid="{00000000-0005-0000-0000-0000C7060000}"/>
    <cellStyle name="Normale 61 2" xfId="2150" xr:uid="{00000000-0005-0000-0000-0000C8060000}"/>
    <cellStyle name="Normale 62" xfId="565" xr:uid="{00000000-0005-0000-0000-0000C9060000}"/>
    <cellStyle name="Normale 62 2" xfId="2151" xr:uid="{00000000-0005-0000-0000-0000CA060000}"/>
    <cellStyle name="Normale 63" xfId="566" xr:uid="{00000000-0005-0000-0000-0000CB060000}"/>
    <cellStyle name="Normale 63 2" xfId="2152" xr:uid="{00000000-0005-0000-0000-0000CC060000}"/>
    <cellStyle name="Normale 64" xfId="567" xr:uid="{00000000-0005-0000-0000-0000CD060000}"/>
    <cellStyle name="Normale 64 2" xfId="2153" xr:uid="{00000000-0005-0000-0000-0000CE060000}"/>
    <cellStyle name="Normale 65" xfId="568" xr:uid="{00000000-0005-0000-0000-0000CF060000}"/>
    <cellStyle name="Normale 65 2" xfId="2154" xr:uid="{00000000-0005-0000-0000-0000D0060000}"/>
    <cellStyle name="Normale 7" xfId="569" xr:uid="{00000000-0005-0000-0000-0000D1060000}"/>
    <cellStyle name="Normale 7 2" xfId="570" xr:uid="{00000000-0005-0000-0000-0000D2060000}"/>
    <cellStyle name="Normale 7 2 2" xfId="2155" xr:uid="{00000000-0005-0000-0000-0000D3060000}"/>
    <cellStyle name="Normale 7 3" xfId="571" xr:uid="{00000000-0005-0000-0000-0000D4060000}"/>
    <cellStyle name="Normale 7 3 2" xfId="2156" xr:uid="{00000000-0005-0000-0000-0000D5060000}"/>
    <cellStyle name="Normale 7 4" xfId="2157" xr:uid="{00000000-0005-0000-0000-0000D6060000}"/>
    <cellStyle name="Normale 7_EDEN industria 2008 rev" xfId="572" xr:uid="{00000000-0005-0000-0000-0000D7060000}"/>
    <cellStyle name="Normale 8" xfId="573" xr:uid="{00000000-0005-0000-0000-0000D8060000}"/>
    <cellStyle name="Normale 8 2" xfId="574" xr:uid="{00000000-0005-0000-0000-0000D9060000}"/>
    <cellStyle name="Normale 8 2 2" xfId="2158" xr:uid="{00000000-0005-0000-0000-0000DA060000}"/>
    <cellStyle name="Normale 8 3" xfId="575" xr:uid="{00000000-0005-0000-0000-0000DB060000}"/>
    <cellStyle name="Normale 8 3 2" xfId="2159" xr:uid="{00000000-0005-0000-0000-0000DC060000}"/>
    <cellStyle name="Normale 8 4" xfId="2160" xr:uid="{00000000-0005-0000-0000-0000DD060000}"/>
    <cellStyle name="Normale 8_EDEN industria 2008 rev" xfId="576" xr:uid="{00000000-0005-0000-0000-0000DE060000}"/>
    <cellStyle name="Normale 9" xfId="577" xr:uid="{00000000-0005-0000-0000-0000DF060000}"/>
    <cellStyle name="Normale 9 2" xfId="578" xr:uid="{00000000-0005-0000-0000-0000E0060000}"/>
    <cellStyle name="Normale 9 2 2" xfId="2161" xr:uid="{00000000-0005-0000-0000-0000E1060000}"/>
    <cellStyle name="Normale 9 3" xfId="579" xr:uid="{00000000-0005-0000-0000-0000E2060000}"/>
    <cellStyle name="Normale 9 3 2" xfId="2162" xr:uid="{00000000-0005-0000-0000-0000E3060000}"/>
    <cellStyle name="Normale 9 4" xfId="2163" xr:uid="{00000000-0005-0000-0000-0000E4060000}"/>
    <cellStyle name="Normale 9_EDEN industria 2008 rev" xfId="580" xr:uid="{00000000-0005-0000-0000-0000E5060000}"/>
    <cellStyle name="Normale_B2020" xfId="581" xr:uid="{00000000-0005-0000-0000-0000E6060000}"/>
    <cellStyle name="Nota" xfId="582" xr:uid="{00000000-0005-0000-0000-0000E7060000}"/>
    <cellStyle name="Nota 2" xfId="583" xr:uid="{00000000-0005-0000-0000-0000E8060000}"/>
    <cellStyle name="Nota 2 2" xfId="584" xr:uid="{00000000-0005-0000-0000-0000E9060000}"/>
    <cellStyle name="Nota 2 3" xfId="585" xr:uid="{00000000-0005-0000-0000-0000EA060000}"/>
    <cellStyle name="Nota 2 4" xfId="586" xr:uid="{00000000-0005-0000-0000-0000EB060000}"/>
    <cellStyle name="Nota 2 5" xfId="587" xr:uid="{00000000-0005-0000-0000-0000EC060000}"/>
    <cellStyle name="Nota 3" xfId="588" xr:uid="{00000000-0005-0000-0000-0000ED060000}"/>
    <cellStyle name="Nota 3 2" xfId="589" xr:uid="{00000000-0005-0000-0000-0000EE060000}"/>
    <cellStyle name="Nota 3 2 2" xfId="2164" xr:uid="{00000000-0005-0000-0000-0000EF060000}"/>
    <cellStyle name="Nota 3 2 2 2" xfId="2165" xr:uid="{00000000-0005-0000-0000-0000F0060000}"/>
    <cellStyle name="Nota 3 2 3" xfId="2166" xr:uid="{00000000-0005-0000-0000-0000F1060000}"/>
    <cellStyle name="Nota 3 3" xfId="590" xr:uid="{00000000-0005-0000-0000-0000F2060000}"/>
    <cellStyle name="Nota 3 4" xfId="591" xr:uid="{00000000-0005-0000-0000-0000F3060000}"/>
    <cellStyle name="Nota 3 5" xfId="592" xr:uid="{00000000-0005-0000-0000-0000F4060000}"/>
    <cellStyle name="Nota 4" xfId="593" xr:uid="{00000000-0005-0000-0000-0000F5060000}"/>
    <cellStyle name="Nota 4 2" xfId="2167" xr:uid="{00000000-0005-0000-0000-0000F6060000}"/>
    <cellStyle name="Nota 4 2 2" xfId="2168" xr:uid="{00000000-0005-0000-0000-0000F7060000}"/>
    <cellStyle name="Nota 4 3" xfId="2169" xr:uid="{00000000-0005-0000-0000-0000F8060000}"/>
    <cellStyle name="Nota 5" xfId="2170" xr:uid="{00000000-0005-0000-0000-0000F9060000}"/>
    <cellStyle name="Nota 5 2" xfId="2171" xr:uid="{00000000-0005-0000-0000-0000FA060000}"/>
    <cellStyle name="Nota 6" xfId="2172" xr:uid="{00000000-0005-0000-0000-0000FB060000}"/>
    <cellStyle name="Note 2" xfId="594" xr:uid="{00000000-0005-0000-0000-0000FC060000}"/>
    <cellStyle name="Note 2 2" xfId="2173" xr:uid="{00000000-0005-0000-0000-0000FD060000}"/>
    <cellStyle name="Note 2 2 2" xfId="2174" xr:uid="{00000000-0005-0000-0000-0000FE060000}"/>
    <cellStyle name="Note 2 3" xfId="2175" xr:uid="{00000000-0005-0000-0000-0000FF060000}"/>
    <cellStyle name="Nuovo" xfId="595" xr:uid="{00000000-0005-0000-0000-000000070000}"/>
    <cellStyle name="Nuovo 10" xfId="596" xr:uid="{00000000-0005-0000-0000-000001070000}"/>
    <cellStyle name="Nuovo 10 2" xfId="597" xr:uid="{00000000-0005-0000-0000-000002070000}"/>
    <cellStyle name="Nuovo 10 3" xfId="598" xr:uid="{00000000-0005-0000-0000-000003070000}"/>
    <cellStyle name="Nuovo 10 3 2" xfId="2176" xr:uid="{00000000-0005-0000-0000-000004070000}"/>
    <cellStyle name="Nuovo 10 3 2 2" xfId="2177" xr:uid="{00000000-0005-0000-0000-000005070000}"/>
    <cellStyle name="Nuovo 10 4" xfId="2178" xr:uid="{00000000-0005-0000-0000-000006070000}"/>
    <cellStyle name="Nuovo 10 4 2" xfId="2179" xr:uid="{00000000-0005-0000-0000-000007070000}"/>
    <cellStyle name="Nuovo 10 5" xfId="2180" xr:uid="{00000000-0005-0000-0000-000008070000}"/>
    <cellStyle name="Nuovo 11" xfId="599" xr:uid="{00000000-0005-0000-0000-000009070000}"/>
    <cellStyle name="Nuovo 11 2" xfId="600" xr:uid="{00000000-0005-0000-0000-00000A070000}"/>
    <cellStyle name="Nuovo 11 3" xfId="601" xr:uid="{00000000-0005-0000-0000-00000B070000}"/>
    <cellStyle name="Nuovo 11 3 2" xfId="2181" xr:uid="{00000000-0005-0000-0000-00000C070000}"/>
    <cellStyle name="Nuovo 11 3 2 2" xfId="2182" xr:uid="{00000000-0005-0000-0000-00000D070000}"/>
    <cellStyle name="Nuovo 11 4" xfId="2183" xr:uid="{00000000-0005-0000-0000-00000E070000}"/>
    <cellStyle name="Nuovo 11 4 2" xfId="2184" xr:uid="{00000000-0005-0000-0000-00000F070000}"/>
    <cellStyle name="Nuovo 11 5" xfId="2185" xr:uid="{00000000-0005-0000-0000-000010070000}"/>
    <cellStyle name="Nuovo 12" xfId="602" xr:uid="{00000000-0005-0000-0000-000011070000}"/>
    <cellStyle name="Nuovo 12 2" xfId="603" xr:uid="{00000000-0005-0000-0000-000012070000}"/>
    <cellStyle name="Nuovo 12 3" xfId="604" xr:uid="{00000000-0005-0000-0000-000013070000}"/>
    <cellStyle name="Nuovo 12 3 2" xfId="2186" xr:uid="{00000000-0005-0000-0000-000014070000}"/>
    <cellStyle name="Nuovo 12 3 2 2" xfId="2187" xr:uid="{00000000-0005-0000-0000-000015070000}"/>
    <cellStyle name="Nuovo 12 4" xfId="2188" xr:uid="{00000000-0005-0000-0000-000016070000}"/>
    <cellStyle name="Nuovo 12 4 2" xfId="2189" xr:uid="{00000000-0005-0000-0000-000017070000}"/>
    <cellStyle name="Nuovo 12 5" xfId="2190" xr:uid="{00000000-0005-0000-0000-000018070000}"/>
    <cellStyle name="Nuovo 13" xfId="605" xr:uid="{00000000-0005-0000-0000-000019070000}"/>
    <cellStyle name="Nuovo 13 2" xfId="606" xr:uid="{00000000-0005-0000-0000-00001A070000}"/>
    <cellStyle name="Nuovo 13 3" xfId="607" xr:uid="{00000000-0005-0000-0000-00001B070000}"/>
    <cellStyle name="Nuovo 13 3 2" xfId="2191" xr:uid="{00000000-0005-0000-0000-00001C070000}"/>
    <cellStyle name="Nuovo 13 3 2 2" xfId="2192" xr:uid="{00000000-0005-0000-0000-00001D070000}"/>
    <cellStyle name="Nuovo 13 4" xfId="2193" xr:uid="{00000000-0005-0000-0000-00001E070000}"/>
    <cellStyle name="Nuovo 13 4 2" xfId="2194" xr:uid="{00000000-0005-0000-0000-00001F070000}"/>
    <cellStyle name="Nuovo 13 5" xfId="2195" xr:uid="{00000000-0005-0000-0000-000020070000}"/>
    <cellStyle name="Nuovo 14" xfId="608" xr:uid="{00000000-0005-0000-0000-000021070000}"/>
    <cellStyle name="Nuovo 14 2" xfId="609" xr:uid="{00000000-0005-0000-0000-000022070000}"/>
    <cellStyle name="Nuovo 14 3" xfId="610" xr:uid="{00000000-0005-0000-0000-000023070000}"/>
    <cellStyle name="Nuovo 14 3 2" xfId="2196" xr:uid="{00000000-0005-0000-0000-000024070000}"/>
    <cellStyle name="Nuovo 14 3 2 2" xfId="2197" xr:uid="{00000000-0005-0000-0000-000025070000}"/>
    <cellStyle name="Nuovo 14 4" xfId="2198" xr:uid="{00000000-0005-0000-0000-000026070000}"/>
    <cellStyle name="Nuovo 14 4 2" xfId="2199" xr:uid="{00000000-0005-0000-0000-000027070000}"/>
    <cellStyle name="Nuovo 14 5" xfId="2200" xr:uid="{00000000-0005-0000-0000-000028070000}"/>
    <cellStyle name="Nuovo 15" xfId="611" xr:uid="{00000000-0005-0000-0000-000029070000}"/>
    <cellStyle name="Nuovo 15 2" xfId="612" xr:uid="{00000000-0005-0000-0000-00002A070000}"/>
    <cellStyle name="Nuovo 15 3" xfId="613" xr:uid="{00000000-0005-0000-0000-00002B070000}"/>
    <cellStyle name="Nuovo 15 3 2" xfId="2201" xr:uid="{00000000-0005-0000-0000-00002C070000}"/>
    <cellStyle name="Nuovo 15 3 2 2" xfId="2202" xr:uid="{00000000-0005-0000-0000-00002D070000}"/>
    <cellStyle name="Nuovo 15 4" xfId="2203" xr:uid="{00000000-0005-0000-0000-00002E070000}"/>
    <cellStyle name="Nuovo 15 4 2" xfId="2204" xr:uid="{00000000-0005-0000-0000-00002F070000}"/>
    <cellStyle name="Nuovo 15 5" xfId="2205" xr:uid="{00000000-0005-0000-0000-000030070000}"/>
    <cellStyle name="Nuovo 16" xfId="614" xr:uid="{00000000-0005-0000-0000-000031070000}"/>
    <cellStyle name="Nuovo 16 2" xfId="615" xr:uid="{00000000-0005-0000-0000-000032070000}"/>
    <cellStyle name="Nuovo 16 3" xfId="616" xr:uid="{00000000-0005-0000-0000-000033070000}"/>
    <cellStyle name="Nuovo 16 3 2" xfId="2206" xr:uid="{00000000-0005-0000-0000-000034070000}"/>
    <cellStyle name="Nuovo 16 3 2 2" xfId="2207" xr:uid="{00000000-0005-0000-0000-000035070000}"/>
    <cellStyle name="Nuovo 16 4" xfId="2208" xr:uid="{00000000-0005-0000-0000-000036070000}"/>
    <cellStyle name="Nuovo 16 4 2" xfId="2209" xr:uid="{00000000-0005-0000-0000-000037070000}"/>
    <cellStyle name="Nuovo 16 5" xfId="2210" xr:uid="{00000000-0005-0000-0000-000038070000}"/>
    <cellStyle name="Nuovo 17" xfId="617" xr:uid="{00000000-0005-0000-0000-000039070000}"/>
    <cellStyle name="Nuovo 17 2" xfId="618" xr:uid="{00000000-0005-0000-0000-00003A070000}"/>
    <cellStyle name="Nuovo 17 3" xfId="619" xr:uid="{00000000-0005-0000-0000-00003B070000}"/>
    <cellStyle name="Nuovo 17 3 2" xfId="2211" xr:uid="{00000000-0005-0000-0000-00003C070000}"/>
    <cellStyle name="Nuovo 17 3 2 2" xfId="2212" xr:uid="{00000000-0005-0000-0000-00003D070000}"/>
    <cellStyle name="Nuovo 17 4" xfId="2213" xr:uid="{00000000-0005-0000-0000-00003E070000}"/>
    <cellStyle name="Nuovo 17 4 2" xfId="2214" xr:uid="{00000000-0005-0000-0000-00003F070000}"/>
    <cellStyle name="Nuovo 17 5" xfId="2215" xr:uid="{00000000-0005-0000-0000-000040070000}"/>
    <cellStyle name="Nuovo 18" xfId="620" xr:uid="{00000000-0005-0000-0000-000041070000}"/>
    <cellStyle name="Nuovo 18 2" xfId="621" xr:uid="{00000000-0005-0000-0000-000042070000}"/>
    <cellStyle name="Nuovo 18 3" xfId="622" xr:uid="{00000000-0005-0000-0000-000043070000}"/>
    <cellStyle name="Nuovo 18 3 2" xfId="2216" xr:uid="{00000000-0005-0000-0000-000044070000}"/>
    <cellStyle name="Nuovo 18 3 2 2" xfId="2217" xr:uid="{00000000-0005-0000-0000-000045070000}"/>
    <cellStyle name="Nuovo 18 4" xfId="2218" xr:uid="{00000000-0005-0000-0000-000046070000}"/>
    <cellStyle name="Nuovo 18 4 2" xfId="2219" xr:uid="{00000000-0005-0000-0000-000047070000}"/>
    <cellStyle name="Nuovo 18 5" xfId="2220" xr:uid="{00000000-0005-0000-0000-000048070000}"/>
    <cellStyle name="Nuovo 19" xfId="623" xr:uid="{00000000-0005-0000-0000-000049070000}"/>
    <cellStyle name="Nuovo 19 2" xfId="624" xr:uid="{00000000-0005-0000-0000-00004A070000}"/>
    <cellStyle name="Nuovo 19 3" xfId="625" xr:uid="{00000000-0005-0000-0000-00004B070000}"/>
    <cellStyle name="Nuovo 19 3 2" xfId="2221" xr:uid="{00000000-0005-0000-0000-00004C070000}"/>
    <cellStyle name="Nuovo 19 3 2 2" xfId="2222" xr:uid="{00000000-0005-0000-0000-00004D070000}"/>
    <cellStyle name="Nuovo 19 4" xfId="2223" xr:uid="{00000000-0005-0000-0000-00004E070000}"/>
    <cellStyle name="Nuovo 19 4 2" xfId="2224" xr:uid="{00000000-0005-0000-0000-00004F070000}"/>
    <cellStyle name="Nuovo 19 5" xfId="2225" xr:uid="{00000000-0005-0000-0000-000050070000}"/>
    <cellStyle name="Nuovo 2" xfId="626" xr:uid="{00000000-0005-0000-0000-000051070000}"/>
    <cellStyle name="Nuovo 2 2" xfId="627" xr:uid="{00000000-0005-0000-0000-000052070000}"/>
    <cellStyle name="Nuovo 2 3" xfId="628" xr:uid="{00000000-0005-0000-0000-000053070000}"/>
    <cellStyle name="Nuovo 2 3 2" xfId="2226" xr:uid="{00000000-0005-0000-0000-000054070000}"/>
    <cellStyle name="Nuovo 2 3 2 2" xfId="2227" xr:uid="{00000000-0005-0000-0000-000055070000}"/>
    <cellStyle name="Nuovo 2 4" xfId="2228" xr:uid="{00000000-0005-0000-0000-000056070000}"/>
    <cellStyle name="Nuovo 2 4 2" xfId="2229" xr:uid="{00000000-0005-0000-0000-000057070000}"/>
    <cellStyle name="Nuovo 2 5" xfId="2230" xr:uid="{00000000-0005-0000-0000-000058070000}"/>
    <cellStyle name="Nuovo 20" xfId="629" xr:uid="{00000000-0005-0000-0000-000059070000}"/>
    <cellStyle name="Nuovo 20 2" xfId="630" xr:uid="{00000000-0005-0000-0000-00005A070000}"/>
    <cellStyle name="Nuovo 20 3" xfId="631" xr:uid="{00000000-0005-0000-0000-00005B070000}"/>
    <cellStyle name="Nuovo 20 3 2" xfId="2231" xr:uid="{00000000-0005-0000-0000-00005C070000}"/>
    <cellStyle name="Nuovo 20 3 2 2" xfId="2232" xr:uid="{00000000-0005-0000-0000-00005D070000}"/>
    <cellStyle name="Nuovo 20 4" xfId="2233" xr:uid="{00000000-0005-0000-0000-00005E070000}"/>
    <cellStyle name="Nuovo 20 4 2" xfId="2234" xr:uid="{00000000-0005-0000-0000-00005F070000}"/>
    <cellStyle name="Nuovo 20 5" xfId="2235" xr:uid="{00000000-0005-0000-0000-000060070000}"/>
    <cellStyle name="Nuovo 21" xfId="632" xr:uid="{00000000-0005-0000-0000-000061070000}"/>
    <cellStyle name="Nuovo 21 2" xfId="633" xr:uid="{00000000-0005-0000-0000-000062070000}"/>
    <cellStyle name="Nuovo 21 3" xfId="634" xr:uid="{00000000-0005-0000-0000-000063070000}"/>
    <cellStyle name="Nuovo 21 3 2" xfId="2236" xr:uid="{00000000-0005-0000-0000-000064070000}"/>
    <cellStyle name="Nuovo 21 3 2 2" xfId="2237" xr:uid="{00000000-0005-0000-0000-000065070000}"/>
    <cellStyle name="Nuovo 21 4" xfId="2238" xr:uid="{00000000-0005-0000-0000-000066070000}"/>
    <cellStyle name="Nuovo 21 4 2" xfId="2239" xr:uid="{00000000-0005-0000-0000-000067070000}"/>
    <cellStyle name="Nuovo 21 5" xfId="2240" xr:uid="{00000000-0005-0000-0000-000068070000}"/>
    <cellStyle name="Nuovo 22" xfId="635" xr:uid="{00000000-0005-0000-0000-000069070000}"/>
    <cellStyle name="Nuovo 22 2" xfId="636" xr:uid="{00000000-0005-0000-0000-00006A070000}"/>
    <cellStyle name="Nuovo 22 3" xfId="637" xr:uid="{00000000-0005-0000-0000-00006B070000}"/>
    <cellStyle name="Nuovo 22 3 2" xfId="2241" xr:uid="{00000000-0005-0000-0000-00006C070000}"/>
    <cellStyle name="Nuovo 22 3 2 2" xfId="2242" xr:uid="{00000000-0005-0000-0000-00006D070000}"/>
    <cellStyle name="Nuovo 22 4" xfId="2243" xr:uid="{00000000-0005-0000-0000-00006E070000}"/>
    <cellStyle name="Nuovo 22 4 2" xfId="2244" xr:uid="{00000000-0005-0000-0000-00006F070000}"/>
    <cellStyle name="Nuovo 22 5" xfId="2245" xr:uid="{00000000-0005-0000-0000-000070070000}"/>
    <cellStyle name="Nuovo 23" xfId="638" xr:uid="{00000000-0005-0000-0000-000071070000}"/>
    <cellStyle name="Nuovo 23 2" xfId="639" xr:uid="{00000000-0005-0000-0000-000072070000}"/>
    <cellStyle name="Nuovo 23 3" xfId="640" xr:uid="{00000000-0005-0000-0000-000073070000}"/>
    <cellStyle name="Nuovo 23 3 2" xfId="2246" xr:uid="{00000000-0005-0000-0000-000074070000}"/>
    <cellStyle name="Nuovo 23 3 2 2" xfId="2247" xr:uid="{00000000-0005-0000-0000-000075070000}"/>
    <cellStyle name="Nuovo 23 4" xfId="2248" xr:uid="{00000000-0005-0000-0000-000076070000}"/>
    <cellStyle name="Nuovo 23 4 2" xfId="2249" xr:uid="{00000000-0005-0000-0000-000077070000}"/>
    <cellStyle name="Nuovo 23 5" xfId="2250" xr:uid="{00000000-0005-0000-0000-000078070000}"/>
    <cellStyle name="Nuovo 24" xfId="641" xr:uid="{00000000-0005-0000-0000-000079070000}"/>
    <cellStyle name="Nuovo 24 2" xfId="642" xr:uid="{00000000-0005-0000-0000-00007A070000}"/>
    <cellStyle name="Nuovo 24 3" xfId="643" xr:uid="{00000000-0005-0000-0000-00007B070000}"/>
    <cellStyle name="Nuovo 24 3 2" xfId="2251" xr:uid="{00000000-0005-0000-0000-00007C070000}"/>
    <cellStyle name="Nuovo 24 3 2 2" xfId="2252" xr:uid="{00000000-0005-0000-0000-00007D070000}"/>
    <cellStyle name="Nuovo 24 4" xfId="2253" xr:uid="{00000000-0005-0000-0000-00007E070000}"/>
    <cellStyle name="Nuovo 24 4 2" xfId="2254" xr:uid="{00000000-0005-0000-0000-00007F070000}"/>
    <cellStyle name="Nuovo 24 5" xfId="2255" xr:uid="{00000000-0005-0000-0000-000080070000}"/>
    <cellStyle name="Nuovo 25" xfId="644" xr:uid="{00000000-0005-0000-0000-000081070000}"/>
    <cellStyle name="Nuovo 25 2" xfId="645" xr:uid="{00000000-0005-0000-0000-000082070000}"/>
    <cellStyle name="Nuovo 25 3" xfId="646" xr:uid="{00000000-0005-0000-0000-000083070000}"/>
    <cellStyle name="Nuovo 25 3 2" xfId="2256" xr:uid="{00000000-0005-0000-0000-000084070000}"/>
    <cellStyle name="Nuovo 25 3 2 2" xfId="2257" xr:uid="{00000000-0005-0000-0000-000085070000}"/>
    <cellStyle name="Nuovo 25 4" xfId="2258" xr:uid="{00000000-0005-0000-0000-000086070000}"/>
    <cellStyle name="Nuovo 25 4 2" xfId="2259" xr:uid="{00000000-0005-0000-0000-000087070000}"/>
    <cellStyle name="Nuovo 25 5" xfId="2260" xr:uid="{00000000-0005-0000-0000-000088070000}"/>
    <cellStyle name="Nuovo 26" xfId="647" xr:uid="{00000000-0005-0000-0000-000089070000}"/>
    <cellStyle name="Nuovo 26 2" xfId="648" xr:uid="{00000000-0005-0000-0000-00008A070000}"/>
    <cellStyle name="Nuovo 26 3" xfId="649" xr:uid="{00000000-0005-0000-0000-00008B070000}"/>
    <cellStyle name="Nuovo 26 3 2" xfId="2261" xr:uid="{00000000-0005-0000-0000-00008C070000}"/>
    <cellStyle name="Nuovo 26 3 2 2" xfId="2262" xr:uid="{00000000-0005-0000-0000-00008D070000}"/>
    <cellStyle name="Nuovo 26 4" xfId="2263" xr:uid="{00000000-0005-0000-0000-00008E070000}"/>
    <cellStyle name="Nuovo 26 4 2" xfId="2264" xr:uid="{00000000-0005-0000-0000-00008F070000}"/>
    <cellStyle name="Nuovo 26 5" xfId="2265" xr:uid="{00000000-0005-0000-0000-000090070000}"/>
    <cellStyle name="Nuovo 27" xfId="650" xr:uid="{00000000-0005-0000-0000-000091070000}"/>
    <cellStyle name="Nuovo 27 2" xfId="651" xr:uid="{00000000-0005-0000-0000-000092070000}"/>
    <cellStyle name="Nuovo 27 3" xfId="652" xr:uid="{00000000-0005-0000-0000-000093070000}"/>
    <cellStyle name="Nuovo 27 3 2" xfId="2266" xr:uid="{00000000-0005-0000-0000-000094070000}"/>
    <cellStyle name="Nuovo 27 3 2 2" xfId="2267" xr:uid="{00000000-0005-0000-0000-000095070000}"/>
    <cellStyle name="Nuovo 27 4" xfId="2268" xr:uid="{00000000-0005-0000-0000-000096070000}"/>
    <cellStyle name="Nuovo 27 4 2" xfId="2269" xr:uid="{00000000-0005-0000-0000-000097070000}"/>
    <cellStyle name="Nuovo 27 5" xfId="2270" xr:uid="{00000000-0005-0000-0000-000098070000}"/>
    <cellStyle name="Nuovo 28" xfId="653" xr:uid="{00000000-0005-0000-0000-000099070000}"/>
    <cellStyle name="Nuovo 28 2" xfId="654" xr:uid="{00000000-0005-0000-0000-00009A070000}"/>
    <cellStyle name="Nuovo 28 3" xfId="655" xr:uid="{00000000-0005-0000-0000-00009B070000}"/>
    <cellStyle name="Nuovo 28 3 2" xfId="2271" xr:uid="{00000000-0005-0000-0000-00009C070000}"/>
    <cellStyle name="Nuovo 28 3 2 2" xfId="2272" xr:uid="{00000000-0005-0000-0000-00009D070000}"/>
    <cellStyle name="Nuovo 28 4" xfId="2273" xr:uid="{00000000-0005-0000-0000-00009E070000}"/>
    <cellStyle name="Nuovo 28 4 2" xfId="2274" xr:uid="{00000000-0005-0000-0000-00009F070000}"/>
    <cellStyle name="Nuovo 28 5" xfId="2275" xr:uid="{00000000-0005-0000-0000-0000A0070000}"/>
    <cellStyle name="Nuovo 29" xfId="656" xr:uid="{00000000-0005-0000-0000-0000A1070000}"/>
    <cellStyle name="Nuovo 29 2" xfId="657" xr:uid="{00000000-0005-0000-0000-0000A2070000}"/>
    <cellStyle name="Nuovo 29 3" xfId="658" xr:uid="{00000000-0005-0000-0000-0000A3070000}"/>
    <cellStyle name="Nuovo 29 3 2" xfId="2276" xr:uid="{00000000-0005-0000-0000-0000A4070000}"/>
    <cellStyle name="Nuovo 29 3 2 2" xfId="2277" xr:uid="{00000000-0005-0000-0000-0000A5070000}"/>
    <cellStyle name="Nuovo 29 4" xfId="2278" xr:uid="{00000000-0005-0000-0000-0000A6070000}"/>
    <cellStyle name="Nuovo 29 4 2" xfId="2279" xr:uid="{00000000-0005-0000-0000-0000A7070000}"/>
    <cellStyle name="Nuovo 29 5" xfId="2280" xr:uid="{00000000-0005-0000-0000-0000A8070000}"/>
    <cellStyle name="Nuovo 3" xfId="659" xr:uid="{00000000-0005-0000-0000-0000A9070000}"/>
    <cellStyle name="Nuovo 3 2" xfId="660" xr:uid="{00000000-0005-0000-0000-0000AA070000}"/>
    <cellStyle name="Nuovo 3 3" xfId="661" xr:uid="{00000000-0005-0000-0000-0000AB070000}"/>
    <cellStyle name="Nuovo 3 3 2" xfId="2281" xr:uid="{00000000-0005-0000-0000-0000AC070000}"/>
    <cellStyle name="Nuovo 3 3 2 2" xfId="2282" xr:uid="{00000000-0005-0000-0000-0000AD070000}"/>
    <cellStyle name="Nuovo 3 4" xfId="2283" xr:uid="{00000000-0005-0000-0000-0000AE070000}"/>
    <cellStyle name="Nuovo 3 4 2" xfId="2284" xr:uid="{00000000-0005-0000-0000-0000AF070000}"/>
    <cellStyle name="Nuovo 3 5" xfId="2285" xr:uid="{00000000-0005-0000-0000-0000B0070000}"/>
    <cellStyle name="Nuovo 30" xfId="662" xr:uid="{00000000-0005-0000-0000-0000B1070000}"/>
    <cellStyle name="Nuovo 30 2" xfId="663" xr:uid="{00000000-0005-0000-0000-0000B2070000}"/>
    <cellStyle name="Nuovo 30 3" xfId="664" xr:uid="{00000000-0005-0000-0000-0000B3070000}"/>
    <cellStyle name="Nuovo 30 3 2" xfId="2286" xr:uid="{00000000-0005-0000-0000-0000B4070000}"/>
    <cellStyle name="Nuovo 30 3 2 2" xfId="2287" xr:uid="{00000000-0005-0000-0000-0000B5070000}"/>
    <cellStyle name="Nuovo 30 4" xfId="2288" xr:uid="{00000000-0005-0000-0000-0000B6070000}"/>
    <cellStyle name="Nuovo 30 4 2" xfId="2289" xr:uid="{00000000-0005-0000-0000-0000B7070000}"/>
    <cellStyle name="Nuovo 30 5" xfId="2290" xr:uid="{00000000-0005-0000-0000-0000B8070000}"/>
    <cellStyle name="Nuovo 31" xfId="665" xr:uid="{00000000-0005-0000-0000-0000B9070000}"/>
    <cellStyle name="Nuovo 31 2" xfId="666" xr:uid="{00000000-0005-0000-0000-0000BA070000}"/>
    <cellStyle name="Nuovo 31 3" xfId="667" xr:uid="{00000000-0005-0000-0000-0000BB070000}"/>
    <cellStyle name="Nuovo 31 3 2" xfId="2291" xr:uid="{00000000-0005-0000-0000-0000BC070000}"/>
    <cellStyle name="Nuovo 31 3 2 2" xfId="2292" xr:uid="{00000000-0005-0000-0000-0000BD070000}"/>
    <cellStyle name="Nuovo 31 4" xfId="2293" xr:uid="{00000000-0005-0000-0000-0000BE070000}"/>
    <cellStyle name="Nuovo 31 4 2" xfId="2294" xr:uid="{00000000-0005-0000-0000-0000BF070000}"/>
    <cellStyle name="Nuovo 31 5" xfId="2295" xr:uid="{00000000-0005-0000-0000-0000C0070000}"/>
    <cellStyle name="Nuovo 32" xfId="668" xr:uid="{00000000-0005-0000-0000-0000C1070000}"/>
    <cellStyle name="Nuovo 32 2" xfId="669" xr:uid="{00000000-0005-0000-0000-0000C2070000}"/>
    <cellStyle name="Nuovo 32 3" xfId="670" xr:uid="{00000000-0005-0000-0000-0000C3070000}"/>
    <cellStyle name="Nuovo 32 3 2" xfId="2296" xr:uid="{00000000-0005-0000-0000-0000C4070000}"/>
    <cellStyle name="Nuovo 32 3 2 2" xfId="2297" xr:uid="{00000000-0005-0000-0000-0000C5070000}"/>
    <cellStyle name="Nuovo 32 4" xfId="2298" xr:uid="{00000000-0005-0000-0000-0000C6070000}"/>
    <cellStyle name="Nuovo 32 4 2" xfId="2299" xr:uid="{00000000-0005-0000-0000-0000C7070000}"/>
    <cellStyle name="Nuovo 32 5" xfId="2300" xr:uid="{00000000-0005-0000-0000-0000C8070000}"/>
    <cellStyle name="Nuovo 33" xfId="671" xr:uid="{00000000-0005-0000-0000-0000C9070000}"/>
    <cellStyle name="Nuovo 33 2" xfId="672" xr:uid="{00000000-0005-0000-0000-0000CA070000}"/>
    <cellStyle name="Nuovo 33 3" xfId="673" xr:uid="{00000000-0005-0000-0000-0000CB070000}"/>
    <cellStyle name="Nuovo 33 3 2" xfId="2301" xr:uid="{00000000-0005-0000-0000-0000CC070000}"/>
    <cellStyle name="Nuovo 33 3 2 2" xfId="2302" xr:uid="{00000000-0005-0000-0000-0000CD070000}"/>
    <cellStyle name="Nuovo 33 4" xfId="2303" xr:uid="{00000000-0005-0000-0000-0000CE070000}"/>
    <cellStyle name="Nuovo 33 4 2" xfId="2304" xr:uid="{00000000-0005-0000-0000-0000CF070000}"/>
    <cellStyle name="Nuovo 33 5" xfId="2305" xr:uid="{00000000-0005-0000-0000-0000D0070000}"/>
    <cellStyle name="Nuovo 34" xfId="674" xr:uid="{00000000-0005-0000-0000-0000D1070000}"/>
    <cellStyle name="Nuovo 34 2" xfId="675" xr:uid="{00000000-0005-0000-0000-0000D2070000}"/>
    <cellStyle name="Nuovo 34 3" xfId="676" xr:uid="{00000000-0005-0000-0000-0000D3070000}"/>
    <cellStyle name="Nuovo 34 3 2" xfId="2306" xr:uid="{00000000-0005-0000-0000-0000D4070000}"/>
    <cellStyle name="Nuovo 34 3 2 2" xfId="2307" xr:uid="{00000000-0005-0000-0000-0000D5070000}"/>
    <cellStyle name="Nuovo 34 4" xfId="2308" xr:uid="{00000000-0005-0000-0000-0000D6070000}"/>
    <cellStyle name="Nuovo 34 4 2" xfId="2309" xr:uid="{00000000-0005-0000-0000-0000D7070000}"/>
    <cellStyle name="Nuovo 34 5" xfId="2310" xr:uid="{00000000-0005-0000-0000-0000D8070000}"/>
    <cellStyle name="Nuovo 35" xfId="677" xr:uid="{00000000-0005-0000-0000-0000D9070000}"/>
    <cellStyle name="Nuovo 35 2" xfId="678" xr:uid="{00000000-0005-0000-0000-0000DA070000}"/>
    <cellStyle name="Nuovo 35 3" xfId="679" xr:uid="{00000000-0005-0000-0000-0000DB070000}"/>
    <cellStyle name="Nuovo 35 3 2" xfId="2311" xr:uid="{00000000-0005-0000-0000-0000DC070000}"/>
    <cellStyle name="Nuovo 35 3 2 2" xfId="2312" xr:uid="{00000000-0005-0000-0000-0000DD070000}"/>
    <cellStyle name="Nuovo 35 4" xfId="2313" xr:uid="{00000000-0005-0000-0000-0000DE070000}"/>
    <cellStyle name="Nuovo 35 4 2" xfId="2314" xr:uid="{00000000-0005-0000-0000-0000DF070000}"/>
    <cellStyle name="Nuovo 35 5" xfId="2315" xr:uid="{00000000-0005-0000-0000-0000E0070000}"/>
    <cellStyle name="Nuovo 36" xfId="680" xr:uid="{00000000-0005-0000-0000-0000E1070000}"/>
    <cellStyle name="Nuovo 36 2" xfId="681" xr:uid="{00000000-0005-0000-0000-0000E2070000}"/>
    <cellStyle name="Nuovo 36 3" xfId="682" xr:uid="{00000000-0005-0000-0000-0000E3070000}"/>
    <cellStyle name="Nuovo 36 3 2" xfId="2316" xr:uid="{00000000-0005-0000-0000-0000E4070000}"/>
    <cellStyle name="Nuovo 36 3 2 2" xfId="2317" xr:uid="{00000000-0005-0000-0000-0000E5070000}"/>
    <cellStyle name="Nuovo 36 4" xfId="2318" xr:uid="{00000000-0005-0000-0000-0000E6070000}"/>
    <cellStyle name="Nuovo 36 4 2" xfId="2319" xr:uid="{00000000-0005-0000-0000-0000E7070000}"/>
    <cellStyle name="Nuovo 36 5" xfId="2320" xr:uid="{00000000-0005-0000-0000-0000E8070000}"/>
    <cellStyle name="Nuovo 37" xfId="683" xr:uid="{00000000-0005-0000-0000-0000E9070000}"/>
    <cellStyle name="Nuovo 37 2" xfId="684" xr:uid="{00000000-0005-0000-0000-0000EA070000}"/>
    <cellStyle name="Nuovo 37 3" xfId="685" xr:uid="{00000000-0005-0000-0000-0000EB070000}"/>
    <cellStyle name="Nuovo 37 3 2" xfId="2321" xr:uid="{00000000-0005-0000-0000-0000EC070000}"/>
    <cellStyle name="Nuovo 37 3 2 2" xfId="2322" xr:uid="{00000000-0005-0000-0000-0000ED070000}"/>
    <cellStyle name="Nuovo 37 4" xfId="2323" xr:uid="{00000000-0005-0000-0000-0000EE070000}"/>
    <cellStyle name="Nuovo 37 4 2" xfId="2324" xr:uid="{00000000-0005-0000-0000-0000EF070000}"/>
    <cellStyle name="Nuovo 37 5" xfId="2325" xr:uid="{00000000-0005-0000-0000-0000F0070000}"/>
    <cellStyle name="Nuovo 38" xfId="686" xr:uid="{00000000-0005-0000-0000-0000F1070000}"/>
    <cellStyle name="Nuovo 38 2" xfId="687" xr:uid="{00000000-0005-0000-0000-0000F2070000}"/>
    <cellStyle name="Nuovo 38 3" xfId="688" xr:uid="{00000000-0005-0000-0000-0000F3070000}"/>
    <cellStyle name="Nuovo 38 3 2" xfId="2326" xr:uid="{00000000-0005-0000-0000-0000F4070000}"/>
    <cellStyle name="Nuovo 38 3 2 2" xfId="2327" xr:uid="{00000000-0005-0000-0000-0000F5070000}"/>
    <cellStyle name="Nuovo 38 4" xfId="2328" xr:uid="{00000000-0005-0000-0000-0000F6070000}"/>
    <cellStyle name="Nuovo 38 4 2" xfId="2329" xr:uid="{00000000-0005-0000-0000-0000F7070000}"/>
    <cellStyle name="Nuovo 38 5" xfId="2330" xr:uid="{00000000-0005-0000-0000-0000F8070000}"/>
    <cellStyle name="Nuovo 39" xfId="689" xr:uid="{00000000-0005-0000-0000-0000F9070000}"/>
    <cellStyle name="Nuovo 39 2" xfId="690" xr:uid="{00000000-0005-0000-0000-0000FA070000}"/>
    <cellStyle name="Nuovo 39 3" xfId="691" xr:uid="{00000000-0005-0000-0000-0000FB070000}"/>
    <cellStyle name="Nuovo 39 3 2" xfId="2331" xr:uid="{00000000-0005-0000-0000-0000FC070000}"/>
    <cellStyle name="Nuovo 39 3 2 2" xfId="2332" xr:uid="{00000000-0005-0000-0000-0000FD070000}"/>
    <cellStyle name="Nuovo 39 4" xfId="2333" xr:uid="{00000000-0005-0000-0000-0000FE070000}"/>
    <cellStyle name="Nuovo 39 4 2" xfId="2334" xr:uid="{00000000-0005-0000-0000-0000FF070000}"/>
    <cellStyle name="Nuovo 39 5" xfId="2335" xr:uid="{00000000-0005-0000-0000-000000080000}"/>
    <cellStyle name="Nuovo 4" xfId="692" xr:uid="{00000000-0005-0000-0000-000001080000}"/>
    <cellStyle name="Nuovo 4 2" xfId="693" xr:uid="{00000000-0005-0000-0000-000002080000}"/>
    <cellStyle name="Nuovo 4 3" xfId="694" xr:uid="{00000000-0005-0000-0000-000003080000}"/>
    <cellStyle name="Nuovo 4 3 2" xfId="2336" xr:uid="{00000000-0005-0000-0000-000004080000}"/>
    <cellStyle name="Nuovo 4 3 2 2" xfId="2337" xr:uid="{00000000-0005-0000-0000-000005080000}"/>
    <cellStyle name="Nuovo 4 4" xfId="2338" xr:uid="{00000000-0005-0000-0000-000006080000}"/>
    <cellStyle name="Nuovo 4 4 2" xfId="2339" xr:uid="{00000000-0005-0000-0000-000007080000}"/>
    <cellStyle name="Nuovo 4 5" xfId="2340" xr:uid="{00000000-0005-0000-0000-000008080000}"/>
    <cellStyle name="Nuovo 40" xfId="695" xr:uid="{00000000-0005-0000-0000-000009080000}"/>
    <cellStyle name="Nuovo 40 2" xfId="696" xr:uid="{00000000-0005-0000-0000-00000A080000}"/>
    <cellStyle name="Nuovo 40 3" xfId="697" xr:uid="{00000000-0005-0000-0000-00000B080000}"/>
    <cellStyle name="Nuovo 40 3 2" xfId="2341" xr:uid="{00000000-0005-0000-0000-00000C080000}"/>
    <cellStyle name="Nuovo 40 3 2 2" xfId="2342" xr:uid="{00000000-0005-0000-0000-00000D080000}"/>
    <cellStyle name="Nuovo 40 4" xfId="2343" xr:uid="{00000000-0005-0000-0000-00000E080000}"/>
    <cellStyle name="Nuovo 40 4 2" xfId="2344" xr:uid="{00000000-0005-0000-0000-00000F080000}"/>
    <cellStyle name="Nuovo 40 5" xfId="2345" xr:uid="{00000000-0005-0000-0000-000010080000}"/>
    <cellStyle name="Nuovo 41" xfId="698" xr:uid="{00000000-0005-0000-0000-000011080000}"/>
    <cellStyle name="Nuovo 41 2" xfId="699" xr:uid="{00000000-0005-0000-0000-000012080000}"/>
    <cellStyle name="Nuovo 41 3" xfId="700" xr:uid="{00000000-0005-0000-0000-000013080000}"/>
    <cellStyle name="Nuovo 41 3 2" xfId="2346" xr:uid="{00000000-0005-0000-0000-000014080000}"/>
    <cellStyle name="Nuovo 41 3 2 2" xfId="2347" xr:uid="{00000000-0005-0000-0000-000015080000}"/>
    <cellStyle name="Nuovo 41 4" xfId="2348" xr:uid="{00000000-0005-0000-0000-000016080000}"/>
    <cellStyle name="Nuovo 41 4 2" xfId="2349" xr:uid="{00000000-0005-0000-0000-000017080000}"/>
    <cellStyle name="Nuovo 41 5" xfId="2350" xr:uid="{00000000-0005-0000-0000-000018080000}"/>
    <cellStyle name="Nuovo 42" xfId="701" xr:uid="{00000000-0005-0000-0000-000019080000}"/>
    <cellStyle name="Nuovo 42 2" xfId="702" xr:uid="{00000000-0005-0000-0000-00001A080000}"/>
    <cellStyle name="Nuovo 42 3" xfId="703" xr:uid="{00000000-0005-0000-0000-00001B080000}"/>
    <cellStyle name="Nuovo 42 3 2" xfId="2351" xr:uid="{00000000-0005-0000-0000-00001C080000}"/>
    <cellStyle name="Nuovo 42 3 2 2" xfId="2352" xr:uid="{00000000-0005-0000-0000-00001D080000}"/>
    <cellStyle name="Nuovo 42 4" xfId="2353" xr:uid="{00000000-0005-0000-0000-00001E080000}"/>
    <cellStyle name="Nuovo 42 4 2" xfId="2354" xr:uid="{00000000-0005-0000-0000-00001F080000}"/>
    <cellStyle name="Nuovo 42 5" xfId="2355" xr:uid="{00000000-0005-0000-0000-000020080000}"/>
    <cellStyle name="Nuovo 43" xfId="704" xr:uid="{00000000-0005-0000-0000-000021080000}"/>
    <cellStyle name="Nuovo 43 2" xfId="705" xr:uid="{00000000-0005-0000-0000-000022080000}"/>
    <cellStyle name="Nuovo 43 3" xfId="706" xr:uid="{00000000-0005-0000-0000-000023080000}"/>
    <cellStyle name="Nuovo 43 3 2" xfId="2356" xr:uid="{00000000-0005-0000-0000-000024080000}"/>
    <cellStyle name="Nuovo 43 3 2 2" xfId="2357" xr:uid="{00000000-0005-0000-0000-000025080000}"/>
    <cellStyle name="Nuovo 43 4" xfId="2358" xr:uid="{00000000-0005-0000-0000-000026080000}"/>
    <cellStyle name="Nuovo 43 4 2" xfId="2359" xr:uid="{00000000-0005-0000-0000-000027080000}"/>
    <cellStyle name="Nuovo 43 5" xfId="2360" xr:uid="{00000000-0005-0000-0000-000028080000}"/>
    <cellStyle name="Nuovo 44" xfId="707" xr:uid="{00000000-0005-0000-0000-000029080000}"/>
    <cellStyle name="Nuovo 44 2" xfId="708" xr:uid="{00000000-0005-0000-0000-00002A080000}"/>
    <cellStyle name="Nuovo 44 3" xfId="709" xr:uid="{00000000-0005-0000-0000-00002B080000}"/>
    <cellStyle name="Nuovo 44 3 2" xfId="2361" xr:uid="{00000000-0005-0000-0000-00002C080000}"/>
    <cellStyle name="Nuovo 44 3 2 2" xfId="2362" xr:uid="{00000000-0005-0000-0000-00002D080000}"/>
    <cellStyle name="Nuovo 44 4" xfId="2363" xr:uid="{00000000-0005-0000-0000-00002E080000}"/>
    <cellStyle name="Nuovo 44 4 2" xfId="2364" xr:uid="{00000000-0005-0000-0000-00002F080000}"/>
    <cellStyle name="Nuovo 44 5" xfId="2365" xr:uid="{00000000-0005-0000-0000-000030080000}"/>
    <cellStyle name="Nuovo 45" xfId="710" xr:uid="{00000000-0005-0000-0000-000031080000}"/>
    <cellStyle name="Nuovo 46" xfId="711" xr:uid="{00000000-0005-0000-0000-000032080000}"/>
    <cellStyle name="Nuovo 46 2" xfId="2366" xr:uid="{00000000-0005-0000-0000-000033080000}"/>
    <cellStyle name="Nuovo 46 2 2" xfId="2367" xr:uid="{00000000-0005-0000-0000-000034080000}"/>
    <cellStyle name="Nuovo 47" xfId="2368" xr:uid="{00000000-0005-0000-0000-000035080000}"/>
    <cellStyle name="Nuovo 47 2" xfId="2369" xr:uid="{00000000-0005-0000-0000-000036080000}"/>
    <cellStyle name="Nuovo 48" xfId="2370" xr:uid="{00000000-0005-0000-0000-000037080000}"/>
    <cellStyle name="Nuovo 5" xfId="712" xr:uid="{00000000-0005-0000-0000-000038080000}"/>
    <cellStyle name="Nuovo 5 2" xfId="713" xr:uid="{00000000-0005-0000-0000-000039080000}"/>
    <cellStyle name="Nuovo 5 3" xfId="714" xr:uid="{00000000-0005-0000-0000-00003A080000}"/>
    <cellStyle name="Nuovo 5 3 2" xfId="2371" xr:uid="{00000000-0005-0000-0000-00003B080000}"/>
    <cellStyle name="Nuovo 5 3 2 2" xfId="2372" xr:uid="{00000000-0005-0000-0000-00003C080000}"/>
    <cellStyle name="Nuovo 5 4" xfId="2373" xr:uid="{00000000-0005-0000-0000-00003D080000}"/>
    <cellStyle name="Nuovo 5 4 2" xfId="2374" xr:uid="{00000000-0005-0000-0000-00003E080000}"/>
    <cellStyle name="Nuovo 5 5" xfId="2375" xr:uid="{00000000-0005-0000-0000-00003F080000}"/>
    <cellStyle name="Nuovo 6" xfId="715" xr:uid="{00000000-0005-0000-0000-000040080000}"/>
    <cellStyle name="Nuovo 6 2" xfId="716" xr:uid="{00000000-0005-0000-0000-000041080000}"/>
    <cellStyle name="Nuovo 6 3" xfId="717" xr:uid="{00000000-0005-0000-0000-000042080000}"/>
    <cellStyle name="Nuovo 6 3 2" xfId="2376" xr:uid="{00000000-0005-0000-0000-000043080000}"/>
    <cellStyle name="Nuovo 6 3 2 2" xfId="2377" xr:uid="{00000000-0005-0000-0000-000044080000}"/>
    <cellStyle name="Nuovo 6 4" xfId="2378" xr:uid="{00000000-0005-0000-0000-000045080000}"/>
    <cellStyle name="Nuovo 6 4 2" xfId="2379" xr:uid="{00000000-0005-0000-0000-000046080000}"/>
    <cellStyle name="Nuovo 6 5" xfId="2380" xr:uid="{00000000-0005-0000-0000-000047080000}"/>
    <cellStyle name="Nuovo 7" xfId="718" xr:uid="{00000000-0005-0000-0000-000048080000}"/>
    <cellStyle name="Nuovo 7 2" xfId="719" xr:uid="{00000000-0005-0000-0000-000049080000}"/>
    <cellStyle name="Nuovo 7 3" xfId="720" xr:uid="{00000000-0005-0000-0000-00004A080000}"/>
    <cellStyle name="Nuovo 7 3 2" xfId="2381" xr:uid="{00000000-0005-0000-0000-00004B080000}"/>
    <cellStyle name="Nuovo 7 3 2 2" xfId="2382" xr:uid="{00000000-0005-0000-0000-00004C080000}"/>
    <cellStyle name="Nuovo 7 4" xfId="2383" xr:uid="{00000000-0005-0000-0000-00004D080000}"/>
    <cellStyle name="Nuovo 7 4 2" xfId="2384" xr:uid="{00000000-0005-0000-0000-00004E080000}"/>
    <cellStyle name="Nuovo 7 5" xfId="2385" xr:uid="{00000000-0005-0000-0000-00004F080000}"/>
    <cellStyle name="Nuovo 8" xfId="721" xr:uid="{00000000-0005-0000-0000-000050080000}"/>
    <cellStyle name="Nuovo 8 2" xfId="722" xr:uid="{00000000-0005-0000-0000-000051080000}"/>
    <cellStyle name="Nuovo 8 3" xfId="723" xr:uid="{00000000-0005-0000-0000-000052080000}"/>
    <cellStyle name="Nuovo 8 3 2" xfId="2386" xr:uid="{00000000-0005-0000-0000-000053080000}"/>
    <cellStyle name="Nuovo 8 3 2 2" xfId="2387" xr:uid="{00000000-0005-0000-0000-000054080000}"/>
    <cellStyle name="Nuovo 8 4" xfId="2388" xr:uid="{00000000-0005-0000-0000-000055080000}"/>
    <cellStyle name="Nuovo 8 4 2" xfId="2389" xr:uid="{00000000-0005-0000-0000-000056080000}"/>
    <cellStyle name="Nuovo 8 5" xfId="2390" xr:uid="{00000000-0005-0000-0000-000057080000}"/>
    <cellStyle name="Nuovo 9" xfId="724" xr:uid="{00000000-0005-0000-0000-000058080000}"/>
    <cellStyle name="Nuovo 9 2" xfId="725" xr:uid="{00000000-0005-0000-0000-000059080000}"/>
    <cellStyle name="Nuovo 9 3" xfId="726" xr:uid="{00000000-0005-0000-0000-00005A080000}"/>
    <cellStyle name="Nuovo 9 3 2" xfId="2391" xr:uid="{00000000-0005-0000-0000-00005B080000}"/>
    <cellStyle name="Nuovo 9 3 2 2" xfId="2392" xr:uid="{00000000-0005-0000-0000-00005C080000}"/>
    <cellStyle name="Nuovo 9 4" xfId="2393" xr:uid="{00000000-0005-0000-0000-00005D080000}"/>
    <cellStyle name="Nuovo 9 4 2" xfId="2394" xr:uid="{00000000-0005-0000-0000-00005E080000}"/>
    <cellStyle name="Nuovo 9 5" xfId="2395" xr:uid="{00000000-0005-0000-0000-00005F080000}"/>
    <cellStyle name="Output" xfId="727" builtinId="21" customBuiltin="1"/>
    <cellStyle name="Output 2" xfId="728" xr:uid="{00000000-0005-0000-0000-000061080000}"/>
    <cellStyle name="Output 2 2" xfId="729" xr:uid="{00000000-0005-0000-0000-000062080000}"/>
    <cellStyle name="Output 2 2 2" xfId="730" xr:uid="{00000000-0005-0000-0000-000063080000}"/>
    <cellStyle name="Output 2 2 3" xfId="731" xr:uid="{00000000-0005-0000-0000-000064080000}"/>
    <cellStyle name="Output 2 2 4" xfId="732" xr:uid="{00000000-0005-0000-0000-000065080000}"/>
    <cellStyle name="Output 2 2 5" xfId="733" xr:uid="{00000000-0005-0000-0000-000066080000}"/>
    <cellStyle name="Output 2 3" xfId="734" xr:uid="{00000000-0005-0000-0000-000067080000}"/>
    <cellStyle name="Output 2 4" xfId="735" xr:uid="{00000000-0005-0000-0000-000068080000}"/>
    <cellStyle name="Output 2 5" xfId="736" xr:uid="{00000000-0005-0000-0000-000069080000}"/>
    <cellStyle name="Output 2 6" xfId="737" xr:uid="{00000000-0005-0000-0000-00006A080000}"/>
    <cellStyle name="Output 3" xfId="2396" xr:uid="{00000000-0005-0000-0000-00006B080000}"/>
    <cellStyle name="Output 3 2" xfId="2397" xr:uid="{00000000-0005-0000-0000-00006C080000}"/>
    <cellStyle name="Overskrift 1" xfId="206" builtinId="16" customBuiltin="1"/>
    <cellStyle name="Overskrift 2" xfId="207" builtinId="17" customBuiltin="1"/>
    <cellStyle name="Overskrift 3" xfId="208" builtinId="18" customBuiltin="1"/>
    <cellStyle name="Overskrift 4" xfId="209" builtinId="19" customBuiltin="1"/>
    <cellStyle name="Percen - Type1" xfId="2398" xr:uid="{00000000-0005-0000-0000-00006D080000}"/>
    <cellStyle name="Percent 2" xfId="738" xr:uid="{00000000-0005-0000-0000-00006E080000}"/>
    <cellStyle name="Percent 2 2" xfId="739" xr:uid="{00000000-0005-0000-0000-00006F080000}"/>
    <cellStyle name="Percent 2 2 2" xfId="2399" xr:uid="{00000000-0005-0000-0000-000070080000}"/>
    <cellStyle name="Percent 2 2 3" xfId="2400" xr:uid="{00000000-0005-0000-0000-000071080000}"/>
    <cellStyle name="Percent 2 2 3 2" xfId="2401" xr:uid="{00000000-0005-0000-0000-000072080000}"/>
    <cellStyle name="Percent 2 2 4" xfId="2402" xr:uid="{00000000-0005-0000-0000-000073080000}"/>
    <cellStyle name="Percent 2 3" xfId="2403" xr:uid="{00000000-0005-0000-0000-000074080000}"/>
    <cellStyle name="Percent 2 3 2" xfId="2404" xr:uid="{00000000-0005-0000-0000-000075080000}"/>
    <cellStyle name="Percent 3" xfId="740" xr:uid="{00000000-0005-0000-0000-000076080000}"/>
    <cellStyle name="Percent 3 2" xfId="741" xr:uid="{00000000-0005-0000-0000-000077080000}"/>
    <cellStyle name="Percent 3 3" xfId="742" xr:uid="{00000000-0005-0000-0000-000078080000}"/>
    <cellStyle name="Percent 3 3 2" xfId="2405" xr:uid="{00000000-0005-0000-0000-000079080000}"/>
    <cellStyle name="Percent 3 3 2 2" xfId="2406" xr:uid="{00000000-0005-0000-0000-00007A080000}"/>
    <cellStyle name="Percent 3 4" xfId="2407" xr:uid="{00000000-0005-0000-0000-00007B080000}"/>
    <cellStyle name="Percent 3 4 2" xfId="2408" xr:uid="{00000000-0005-0000-0000-00007C080000}"/>
    <cellStyle name="Percent 4" xfId="2409" xr:uid="{00000000-0005-0000-0000-00007D080000}"/>
    <cellStyle name="Percent 5" xfId="2410" xr:uid="{00000000-0005-0000-0000-00007E080000}"/>
    <cellStyle name="Percentuale 10" xfId="743" xr:uid="{00000000-0005-0000-0000-00007F080000}"/>
    <cellStyle name="Percentuale 10 2" xfId="744" xr:uid="{00000000-0005-0000-0000-000080080000}"/>
    <cellStyle name="Percentuale 10 3" xfId="745" xr:uid="{00000000-0005-0000-0000-000081080000}"/>
    <cellStyle name="Percentuale 10 3 2" xfId="2411" xr:uid="{00000000-0005-0000-0000-000082080000}"/>
    <cellStyle name="Percentuale 10 3 2 2" xfId="2412" xr:uid="{00000000-0005-0000-0000-000083080000}"/>
    <cellStyle name="Percentuale 10 4" xfId="2413" xr:uid="{00000000-0005-0000-0000-000084080000}"/>
    <cellStyle name="Percentuale 10 4 2" xfId="2414" xr:uid="{00000000-0005-0000-0000-000085080000}"/>
    <cellStyle name="Percentuale 10 5" xfId="2415" xr:uid="{00000000-0005-0000-0000-000086080000}"/>
    <cellStyle name="Percentuale 11" xfId="746" xr:uid="{00000000-0005-0000-0000-000087080000}"/>
    <cellStyle name="Percentuale 11 2" xfId="747" xr:uid="{00000000-0005-0000-0000-000088080000}"/>
    <cellStyle name="Percentuale 11 3" xfId="748" xr:uid="{00000000-0005-0000-0000-000089080000}"/>
    <cellStyle name="Percentuale 11 3 2" xfId="2416" xr:uid="{00000000-0005-0000-0000-00008A080000}"/>
    <cellStyle name="Percentuale 11 3 2 2" xfId="2417" xr:uid="{00000000-0005-0000-0000-00008B080000}"/>
    <cellStyle name="Percentuale 11 4" xfId="2418" xr:uid="{00000000-0005-0000-0000-00008C080000}"/>
    <cellStyle name="Percentuale 11 4 2" xfId="2419" xr:uid="{00000000-0005-0000-0000-00008D080000}"/>
    <cellStyle name="Percentuale 11 5" xfId="2420" xr:uid="{00000000-0005-0000-0000-00008E080000}"/>
    <cellStyle name="Percentuale 12" xfId="749" xr:uid="{00000000-0005-0000-0000-00008F080000}"/>
    <cellStyle name="Percentuale 12 2" xfId="750" xr:uid="{00000000-0005-0000-0000-000090080000}"/>
    <cellStyle name="Percentuale 12 3" xfId="751" xr:uid="{00000000-0005-0000-0000-000091080000}"/>
    <cellStyle name="Percentuale 12 3 2" xfId="2421" xr:uid="{00000000-0005-0000-0000-000092080000}"/>
    <cellStyle name="Percentuale 12 3 2 2" xfId="2422" xr:uid="{00000000-0005-0000-0000-000093080000}"/>
    <cellStyle name="Percentuale 12 4" xfId="2423" xr:uid="{00000000-0005-0000-0000-000094080000}"/>
    <cellStyle name="Percentuale 12 4 2" xfId="2424" xr:uid="{00000000-0005-0000-0000-000095080000}"/>
    <cellStyle name="Percentuale 12 5" xfId="2425" xr:uid="{00000000-0005-0000-0000-000096080000}"/>
    <cellStyle name="Percentuale 13" xfId="752" xr:uid="{00000000-0005-0000-0000-000097080000}"/>
    <cellStyle name="Percentuale 13 2" xfId="753" xr:uid="{00000000-0005-0000-0000-000098080000}"/>
    <cellStyle name="Percentuale 13 3" xfId="754" xr:uid="{00000000-0005-0000-0000-000099080000}"/>
    <cellStyle name="Percentuale 13 3 2" xfId="2426" xr:uid="{00000000-0005-0000-0000-00009A080000}"/>
    <cellStyle name="Percentuale 13 3 2 2" xfId="2427" xr:uid="{00000000-0005-0000-0000-00009B080000}"/>
    <cellStyle name="Percentuale 13 4" xfId="2428" xr:uid="{00000000-0005-0000-0000-00009C080000}"/>
    <cellStyle name="Percentuale 13 4 2" xfId="2429" xr:uid="{00000000-0005-0000-0000-00009D080000}"/>
    <cellStyle name="Percentuale 13 5" xfId="2430" xr:uid="{00000000-0005-0000-0000-00009E080000}"/>
    <cellStyle name="Percentuale 14" xfId="755" xr:uid="{00000000-0005-0000-0000-00009F080000}"/>
    <cellStyle name="Percentuale 14 2" xfId="756" xr:uid="{00000000-0005-0000-0000-0000A0080000}"/>
    <cellStyle name="Percentuale 14 3" xfId="757" xr:uid="{00000000-0005-0000-0000-0000A1080000}"/>
    <cellStyle name="Percentuale 14 3 2" xfId="2431" xr:uid="{00000000-0005-0000-0000-0000A2080000}"/>
    <cellStyle name="Percentuale 14 3 2 2" xfId="2432" xr:uid="{00000000-0005-0000-0000-0000A3080000}"/>
    <cellStyle name="Percentuale 14 4" xfId="2433" xr:uid="{00000000-0005-0000-0000-0000A4080000}"/>
    <cellStyle name="Percentuale 14 4 2" xfId="2434" xr:uid="{00000000-0005-0000-0000-0000A5080000}"/>
    <cellStyle name="Percentuale 14 5" xfId="2435" xr:uid="{00000000-0005-0000-0000-0000A6080000}"/>
    <cellStyle name="Percentuale 15" xfId="758" xr:uid="{00000000-0005-0000-0000-0000A7080000}"/>
    <cellStyle name="Percentuale 15 2" xfId="759" xr:uid="{00000000-0005-0000-0000-0000A8080000}"/>
    <cellStyle name="Percentuale 15 3" xfId="760" xr:uid="{00000000-0005-0000-0000-0000A9080000}"/>
    <cellStyle name="Percentuale 15 3 2" xfId="2436" xr:uid="{00000000-0005-0000-0000-0000AA080000}"/>
    <cellStyle name="Percentuale 15 3 2 2" xfId="2437" xr:uid="{00000000-0005-0000-0000-0000AB080000}"/>
    <cellStyle name="Percentuale 15 4" xfId="2438" xr:uid="{00000000-0005-0000-0000-0000AC080000}"/>
    <cellStyle name="Percentuale 15 4 2" xfId="2439" xr:uid="{00000000-0005-0000-0000-0000AD080000}"/>
    <cellStyle name="Percentuale 15 5" xfId="2440" xr:uid="{00000000-0005-0000-0000-0000AE080000}"/>
    <cellStyle name="Percentuale 16" xfId="761" xr:uid="{00000000-0005-0000-0000-0000AF080000}"/>
    <cellStyle name="Percentuale 16 2" xfId="762" xr:uid="{00000000-0005-0000-0000-0000B0080000}"/>
    <cellStyle name="Percentuale 16 3" xfId="763" xr:uid="{00000000-0005-0000-0000-0000B1080000}"/>
    <cellStyle name="Percentuale 16 3 2" xfId="2441" xr:uid="{00000000-0005-0000-0000-0000B2080000}"/>
    <cellStyle name="Percentuale 16 3 2 2" xfId="2442" xr:uid="{00000000-0005-0000-0000-0000B3080000}"/>
    <cellStyle name="Percentuale 16 4" xfId="2443" xr:uid="{00000000-0005-0000-0000-0000B4080000}"/>
    <cellStyle name="Percentuale 16 4 2" xfId="2444" xr:uid="{00000000-0005-0000-0000-0000B5080000}"/>
    <cellStyle name="Percentuale 16 5" xfId="2445" xr:uid="{00000000-0005-0000-0000-0000B6080000}"/>
    <cellStyle name="Percentuale 17" xfId="764" xr:uid="{00000000-0005-0000-0000-0000B7080000}"/>
    <cellStyle name="Percentuale 17 2" xfId="765" xr:uid="{00000000-0005-0000-0000-0000B8080000}"/>
    <cellStyle name="Percentuale 17 3" xfId="766" xr:uid="{00000000-0005-0000-0000-0000B9080000}"/>
    <cellStyle name="Percentuale 17 3 2" xfId="2446" xr:uid="{00000000-0005-0000-0000-0000BA080000}"/>
    <cellStyle name="Percentuale 17 3 2 2" xfId="2447" xr:uid="{00000000-0005-0000-0000-0000BB080000}"/>
    <cellStyle name="Percentuale 17 4" xfId="2448" xr:uid="{00000000-0005-0000-0000-0000BC080000}"/>
    <cellStyle name="Percentuale 17 4 2" xfId="2449" xr:uid="{00000000-0005-0000-0000-0000BD080000}"/>
    <cellStyle name="Percentuale 17 5" xfId="2450" xr:uid="{00000000-0005-0000-0000-0000BE080000}"/>
    <cellStyle name="Percentuale 18" xfId="767" xr:uid="{00000000-0005-0000-0000-0000BF080000}"/>
    <cellStyle name="Percentuale 18 2" xfId="768" xr:uid="{00000000-0005-0000-0000-0000C0080000}"/>
    <cellStyle name="Percentuale 18 3" xfId="769" xr:uid="{00000000-0005-0000-0000-0000C1080000}"/>
    <cellStyle name="Percentuale 18 3 2" xfId="2451" xr:uid="{00000000-0005-0000-0000-0000C2080000}"/>
    <cellStyle name="Percentuale 18 3 2 2" xfId="2452" xr:uid="{00000000-0005-0000-0000-0000C3080000}"/>
    <cellStyle name="Percentuale 18 4" xfId="2453" xr:uid="{00000000-0005-0000-0000-0000C4080000}"/>
    <cellStyle name="Percentuale 18 4 2" xfId="2454" xr:uid="{00000000-0005-0000-0000-0000C5080000}"/>
    <cellStyle name="Percentuale 18 5" xfId="2455" xr:uid="{00000000-0005-0000-0000-0000C6080000}"/>
    <cellStyle name="Percentuale 19" xfId="770" xr:uid="{00000000-0005-0000-0000-0000C7080000}"/>
    <cellStyle name="Percentuale 19 2" xfId="771" xr:uid="{00000000-0005-0000-0000-0000C8080000}"/>
    <cellStyle name="Percentuale 19 3" xfId="772" xr:uid="{00000000-0005-0000-0000-0000C9080000}"/>
    <cellStyle name="Percentuale 19 3 2" xfId="2456" xr:uid="{00000000-0005-0000-0000-0000CA080000}"/>
    <cellStyle name="Percentuale 19 3 2 2" xfId="2457" xr:uid="{00000000-0005-0000-0000-0000CB080000}"/>
    <cellStyle name="Percentuale 19 4" xfId="2458" xr:uid="{00000000-0005-0000-0000-0000CC080000}"/>
    <cellStyle name="Percentuale 19 4 2" xfId="2459" xr:uid="{00000000-0005-0000-0000-0000CD080000}"/>
    <cellStyle name="Percentuale 19 5" xfId="2460" xr:uid="{00000000-0005-0000-0000-0000CE080000}"/>
    <cellStyle name="Percentuale 2" xfId="773" xr:uid="{00000000-0005-0000-0000-0000CF080000}"/>
    <cellStyle name="Percentuale 2 2" xfId="774" xr:uid="{00000000-0005-0000-0000-0000D0080000}"/>
    <cellStyle name="Percentuale 2 3" xfId="775" xr:uid="{00000000-0005-0000-0000-0000D1080000}"/>
    <cellStyle name="Percentuale 2 3 2" xfId="2461" xr:uid="{00000000-0005-0000-0000-0000D2080000}"/>
    <cellStyle name="Percentuale 2 3 2 2" xfId="2462" xr:uid="{00000000-0005-0000-0000-0000D3080000}"/>
    <cellStyle name="Percentuale 2 4" xfId="2463" xr:uid="{00000000-0005-0000-0000-0000D4080000}"/>
    <cellStyle name="Percentuale 2 4 2" xfId="2464" xr:uid="{00000000-0005-0000-0000-0000D5080000}"/>
    <cellStyle name="Percentuale 2 5" xfId="2465" xr:uid="{00000000-0005-0000-0000-0000D6080000}"/>
    <cellStyle name="Percentuale 20" xfId="776" xr:uid="{00000000-0005-0000-0000-0000D7080000}"/>
    <cellStyle name="Percentuale 20 2" xfId="777" xr:uid="{00000000-0005-0000-0000-0000D8080000}"/>
    <cellStyle name="Percentuale 20 3" xfId="778" xr:uid="{00000000-0005-0000-0000-0000D9080000}"/>
    <cellStyle name="Percentuale 20 3 2" xfId="2466" xr:uid="{00000000-0005-0000-0000-0000DA080000}"/>
    <cellStyle name="Percentuale 20 3 2 2" xfId="2467" xr:uid="{00000000-0005-0000-0000-0000DB080000}"/>
    <cellStyle name="Percentuale 20 4" xfId="2468" xr:uid="{00000000-0005-0000-0000-0000DC080000}"/>
    <cellStyle name="Percentuale 20 4 2" xfId="2469" xr:uid="{00000000-0005-0000-0000-0000DD080000}"/>
    <cellStyle name="Percentuale 20 5" xfId="2470" xr:uid="{00000000-0005-0000-0000-0000DE080000}"/>
    <cellStyle name="Percentuale 21" xfId="779" xr:uid="{00000000-0005-0000-0000-0000DF080000}"/>
    <cellStyle name="Percentuale 21 2" xfId="780" xr:uid="{00000000-0005-0000-0000-0000E0080000}"/>
    <cellStyle name="Percentuale 21 3" xfId="781" xr:uid="{00000000-0005-0000-0000-0000E1080000}"/>
    <cellStyle name="Percentuale 21 3 2" xfId="2471" xr:uid="{00000000-0005-0000-0000-0000E2080000}"/>
    <cellStyle name="Percentuale 21 3 2 2" xfId="2472" xr:uid="{00000000-0005-0000-0000-0000E3080000}"/>
    <cellStyle name="Percentuale 21 4" xfId="2473" xr:uid="{00000000-0005-0000-0000-0000E4080000}"/>
    <cellStyle name="Percentuale 21 4 2" xfId="2474" xr:uid="{00000000-0005-0000-0000-0000E5080000}"/>
    <cellStyle name="Percentuale 21 5" xfId="2475" xr:uid="{00000000-0005-0000-0000-0000E6080000}"/>
    <cellStyle name="Percentuale 22" xfId="782" xr:uid="{00000000-0005-0000-0000-0000E7080000}"/>
    <cellStyle name="Percentuale 22 2" xfId="783" xr:uid="{00000000-0005-0000-0000-0000E8080000}"/>
    <cellStyle name="Percentuale 22 3" xfId="784" xr:uid="{00000000-0005-0000-0000-0000E9080000}"/>
    <cellStyle name="Percentuale 22 3 2" xfId="2476" xr:uid="{00000000-0005-0000-0000-0000EA080000}"/>
    <cellStyle name="Percentuale 22 3 2 2" xfId="2477" xr:uid="{00000000-0005-0000-0000-0000EB080000}"/>
    <cellStyle name="Percentuale 22 4" xfId="2478" xr:uid="{00000000-0005-0000-0000-0000EC080000}"/>
    <cellStyle name="Percentuale 22 4 2" xfId="2479" xr:uid="{00000000-0005-0000-0000-0000ED080000}"/>
    <cellStyle name="Percentuale 22 5" xfId="2480" xr:uid="{00000000-0005-0000-0000-0000EE080000}"/>
    <cellStyle name="Percentuale 23" xfId="785" xr:uid="{00000000-0005-0000-0000-0000EF080000}"/>
    <cellStyle name="Percentuale 23 2" xfId="786" xr:uid="{00000000-0005-0000-0000-0000F0080000}"/>
    <cellStyle name="Percentuale 23 3" xfId="787" xr:uid="{00000000-0005-0000-0000-0000F1080000}"/>
    <cellStyle name="Percentuale 23 3 2" xfId="2481" xr:uid="{00000000-0005-0000-0000-0000F2080000}"/>
    <cellStyle name="Percentuale 23 3 2 2" xfId="2482" xr:uid="{00000000-0005-0000-0000-0000F3080000}"/>
    <cellStyle name="Percentuale 23 4" xfId="2483" xr:uid="{00000000-0005-0000-0000-0000F4080000}"/>
    <cellStyle name="Percentuale 23 4 2" xfId="2484" xr:uid="{00000000-0005-0000-0000-0000F5080000}"/>
    <cellStyle name="Percentuale 23 5" xfId="2485" xr:uid="{00000000-0005-0000-0000-0000F6080000}"/>
    <cellStyle name="Percentuale 24" xfId="788" xr:uid="{00000000-0005-0000-0000-0000F7080000}"/>
    <cellStyle name="Percentuale 24 2" xfId="789" xr:uid="{00000000-0005-0000-0000-0000F8080000}"/>
    <cellStyle name="Percentuale 24 3" xfId="790" xr:uid="{00000000-0005-0000-0000-0000F9080000}"/>
    <cellStyle name="Percentuale 24 3 2" xfId="2486" xr:uid="{00000000-0005-0000-0000-0000FA080000}"/>
    <cellStyle name="Percentuale 24 3 2 2" xfId="2487" xr:uid="{00000000-0005-0000-0000-0000FB080000}"/>
    <cellStyle name="Percentuale 24 4" xfId="2488" xr:uid="{00000000-0005-0000-0000-0000FC080000}"/>
    <cellStyle name="Percentuale 24 4 2" xfId="2489" xr:uid="{00000000-0005-0000-0000-0000FD080000}"/>
    <cellStyle name="Percentuale 24 5" xfId="2490" xr:uid="{00000000-0005-0000-0000-0000FE080000}"/>
    <cellStyle name="Percentuale 25" xfId="791" xr:uid="{00000000-0005-0000-0000-0000FF080000}"/>
    <cellStyle name="Percentuale 25 2" xfId="792" xr:uid="{00000000-0005-0000-0000-000000090000}"/>
    <cellStyle name="Percentuale 25 3" xfId="793" xr:uid="{00000000-0005-0000-0000-000001090000}"/>
    <cellStyle name="Percentuale 25 3 2" xfId="2491" xr:uid="{00000000-0005-0000-0000-000002090000}"/>
    <cellStyle name="Percentuale 25 3 2 2" xfId="2492" xr:uid="{00000000-0005-0000-0000-000003090000}"/>
    <cellStyle name="Percentuale 25 4" xfId="2493" xr:uid="{00000000-0005-0000-0000-000004090000}"/>
    <cellStyle name="Percentuale 25 4 2" xfId="2494" xr:uid="{00000000-0005-0000-0000-000005090000}"/>
    <cellStyle name="Percentuale 25 5" xfId="2495" xr:uid="{00000000-0005-0000-0000-000006090000}"/>
    <cellStyle name="Percentuale 26" xfId="794" xr:uid="{00000000-0005-0000-0000-000007090000}"/>
    <cellStyle name="Percentuale 26 2" xfId="795" xr:uid="{00000000-0005-0000-0000-000008090000}"/>
    <cellStyle name="Percentuale 26 3" xfId="796" xr:uid="{00000000-0005-0000-0000-000009090000}"/>
    <cellStyle name="Percentuale 26 3 2" xfId="2496" xr:uid="{00000000-0005-0000-0000-00000A090000}"/>
    <cellStyle name="Percentuale 26 3 2 2" xfId="2497" xr:uid="{00000000-0005-0000-0000-00000B090000}"/>
    <cellStyle name="Percentuale 26 4" xfId="2498" xr:uid="{00000000-0005-0000-0000-00000C090000}"/>
    <cellStyle name="Percentuale 26 4 2" xfId="2499" xr:uid="{00000000-0005-0000-0000-00000D090000}"/>
    <cellStyle name="Percentuale 26 5" xfId="2500" xr:uid="{00000000-0005-0000-0000-00000E090000}"/>
    <cellStyle name="Percentuale 27" xfId="797" xr:uid="{00000000-0005-0000-0000-00000F090000}"/>
    <cellStyle name="Percentuale 27 2" xfId="798" xr:uid="{00000000-0005-0000-0000-000010090000}"/>
    <cellStyle name="Percentuale 27 3" xfId="799" xr:uid="{00000000-0005-0000-0000-000011090000}"/>
    <cellStyle name="Percentuale 27 3 2" xfId="2501" xr:uid="{00000000-0005-0000-0000-000012090000}"/>
    <cellStyle name="Percentuale 27 3 2 2" xfId="2502" xr:uid="{00000000-0005-0000-0000-000013090000}"/>
    <cellStyle name="Percentuale 27 4" xfId="2503" xr:uid="{00000000-0005-0000-0000-000014090000}"/>
    <cellStyle name="Percentuale 27 4 2" xfId="2504" xr:uid="{00000000-0005-0000-0000-000015090000}"/>
    <cellStyle name="Percentuale 27 5" xfId="2505" xr:uid="{00000000-0005-0000-0000-000016090000}"/>
    <cellStyle name="Percentuale 28" xfId="800" xr:uid="{00000000-0005-0000-0000-000017090000}"/>
    <cellStyle name="Percentuale 28 2" xfId="801" xr:uid="{00000000-0005-0000-0000-000018090000}"/>
    <cellStyle name="Percentuale 28 3" xfId="802" xr:uid="{00000000-0005-0000-0000-000019090000}"/>
    <cellStyle name="Percentuale 28 3 2" xfId="2506" xr:uid="{00000000-0005-0000-0000-00001A090000}"/>
    <cellStyle name="Percentuale 28 3 2 2" xfId="2507" xr:uid="{00000000-0005-0000-0000-00001B090000}"/>
    <cellStyle name="Percentuale 28 4" xfId="2508" xr:uid="{00000000-0005-0000-0000-00001C090000}"/>
    <cellStyle name="Percentuale 28 4 2" xfId="2509" xr:uid="{00000000-0005-0000-0000-00001D090000}"/>
    <cellStyle name="Percentuale 28 5" xfId="2510" xr:uid="{00000000-0005-0000-0000-00001E090000}"/>
    <cellStyle name="Percentuale 29" xfId="803" xr:uid="{00000000-0005-0000-0000-00001F090000}"/>
    <cellStyle name="Percentuale 29 2" xfId="804" xr:uid="{00000000-0005-0000-0000-000020090000}"/>
    <cellStyle name="Percentuale 29 3" xfId="805" xr:uid="{00000000-0005-0000-0000-000021090000}"/>
    <cellStyle name="Percentuale 29 3 2" xfId="2511" xr:uid="{00000000-0005-0000-0000-000022090000}"/>
    <cellStyle name="Percentuale 29 3 2 2" xfId="2512" xr:uid="{00000000-0005-0000-0000-000023090000}"/>
    <cellStyle name="Percentuale 29 4" xfId="2513" xr:uid="{00000000-0005-0000-0000-000024090000}"/>
    <cellStyle name="Percentuale 29 4 2" xfId="2514" xr:uid="{00000000-0005-0000-0000-000025090000}"/>
    <cellStyle name="Percentuale 29 5" xfId="2515" xr:uid="{00000000-0005-0000-0000-000026090000}"/>
    <cellStyle name="Percentuale 3" xfId="806" xr:uid="{00000000-0005-0000-0000-000027090000}"/>
    <cellStyle name="Percentuale 3 2" xfId="807" xr:uid="{00000000-0005-0000-0000-000028090000}"/>
    <cellStyle name="Percentuale 3 3" xfId="808" xr:uid="{00000000-0005-0000-0000-000029090000}"/>
    <cellStyle name="Percentuale 3 3 2" xfId="2516" xr:uid="{00000000-0005-0000-0000-00002A090000}"/>
    <cellStyle name="Percentuale 3 3 2 2" xfId="2517" xr:uid="{00000000-0005-0000-0000-00002B090000}"/>
    <cellStyle name="Percentuale 3 4" xfId="2518" xr:uid="{00000000-0005-0000-0000-00002C090000}"/>
    <cellStyle name="Percentuale 3 4 2" xfId="2519" xr:uid="{00000000-0005-0000-0000-00002D090000}"/>
    <cellStyle name="Percentuale 3 5" xfId="2520" xr:uid="{00000000-0005-0000-0000-00002E090000}"/>
    <cellStyle name="Percentuale 30" xfId="809" xr:uid="{00000000-0005-0000-0000-00002F090000}"/>
    <cellStyle name="Percentuale 30 2" xfId="810" xr:uid="{00000000-0005-0000-0000-000030090000}"/>
    <cellStyle name="Percentuale 30 3" xfId="811" xr:uid="{00000000-0005-0000-0000-000031090000}"/>
    <cellStyle name="Percentuale 30 3 2" xfId="2521" xr:uid="{00000000-0005-0000-0000-000032090000}"/>
    <cellStyle name="Percentuale 30 3 2 2" xfId="2522" xr:uid="{00000000-0005-0000-0000-000033090000}"/>
    <cellStyle name="Percentuale 30 4" xfId="2523" xr:uid="{00000000-0005-0000-0000-000034090000}"/>
    <cellStyle name="Percentuale 30 4 2" xfId="2524" xr:uid="{00000000-0005-0000-0000-000035090000}"/>
    <cellStyle name="Percentuale 30 5" xfId="2525" xr:uid="{00000000-0005-0000-0000-000036090000}"/>
    <cellStyle name="Percentuale 31" xfId="812" xr:uid="{00000000-0005-0000-0000-000037090000}"/>
    <cellStyle name="Percentuale 31 2" xfId="813" xr:uid="{00000000-0005-0000-0000-000038090000}"/>
    <cellStyle name="Percentuale 31 3" xfId="814" xr:uid="{00000000-0005-0000-0000-000039090000}"/>
    <cellStyle name="Percentuale 31 3 2" xfId="2526" xr:uid="{00000000-0005-0000-0000-00003A090000}"/>
    <cellStyle name="Percentuale 31 3 2 2" xfId="2527" xr:uid="{00000000-0005-0000-0000-00003B090000}"/>
    <cellStyle name="Percentuale 31 4" xfId="2528" xr:uid="{00000000-0005-0000-0000-00003C090000}"/>
    <cellStyle name="Percentuale 31 4 2" xfId="2529" xr:uid="{00000000-0005-0000-0000-00003D090000}"/>
    <cellStyle name="Percentuale 31 5" xfId="2530" xr:uid="{00000000-0005-0000-0000-00003E090000}"/>
    <cellStyle name="Percentuale 32" xfId="815" xr:uid="{00000000-0005-0000-0000-00003F090000}"/>
    <cellStyle name="Percentuale 32 2" xfId="816" xr:uid="{00000000-0005-0000-0000-000040090000}"/>
    <cellStyle name="Percentuale 32 3" xfId="817" xr:uid="{00000000-0005-0000-0000-000041090000}"/>
    <cellStyle name="Percentuale 32 3 2" xfId="2531" xr:uid="{00000000-0005-0000-0000-000042090000}"/>
    <cellStyle name="Percentuale 32 3 2 2" xfId="2532" xr:uid="{00000000-0005-0000-0000-000043090000}"/>
    <cellStyle name="Percentuale 32 4" xfId="2533" xr:uid="{00000000-0005-0000-0000-000044090000}"/>
    <cellStyle name="Percentuale 32 4 2" xfId="2534" xr:uid="{00000000-0005-0000-0000-000045090000}"/>
    <cellStyle name="Percentuale 32 5" xfId="2535" xr:uid="{00000000-0005-0000-0000-000046090000}"/>
    <cellStyle name="Percentuale 33" xfId="818" xr:uid="{00000000-0005-0000-0000-000047090000}"/>
    <cellStyle name="Percentuale 33 2" xfId="819" xr:uid="{00000000-0005-0000-0000-000048090000}"/>
    <cellStyle name="Percentuale 33 3" xfId="820" xr:uid="{00000000-0005-0000-0000-000049090000}"/>
    <cellStyle name="Percentuale 33 3 2" xfId="2536" xr:uid="{00000000-0005-0000-0000-00004A090000}"/>
    <cellStyle name="Percentuale 33 3 2 2" xfId="2537" xr:uid="{00000000-0005-0000-0000-00004B090000}"/>
    <cellStyle name="Percentuale 33 4" xfId="2538" xr:uid="{00000000-0005-0000-0000-00004C090000}"/>
    <cellStyle name="Percentuale 33 4 2" xfId="2539" xr:uid="{00000000-0005-0000-0000-00004D090000}"/>
    <cellStyle name="Percentuale 33 5" xfId="2540" xr:uid="{00000000-0005-0000-0000-00004E090000}"/>
    <cellStyle name="Percentuale 34" xfId="821" xr:uid="{00000000-0005-0000-0000-00004F090000}"/>
    <cellStyle name="Percentuale 34 2" xfId="822" xr:uid="{00000000-0005-0000-0000-000050090000}"/>
    <cellStyle name="Percentuale 34 3" xfId="823" xr:uid="{00000000-0005-0000-0000-000051090000}"/>
    <cellStyle name="Percentuale 34 3 2" xfId="2541" xr:uid="{00000000-0005-0000-0000-000052090000}"/>
    <cellStyle name="Percentuale 34 3 2 2" xfId="2542" xr:uid="{00000000-0005-0000-0000-000053090000}"/>
    <cellStyle name="Percentuale 34 4" xfId="2543" xr:uid="{00000000-0005-0000-0000-000054090000}"/>
    <cellStyle name="Percentuale 34 4 2" xfId="2544" xr:uid="{00000000-0005-0000-0000-000055090000}"/>
    <cellStyle name="Percentuale 34 5" xfId="2545" xr:uid="{00000000-0005-0000-0000-000056090000}"/>
    <cellStyle name="Percentuale 35" xfId="824" xr:uid="{00000000-0005-0000-0000-000057090000}"/>
    <cellStyle name="Percentuale 35 2" xfId="825" xr:uid="{00000000-0005-0000-0000-000058090000}"/>
    <cellStyle name="Percentuale 35 3" xfId="826" xr:uid="{00000000-0005-0000-0000-000059090000}"/>
    <cellStyle name="Percentuale 35 3 2" xfId="2546" xr:uid="{00000000-0005-0000-0000-00005A090000}"/>
    <cellStyle name="Percentuale 35 3 2 2" xfId="2547" xr:uid="{00000000-0005-0000-0000-00005B090000}"/>
    <cellStyle name="Percentuale 35 4" xfId="2548" xr:uid="{00000000-0005-0000-0000-00005C090000}"/>
    <cellStyle name="Percentuale 35 4 2" xfId="2549" xr:uid="{00000000-0005-0000-0000-00005D090000}"/>
    <cellStyle name="Percentuale 35 5" xfId="2550" xr:uid="{00000000-0005-0000-0000-00005E090000}"/>
    <cellStyle name="Percentuale 36" xfId="827" xr:uid="{00000000-0005-0000-0000-00005F090000}"/>
    <cellStyle name="Percentuale 36 2" xfId="828" xr:uid="{00000000-0005-0000-0000-000060090000}"/>
    <cellStyle name="Percentuale 36 3" xfId="829" xr:uid="{00000000-0005-0000-0000-000061090000}"/>
    <cellStyle name="Percentuale 36 3 2" xfId="2551" xr:uid="{00000000-0005-0000-0000-000062090000}"/>
    <cellStyle name="Percentuale 36 3 2 2" xfId="2552" xr:uid="{00000000-0005-0000-0000-000063090000}"/>
    <cellStyle name="Percentuale 36 4" xfId="2553" xr:uid="{00000000-0005-0000-0000-000064090000}"/>
    <cellStyle name="Percentuale 36 4 2" xfId="2554" xr:uid="{00000000-0005-0000-0000-000065090000}"/>
    <cellStyle name="Percentuale 36 5" xfId="2555" xr:uid="{00000000-0005-0000-0000-000066090000}"/>
    <cellStyle name="Percentuale 37" xfId="830" xr:uid="{00000000-0005-0000-0000-000067090000}"/>
    <cellStyle name="Percentuale 37 2" xfId="831" xr:uid="{00000000-0005-0000-0000-000068090000}"/>
    <cellStyle name="Percentuale 37 3" xfId="832" xr:uid="{00000000-0005-0000-0000-000069090000}"/>
    <cellStyle name="Percentuale 37 3 2" xfId="2556" xr:uid="{00000000-0005-0000-0000-00006A090000}"/>
    <cellStyle name="Percentuale 37 3 2 2" xfId="2557" xr:uid="{00000000-0005-0000-0000-00006B090000}"/>
    <cellStyle name="Percentuale 37 4" xfId="2558" xr:uid="{00000000-0005-0000-0000-00006C090000}"/>
    <cellStyle name="Percentuale 37 4 2" xfId="2559" xr:uid="{00000000-0005-0000-0000-00006D090000}"/>
    <cellStyle name="Percentuale 37 5" xfId="2560" xr:uid="{00000000-0005-0000-0000-00006E090000}"/>
    <cellStyle name="Percentuale 38" xfId="833" xr:uid="{00000000-0005-0000-0000-00006F090000}"/>
    <cellStyle name="Percentuale 38 2" xfId="834" xr:uid="{00000000-0005-0000-0000-000070090000}"/>
    <cellStyle name="Percentuale 38 3" xfId="835" xr:uid="{00000000-0005-0000-0000-000071090000}"/>
    <cellStyle name="Percentuale 38 3 2" xfId="2561" xr:uid="{00000000-0005-0000-0000-000072090000}"/>
    <cellStyle name="Percentuale 38 3 2 2" xfId="2562" xr:uid="{00000000-0005-0000-0000-000073090000}"/>
    <cellStyle name="Percentuale 38 4" xfId="2563" xr:uid="{00000000-0005-0000-0000-000074090000}"/>
    <cellStyle name="Percentuale 38 4 2" xfId="2564" xr:uid="{00000000-0005-0000-0000-000075090000}"/>
    <cellStyle name="Percentuale 38 5" xfId="2565" xr:uid="{00000000-0005-0000-0000-000076090000}"/>
    <cellStyle name="Percentuale 39" xfId="836" xr:uid="{00000000-0005-0000-0000-000077090000}"/>
    <cellStyle name="Percentuale 39 2" xfId="837" xr:uid="{00000000-0005-0000-0000-000078090000}"/>
    <cellStyle name="Percentuale 39 3" xfId="838" xr:uid="{00000000-0005-0000-0000-000079090000}"/>
    <cellStyle name="Percentuale 39 3 2" xfId="2566" xr:uid="{00000000-0005-0000-0000-00007A090000}"/>
    <cellStyle name="Percentuale 39 3 2 2" xfId="2567" xr:uid="{00000000-0005-0000-0000-00007B090000}"/>
    <cellStyle name="Percentuale 39 4" xfId="2568" xr:uid="{00000000-0005-0000-0000-00007C090000}"/>
    <cellStyle name="Percentuale 39 4 2" xfId="2569" xr:uid="{00000000-0005-0000-0000-00007D090000}"/>
    <cellStyle name="Percentuale 39 5" xfId="2570" xr:uid="{00000000-0005-0000-0000-00007E090000}"/>
    <cellStyle name="Percentuale 4" xfId="839" xr:uid="{00000000-0005-0000-0000-00007F090000}"/>
    <cellStyle name="Percentuale 4 2" xfId="840" xr:uid="{00000000-0005-0000-0000-000080090000}"/>
    <cellStyle name="Percentuale 4 3" xfId="841" xr:uid="{00000000-0005-0000-0000-000081090000}"/>
    <cellStyle name="Percentuale 4 3 2" xfId="2571" xr:uid="{00000000-0005-0000-0000-000082090000}"/>
    <cellStyle name="Percentuale 4 3 2 2" xfId="2572" xr:uid="{00000000-0005-0000-0000-000083090000}"/>
    <cellStyle name="Percentuale 4 4" xfId="2573" xr:uid="{00000000-0005-0000-0000-000084090000}"/>
    <cellStyle name="Percentuale 4 4 2" xfId="2574" xr:uid="{00000000-0005-0000-0000-000085090000}"/>
    <cellStyle name="Percentuale 4 5" xfId="2575" xr:uid="{00000000-0005-0000-0000-000086090000}"/>
    <cellStyle name="Percentuale 40" xfId="842" xr:uid="{00000000-0005-0000-0000-000087090000}"/>
    <cellStyle name="Percentuale 40 2" xfId="843" xr:uid="{00000000-0005-0000-0000-000088090000}"/>
    <cellStyle name="Percentuale 40 3" xfId="844" xr:uid="{00000000-0005-0000-0000-000089090000}"/>
    <cellStyle name="Percentuale 40 3 2" xfId="2576" xr:uid="{00000000-0005-0000-0000-00008A090000}"/>
    <cellStyle name="Percentuale 40 3 2 2" xfId="2577" xr:uid="{00000000-0005-0000-0000-00008B090000}"/>
    <cellStyle name="Percentuale 40 4" xfId="2578" xr:uid="{00000000-0005-0000-0000-00008C090000}"/>
    <cellStyle name="Percentuale 40 4 2" xfId="2579" xr:uid="{00000000-0005-0000-0000-00008D090000}"/>
    <cellStyle name="Percentuale 40 5" xfId="2580" xr:uid="{00000000-0005-0000-0000-00008E090000}"/>
    <cellStyle name="Percentuale 41" xfId="845" xr:uid="{00000000-0005-0000-0000-00008F090000}"/>
    <cellStyle name="Percentuale 41 2" xfId="846" xr:uid="{00000000-0005-0000-0000-000090090000}"/>
    <cellStyle name="Percentuale 41 3" xfId="847" xr:uid="{00000000-0005-0000-0000-000091090000}"/>
    <cellStyle name="Percentuale 41 3 2" xfId="2581" xr:uid="{00000000-0005-0000-0000-000092090000}"/>
    <cellStyle name="Percentuale 41 3 2 2" xfId="2582" xr:uid="{00000000-0005-0000-0000-000093090000}"/>
    <cellStyle name="Percentuale 41 4" xfId="2583" xr:uid="{00000000-0005-0000-0000-000094090000}"/>
    <cellStyle name="Percentuale 41 4 2" xfId="2584" xr:uid="{00000000-0005-0000-0000-000095090000}"/>
    <cellStyle name="Percentuale 41 5" xfId="2585" xr:uid="{00000000-0005-0000-0000-000096090000}"/>
    <cellStyle name="Percentuale 42" xfId="848" xr:uid="{00000000-0005-0000-0000-000097090000}"/>
    <cellStyle name="Percentuale 42 2" xfId="849" xr:uid="{00000000-0005-0000-0000-000098090000}"/>
    <cellStyle name="Percentuale 42 3" xfId="850" xr:uid="{00000000-0005-0000-0000-000099090000}"/>
    <cellStyle name="Percentuale 42 3 2" xfId="2586" xr:uid="{00000000-0005-0000-0000-00009A090000}"/>
    <cellStyle name="Percentuale 42 3 2 2" xfId="2587" xr:uid="{00000000-0005-0000-0000-00009B090000}"/>
    <cellStyle name="Percentuale 42 4" xfId="2588" xr:uid="{00000000-0005-0000-0000-00009C090000}"/>
    <cellStyle name="Percentuale 42 4 2" xfId="2589" xr:uid="{00000000-0005-0000-0000-00009D090000}"/>
    <cellStyle name="Percentuale 42 5" xfId="2590" xr:uid="{00000000-0005-0000-0000-00009E090000}"/>
    <cellStyle name="Percentuale 43" xfId="851" xr:uid="{00000000-0005-0000-0000-00009F090000}"/>
    <cellStyle name="Percentuale 43 2" xfId="852" xr:uid="{00000000-0005-0000-0000-0000A0090000}"/>
    <cellStyle name="Percentuale 43 3" xfId="853" xr:uid="{00000000-0005-0000-0000-0000A1090000}"/>
    <cellStyle name="Percentuale 43 3 2" xfId="2591" xr:uid="{00000000-0005-0000-0000-0000A2090000}"/>
    <cellStyle name="Percentuale 43 3 2 2" xfId="2592" xr:uid="{00000000-0005-0000-0000-0000A3090000}"/>
    <cellStyle name="Percentuale 43 4" xfId="2593" xr:uid="{00000000-0005-0000-0000-0000A4090000}"/>
    <cellStyle name="Percentuale 43 4 2" xfId="2594" xr:uid="{00000000-0005-0000-0000-0000A5090000}"/>
    <cellStyle name="Percentuale 43 5" xfId="2595" xr:uid="{00000000-0005-0000-0000-0000A6090000}"/>
    <cellStyle name="Percentuale 44" xfId="854" xr:uid="{00000000-0005-0000-0000-0000A7090000}"/>
    <cellStyle name="Percentuale 44 2" xfId="855" xr:uid="{00000000-0005-0000-0000-0000A8090000}"/>
    <cellStyle name="Percentuale 44 3" xfId="856" xr:uid="{00000000-0005-0000-0000-0000A9090000}"/>
    <cellStyle name="Percentuale 44 3 2" xfId="2596" xr:uid="{00000000-0005-0000-0000-0000AA090000}"/>
    <cellStyle name="Percentuale 44 3 2 2" xfId="2597" xr:uid="{00000000-0005-0000-0000-0000AB090000}"/>
    <cellStyle name="Percentuale 44 4" xfId="2598" xr:uid="{00000000-0005-0000-0000-0000AC090000}"/>
    <cellStyle name="Percentuale 44 4 2" xfId="2599" xr:uid="{00000000-0005-0000-0000-0000AD090000}"/>
    <cellStyle name="Percentuale 44 5" xfId="2600" xr:uid="{00000000-0005-0000-0000-0000AE090000}"/>
    <cellStyle name="Percentuale 45" xfId="857" xr:uid="{00000000-0005-0000-0000-0000AF090000}"/>
    <cellStyle name="Percentuale 45 2" xfId="858" xr:uid="{00000000-0005-0000-0000-0000B0090000}"/>
    <cellStyle name="Percentuale 45 3" xfId="859" xr:uid="{00000000-0005-0000-0000-0000B1090000}"/>
    <cellStyle name="Percentuale 45 3 2" xfId="2601" xr:uid="{00000000-0005-0000-0000-0000B2090000}"/>
    <cellStyle name="Percentuale 45 3 2 2" xfId="2602" xr:uid="{00000000-0005-0000-0000-0000B3090000}"/>
    <cellStyle name="Percentuale 45 4" xfId="2603" xr:uid="{00000000-0005-0000-0000-0000B4090000}"/>
    <cellStyle name="Percentuale 45 4 2" xfId="2604" xr:uid="{00000000-0005-0000-0000-0000B5090000}"/>
    <cellStyle name="Percentuale 45 5" xfId="2605" xr:uid="{00000000-0005-0000-0000-0000B6090000}"/>
    <cellStyle name="Percentuale 46" xfId="860" xr:uid="{00000000-0005-0000-0000-0000B7090000}"/>
    <cellStyle name="Percentuale 46 2" xfId="861" xr:uid="{00000000-0005-0000-0000-0000B8090000}"/>
    <cellStyle name="Percentuale 46 3" xfId="862" xr:uid="{00000000-0005-0000-0000-0000B9090000}"/>
    <cellStyle name="Percentuale 46 3 2" xfId="2606" xr:uid="{00000000-0005-0000-0000-0000BA090000}"/>
    <cellStyle name="Percentuale 46 3 2 2" xfId="2607" xr:uid="{00000000-0005-0000-0000-0000BB090000}"/>
    <cellStyle name="Percentuale 46 4" xfId="2608" xr:uid="{00000000-0005-0000-0000-0000BC090000}"/>
    <cellStyle name="Percentuale 46 4 2" xfId="2609" xr:uid="{00000000-0005-0000-0000-0000BD090000}"/>
    <cellStyle name="Percentuale 46 5" xfId="2610" xr:uid="{00000000-0005-0000-0000-0000BE090000}"/>
    <cellStyle name="Percentuale 47" xfId="863" xr:uid="{00000000-0005-0000-0000-0000BF090000}"/>
    <cellStyle name="Percentuale 47 2" xfId="864" xr:uid="{00000000-0005-0000-0000-0000C0090000}"/>
    <cellStyle name="Percentuale 47 3" xfId="865" xr:uid="{00000000-0005-0000-0000-0000C1090000}"/>
    <cellStyle name="Percentuale 47 3 2" xfId="2611" xr:uid="{00000000-0005-0000-0000-0000C2090000}"/>
    <cellStyle name="Percentuale 47 3 2 2" xfId="2612" xr:uid="{00000000-0005-0000-0000-0000C3090000}"/>
    <cellStyle name="Percentuale 47 4" xfId="2613" xr:uid="{00000000-0005-0000-0000-0000C4090000}"/>
    <cellStyle name="Percentuale 47 4 2" xfId="2614" xr:uid="{00000000-0005-0000-0000-0000C5090000}"/>
    <cellStyle name="Percentuale 47 5" xfId="2615" xr:uid="{00000000-0005-0000-0000-0000C6090000}"/>
    <cellStyle name="Percentuale 48" xfId="866" xr:uid="{00000000-0005-0000-0000-0000C7090000}"/>
    <cellStyle name="Percentuale 48 2" xfId="867" xr:uid="{00000000-0005-0000-0000-0000C8090000}"/>
    <cellStyle name="Percentuale 48 3" xfId="868" xr:uid="{00000000-0005-0000-0000-0000C9090000}"/>
    <cellStyle name="Percentuale 48 3 2" xfId="2616" xr:uid="{00000000-0005-0000-0000-0000CA090000}"/>
    <cellStyle name="Percentuale 48 3 2 2" xfId="2617" xr:uid="{00000000-0005-0000-0000-0000CB090000}"/>
    <cellStyle name="Percentuale 48 4" xfId="2618" xr:uid="{00000000-0005-0000-0000-0000CC090000}"/>
    <cellStyle name="Percentuale 48 4 2" xfId="2619" xr:uid="{00000000-0005-0000-0000-0000CD090000}"/>
    <cellStyle name="Percentuale 48 5" xfId="2620" xr:uid="{00000000-0005-0000-0000-0000CE090000}"/>
    <cellStyle name="Percentuale 49" xfId="869" xr:uid="{00000000-0005-0000-0000-0000CF090000}"/>
    <cellStyle name="Percentuale 49 2" xfId="870" xr:uid="{00000000-0005-0000-0000-0000D0090000}"/>
    <cellStyle name="Percentuale 49 3" xfId="871" xr:uid="{00000000-0005-0000-0000-0000D1090000}"/>
    <cellStyle name="Percentuale 49 3 2" xfId="2621" xr:uid="{00000000-0005-0000-0000-0000D2090000}"/>
    <cellStyle name="Percentuale 49 3 2 2" xfId="2622" xr:uid="{00000000-0005-0000-0000-0000D3090000}"/>
    <cellStyle name="Percentuale 49 4" xfId="2623" xr:uid="{00000000-0005-0000-0000-0000D4090000}"/>
    <cellStyle name="Percentuale 49 4 2" xfId="2624" xr:uid="{00000000-0005-0000-0000-0000D5090000}"/>
    <cellStyle name="Percentuale 49 5" xfId="2625" xr:uid="{00000000-0005-0000-0000-0000D6090000}"/>
    <cellStyle name="Percentuale 5" xfId="872" xr:uid="{00000000-0005-0000-0000-0000D7090000}"/>
    <cellStyle name="Percentuale 5 2" xfId="873" xr:uid="{00000000-0005-0000-0000-0000D8090000}"/>
    <cellStyle name="Percentuale 5 3" xfId="874" xr:uid="{00000000-0005-0000-0000-0000D9090000}"/>
    <cellStyle name="Percentuale 5 3 2" xfId="2626" xr:uid="{00000000-0005-0000-0000-0000DA090000}"/>
    <cellStyle name="Percentuale 5 3 2 2" xfId="2627" xr:uid="{00000000-0005-0000-0000-0000DB090000}"/>
    <cellStyle name="Percentuale 5 4" xfId="2628" xr:uid="{00000000-0005-0000-0000-0000DC090000}"/>
    <cellStyle name="Percentuale 5 4 2" xfId="2629" xr:uid="{00000000-0005-0000-0000-0000DD090000}"/>
    <cellStyle name="Percentuale 5 5" xfId="2630" xr:uid="{00000000-0005-0000-0000-0000DE090000}"/>
    <cellStyle name="Percentuale 50" xfId="875" xr:uid="{00000000-0005-0000-0000-0000DF090000}"/>
    <cellStyle name="Percentuale 50 2" xfId="876" xr:uid="{00000000-0005-0000-0000-0000E0090000}"/>
    <cellStyle name="Percentuale 50 3" xfId="877" xr:uid="{00000000-0005-0000-0000-0000E1090000}"/>
    <cellStyle name="Percentuale 50 3 2" xfId="2631" xr:uid="{00000000-0005-0000-0000-0000E2090000}"/>
    <cellStyle name="Percentuale 50 3 2 2" xfId="2632" xr:uid="{00000000-0005-0000-0000-0000E3090000}"/>
    <cellStyle name="Percentuale 50 4" xfId="2633" xr:uid="{00000000-0005-0000-0000-0000E4090000}"/>
    <cellStyle name="Percentuale 50 4 2" xfId="2634" xr:uid="{00000000-0005-0000-0000-0000E5090000}"/>
    <cellStyle name="Percentuale 50 5" xfId="2635" xr:uid="{00000000-0005-0000-0000-0000E6090000}"/>
    <cellStyle name="Percentuale 51" xfId="878" xr:uid="{00000000-0005-0000-0000-0000E7090000}"/>
    <cellStyle name="Percentuale 51 2" xfId="879" xr:uid="{00000000-0005-0000-0000-0000E8090000}"/>
    <cellStyle name="Percentuale 51 3" xfId="880" xr:uid="{00000000-0005-0000-0000-0000E9090000}"/>
    <cellStyle name="Percentuale 51 3 2" xfId="2636" xr:uid="{00000000-0005-0000-0000-0000EA090000}"/>
    <cellStyle name="Percentuale 51 3 2 2" xfId="2637" xr:uid="{00000000-0005-0000-0000-0000EB090000}"/>
    <cellStyle name="Percentuale 51 4" xfId="2638" xr:uid="{00000000-0005-0000-0000-0000EC090000}"/>
    <cellStyle name="Percentuale 51 4 2" xfId="2639" xr:uid="{00000000-0005-0000-0000-0000ED090000}"/>
    <cellStyle name="Percentuale 51 5" xfId="2640" xr:uid="{00000000-0005-0000-0000-0000EE090000}"/>
    <cellStyle name="Percentuale 52" xfId="881" xr:uid="{00000000-0005-0000-0000-0000EF090000}"/>
    <cellStyle name="Percentuale 52 2" xfId="882" xr:uid="{00000000-0005-0000-0000-0000F0090000}"/>
    <cellStyle name="Percentuale 52 3" xfId="883" xr:uid="{00000000-0005-0000-0000-0000F1090000}"/>
    <cellStyle name="Percentuale 52 3 2" xfId="2641" xr:uid="{00000000-0005-0000-0000-0000F2090000}"/>
    <cellStyle name="Percentuale 52 3 2 2" xfId="2642" xr:uid="{00000000-0005-0000-0000-0000F3090000}"/>
    <cellStyle name="Percentuale 52 4" xfId="2643" xr:uid="{00000000-0005-0000-0000-0000F4090000}"/>
    <cellStyle name="Percentuale 52 4 2" xfId="2644" xr:uid="{00000000-0005-0000-0000-0000F5090000}"/>
    <cellStyle name="Percentuale 52 5" xfId="2645" xr:uid="{00000000-0005-0000-0000-0000F6090000}"/>
    <cellStyle name="Percentuale 53" xfId="884" xr:uid="{00000000-0005-0000-0000-0000F7090000}"/>
    <cellStyle name="Percentuale 53 2" xfId="885" xr:uid="{00000000-0005-0000-0000-0000F8090000}"/>
    <cellStyle name="Percentuale 53 3" xfId="886" xr:uid="{00000000-0005-0000-0000-0000F9090000}"/>
    <cellStyle name="Percentuale 53 3 2" xfId="2646" xr:uid="{00000000-0005-0000-0000-0000FA090000}"/>
    <cellStyle name="Percentuale 53 3 2 2" xfId="2647" xr:uid="{00000000-0005-0000-0000-0000FB090000}"/>
    <cellStyle name="Percentuale 53 4" xfId="2648" xr:uid="{00000000-0005-0000-0000-0000FC090000}"/>
    <cellStyle name="Percentuale 53 4 2" xfId="2649" xr:uid="{00000000-0005-0000-0000-0000FD090000}"/>
    <cellStyle name="Percentuale 53 5" xfId="2650" xr:uid="{00000000-0005-0000-0000-0000FE090000}"/>
    <cellStyle name="Percentuale 54" xfId="887" xr:uid="{00000000-0005-0000-0000-0000FF090000}"/>
    <cellStyle name="Percentuale 54 2" xfId="888" xr:uid="{00000000-0005-0000-0000-0000000A0000}"/>
    <cellStyle name="Percentuale 54 3" xfId="889" xr:uid="{00000000-0005-0000-0000-0000010A0000}"/>
    <cellStyle name="Percentuale 54 3 2" xfId="2651" xr:uid="{00000000-0005-0000-0000-0000020A0000}"/>
    <cellStyle name="Percentuale 54 3 2 2" xfId="2652" xr:uid="{00000000-0005-0000-0000-0000030A0000}"/>
    <cellStyle name="Percentuale 54 4" xfId="2653" xr:uid="{00000000-0005-0000-0000-0000040A0000}"/>
    <cellStyle name="Percentuale 54 4 2" xfId="2654" xr:uid="{00000000-0005-0000-0000-0000050A0000}"/>
    <cellStyle name="Percentuale 54 5" xfId="2655" xr:uid="{00000000-0005-0000-0000-0000060A0000}"/>
    <cellStyle name="Percentuale 55" xfId="890" xr:uid="{00000000-0005-0000-0000-0000070A0000}"/>
    <cellStyle name="Percentuale 55 2" xfId="891" xr:uid="{00000000-0005-0000-0000-0000080A0000}"/>
    <cellStyle name="Percentuale 55 3" xfId="892" xr:uid="{00000000-0005-0000-0000-0000090A0000}"/>
    <cellStyle name="Percentuale 55 3 2" xfId="2656" xr:uid="{00000000-0005-0000-0000-00000A0A0000}"/>
    <cellStyle name="Percentuale 55 3 2 2" xfId="2657" xr:uid="{00000000-0005-0000-0000-00000B0A0000}"/>
    <cellStyle name="Percentuale 55 4" xfId="2658" xr:uid="{00000000-0005-0000-0000-00000C0A0000}"/>
    <cellStyle name="Percentuale 55 4 2" xfId="2659" xr:uid="{00000000-0005-0000-0000-00000D0A0000}"/>
    <cellStyle name="Percentuale 55 5" xfId="2660" xr:uid="{00000000-0005-0000-0000-00000E0A0000}"/>
    <cellStyle name="Percentuale 56" xfId="893" xr:uid="{00000000-0005-0000-0000-00000F0A0000}"/>
    <cellStyle name="Percentuale 56 2" xfId="894" xr:uid="{00000000-0005-0000-0000-0000100A0000}"/>
    <cellStyle name="Percentuale 56 3" xfId="895" xr:uid="{00000000-0005-0000-0000-0000110A0000}"/>
    <cellStyle name="Percentuale 56 3 2" xfId="2661" xr:uid="{00000000-0005-0000-0000-0000120A0000}"/>
    <cellStyle name="Percentuale 56 3 2 2" xfId="2662" xr:uid="{00000000-0005-0000-0000-0000130A0000}"/>
    <cellStyle name="Percentuale 56 4" xfId="2663" xr:uid="{00000000-0005-0000-0000-0000140A0000}"/>
    <cellStyle name="Percentuale 56 4 2" xfId="2664" xr:uid="{00000000-0005-0000-0000-0000150A0000}"/>
    <cellStyle name="Percentuale 56 5" xfId="2665" xr:uid="{00000000-0005-0000-0000-0000160A0000}"/>
    <cellStyle name="Percentuale 57" xfId="896" xr:uid="{00000000-0005-0000-0000-0000170A0000}"/>
    <cellStyle name="Percentuale 57 2" xfId="897" xr:uid="{00000000-0005-0000-0000-0000180A0000}"/>
    <cellStyle name="Percentuale 57 3" xfId="898" xr:uid="{00000000-0005-0000-0000-0000190A0000}"/>
    <cellStyle name="Percentuale 57 3 2" xfId="2666" xr:uid="{00000000-0005-0000-0000-00001A0A0000}"/>
    <cellStyle name="Percentuale 57 3 2 2" xfId="2667" xr:uid="{00000000-0005-0000-0000-00001B0A0000}"/>
    <cellStyle name="Percentuale 57 4" xfId="2668" xr:uid="{00000000-0005-0000-0000-00001C0A0000}"/>
    <cellStyle name="Percentuale 57 4 2" xfId="2669" xr:uid="{00000000-0005-0000-0000-00001D0A0000}"/>
    <cellStyle name="Percentuale 57 5" xfId="2670" xr:uid="{00000000-0005-0000-0000-00001E0A0000}"/>
    <cellStyle name="Percentuale 58" xfId="899" xr:uid="{00000000-0005-0000-0000-00001F0A0000}"/>
    <cellStyle name="Percentuale 58 2" xfId="900" xr:uid="{00000000-0005-0000-0000-0000200A0000}"/>
    <cellStyle name="Percentuale 58 3" xfId="901" xr:uid="{00000000-0005-0000-0000-0000210A0000}"/>
    <cellStyle name="Percentuale 58 3 2" xfId="2671" xr:uid="{00000000-0005-0000-0000-0000220A0000}"/>
    <cellStyle name="Percentuale 58 3 2 2" xfId="2672" xr:uid="{00000000-0005-0000-0000-0000230A0000}"/>
    <cellStyle name="Percentuale 58 4" xfId="2673" xr:uid="{00000000-0005-0000-0000-0000240A0000}"/>
    <cellStyle name="Percentuale 58 4 2" xfId="2674" xr:uid="{00000000-0005-0000-0000-0000250A0000}"/>
    <cellStyle name="Percentuale 58 5" xfId="2675" xr:uid="{00000000-0005-0000-0000-0000260A0000}"/>
    <cellStyle name="Percentuale 59" xfId="902" xr:uid="{00000000-0005-0000-0000-0000270A0000}"/>
    <cellStyle name="Percentuale 59 2" xfId="903" xr:uid="{00000000-0005-0000-0000-0000280A0000}"/>
    <cellStyle name="Percentuale 59 3" xfId="904" xr:uid="{00000000-0005-0000-0000-0000290A0000}"/>
    <cellStyle name="Percentuale 59 3 2" xfId="2676" xr:uid="{00000000-0005-0000-0000-00002A0A0000}"/>
    <cellStyle name="Percentuale 59 3 2 2" xfId="2677" xr:uid="{00000000-0005-0000-0000-00002B0A0000}"/>
    <cellStyle name="Percentuale 59 4" xfId="2678" xr:uid="{00000000-0005-0000-0000-00002C0A0000}"/>
    <cellStyle name="Percentuale 59 4 2" xfId="2679" xr:uid="{00000000-0005-0000-0000-00002D0A0000}"/>
    <cellStyle name="Percentuale 59 5" xfId="2680" xr:uid="{00000000-0005-0000-0000-00002E0A0000}"/>
    <cellStyle name="Percentuale 6" xfId="905" xr:uid="{00000000-0005-0000-0000-00002F0A0000}"/>
    <cellStyle name="Percentuale 6 2" xfId="906" xr:uid="{00000000-0005-0000-0000-0000300A0000}"/>
    <cellStyle name="Percentuale 6 3" xfId="907" xr:uid="{00000000-0005-0000-0000-0000310A0000}"/>
    <cellStyle name="Percentuale 6 3 2" xfId="2681" xr:uid="{00000000-0005-0000-0000-0000320A0000}"/>
    <cellStyle name="Percentuale 6 3 2 2" xfId="2682" xr:uid="{00000000-0005-0000-0000-0000330A0000}"/>
    <cellStyle name="Percentuale 6 4" xfId="2683" xr:uid="{00000000-0005-0000-0000-0000340A0000}"/>
    <cellStyle name="Percentuale 6 4 2" xfId="2684" xr:uid="{00000000-0005-0000-0000-0000350A0000}"/>
    <cellStyle name="Percentuale 6 5" xfId="2685" xr:uid="{00000000-0005-0000-0000-0000360A0000}"/>
    <cellStyle name="Percentuale 60" xfId="908" xr:uid="{00000000-0005-0000-0000-0000370A0000}"/>
    <cellStyle name="Percentuale 60 2" xfId="909" xr:uid="{00000000-0005-0000-0000-0000380A0000}"/>
    <cellStyle name="Percentuale 60 3" xfId="910" xr:uid="{00000000-0005-0000-0000-0000390A0000}"/>
    <cellStyle name="Percentuale 60 3 2" xfId="2686" xr:uid="{00000000-0005-0000-0000-00003A0A0000}"/>
    <cellStyle name="Percentuale 60 3 2 2" xfId="2687" xr:uid="{00000000-0005-0000-0000-00003B0A0000}"/>
    <cellStyle name="Percentuale 60 4" xfId="2688" xr:uid="{00000000-0005-0000-0000-00003C0A0000}"/>
    <cellStyle name="Percentuale 60 4 2" xfId="2689" xr:uid="{00000000-0005-0000-0000-00003D0A0000}"/>
    <cellStyle name="Percentuale 60 5" xfId="2690" xr:uid="{00000000-0005-0000-0000-00003E0A0000}"/>
    <cellStyle name="Percentuale 61" xfId="911" xr:uid="{00000000-0005-0000-0000-00003F0A0000}"/>
    <cellStyle name="Percentuale 61 2" xfId="912" xr:uid="{00000000-0005-0000-0000-0000400A0000}"/>
    <cellStyle name="Percentuale 61 3" xfId="913" xr:uid="{00000000-0005-0000-0000-0000410A0000}"/>
    <cellStyle name="Percentuale 61 3 2" xfId="2691" xr:uid="{00000000-0005-0000-0000-0000420A0000}"/>
    <cellStyle name="Percentuale 61 3 2 2" xfId="2692" xr:uid="{00000000-0005-0000-0000-0000430A0000}"/>
    <cellStyle name="Percentuale 61 4" xfId="2693" xr:uid="{00000000-0005-0000-0000-0000440A0000}"/>
    <cellStyle name="Percentuale 61 4 2" xfId="2694" xr:uid="{00000000-0005-0000-0000-0000450A0000}"/>
    <cellStyle name="Percentuale 61 5" xfId="2695" xr:uid="{00000000-0005-0000-0000-0000460A0000}"/>
    <cellStyle name="Percentuale 62" xfId="914" xr:uid="{00000000-0005-0000-0000-0000470A0000}"/>
    <cellStyle name="Percentuale 62 2" xfId="2696" xr:uid="{00000000-0005-0000-0000-0000480A0000}"/>
    <cellStyle name="Percentuale 63" xfId="915" xr:uid="{00000000-0005-0000-0000-0000490A0000}"/>
    <cellStyle name="Percentuale 63 2" xfId="2697" xr:uid="{00000000-0005-0000-0000-00004A0A0000}"/>
    <cellStyle name="Percentuale 64" xfId="916" xr:uid="{00000000-0005-0000-0000-00004B0A0000}"/>
    <cellStyle name="Percentuale 64 2" xfId="2698" xr:uid="{00000000-0005-0000-0000-00004C0A0000}"/>
    <cellStyle name="Percentuale 65" xfId="917" xr:uid="{00000000-0005-0000-0000-00004D0A0000}"/>
    <cellStyle name="Percentuale 65 2" xfId="2699" xr:uid="{00000000-0005-0000-0000-00004E0A0000}"/>
    <cellStyle name="Percentuale 66" xfId="918" xr:uid="{00000000-0005-0000-0000-00004F0A0000}"/>
    <cellStyle name="Percentuale 66 2" xfId="2700" xr:uid="{00000000-0005-0000-0000-0000500A0000}"/>
    <cellStyle name="Percentuale 67" xfId="919" xr:uid="{00000000-0005-0000-0000-0000510A0000}"/>
    <cellStyle name="Percentuale 67 2" xfId="2701" xr:uid="{00000000-0005-0000-0000-0000520A0000}"/>
    <cellStyle name="Percentuale 68" xfId="920" xr:uid="{00000000-0005-0000-0000-0000530A0000}"/>
    <cellStyle name="Percentuale 68 2" xfId="921" xr:uid="{00000000-0005-0000-0000-0000540A0000}"/>
    <cellStyle name="Percentuale 68 3" xfId="922" xr:uid="{00000000-0005-0000-0000-0000550A0000}"/>
    <cellStyle name="Percentuale 68 3 2" xfId="2702" xr:uid="{00000000-0005-0000-0000-0000560A0000}"/>
    <cellStyle name="Percentuale 68 3 2 2" xfId="2703" xr:uid="{00000000-0005-0000-0000-0000570A0000}"/>
    <cellStyle name="Percentuale 68 4" xfId="2704" xr:uid="{00000000-0005-0000-0000-0000580A0000}"/>
    <cellStyle name="Percentuale 68 4 2" xfId="2705" xr:uid="{00000000-0005-0000-0000-0000590A0000}"/>
    <cellStyle name="Percentuale 68 5" xfId="2706" xr:uid="{00000000-0005-0000-0000-00005A0A0000}"/>
    <cellStyle name="Percentuale 69" xfId="923" xr:uid="{00000000-0005-0000-0000-00005B0A0000}"/>
    <cellStyle name="Percentuale 69 2" xfId="924" xr:uid="{00000000-0005-0000-0000-00005C0A0000}"/>
    <cellStyle name="Percentuale 69 3" xfId="925" xr:uid="{00000000-0005-0000-0000-00005D0A0000}"/>
    <cellStyle name="Percentuale 69 3 2" xfId="2707" xr:uid="{00000000-0005-0000-0000-00005E0A0000}"/>
    <cellStyle name="Percentuale 69 3 2 2" xfId="2708" xr:uid="{00000000-0005-0000-0000-00005F0A0000}"/>
    <cellStyle name="Percentuale 69 4" xfId="2709" xr:uid="{00000000-0005-0000-0000-0000600A0000}"/>
    <cellStyle name="Percentuale 69 4 2" xfId="2710" xr:uid="{00000000-0005-0000-0000-0000610A0000}"/>
    <cellStyle name="Percentuale 69 5" xfId="2711" xr:uid="{00000000-0005-0000-0000-0000620A0000}"/>
    <cellStyle name="Percentuale 7" xfId="926" xr:uid="{00000000-0005-0000-0000-0000630A0000}"/>
    <cellStyle name="Percentuale 7 2" xfId="927" xr:uid="{00000000-0005-0000-0000-0000640A0000}"/>
    <cellStyle name="Percentuale 7 3" xfId="928" xr:uid="{00000000-0005-0000-0000-0000650A0000}"/>
    <cellStyle name="Percentuale 7 3 2" xfId="2712" xr:uid="{00000000-0005-0000-0000-0000660A0000}"/>
    <cellStyle name="Percentuale 7 3 2 2" xfId="2713" xr:uid="{00000000-0005-0000-0000-0000670A0000}"/>
    <cellStyle name="Percentuale 7 4" xfId="2714" xr:uid="{00000000-0005-0000-0000-0000680A0000}"/>
    <cellStyle name="Percentuale 7 4 2" xfId="2715" xr:uid="{00000000-0005-0000-0000-0000690A0000}"/>
    <cellStyle name="Percentuale 7 5" xfId="2716" xr:uid="{00000000-0005-0000-0000-00006A0A0000}"/>
    <cellStyle name="Percentuale 8" xfId="929" xr:uid="{00000000-0005-0000-0000-00006B0A0000}"/>
    <cellStyle name="Percentuale 8 2" xfId="930" xr:uid="{00000000-0005-0000-0000-00006C0A0000}"/>
    <cellStyle name="Percentuale 8 3" xfId="931" xr:uid="{00000000-0005-0000-0000-00006D0A0000}"/>
    <cellStyle name="Percentuale 8 3 2" xfId="2717" xr:uid="{00000000-0005-0000-0000-00006E0A0000}"/>
    <cellStyle name="Percentuale 8 3 2 2" xfId="2718" xr:uid="{00000000-0005-0000-0000-00006F0A0000}"/>
    <cellStyle name="Percentuale 8 4" xfId="2719" xr:uid="{00000000-0005-0000-0000-0000700A0000}"/>
    <cellStyle name="Percentuale 8 4 2" xfId="2720" xr:uid="{00000000-0005-0000-0000-0000710A0000}"/>
    <cellStyle name="Percentuale 8 5" xfId="2721" xr:uid="{00000000-0005-0000-0000-0000720A0000}"/>
    <cellStyle name="Percentuale 9" xfId="932" xr:uid="{00000000-0005-0000-0000-0000730A0000}"/>
    <cellStyle name="Percentuale 9 2" xfId="933" xr:uid="{00000000-0005-0000-0000-0000740A0000}"/>
    <cellStyle name="Percentuale 9 3" xfId="934" xr:uid="{00000000-0005-0000-0000-0000750A0000}"/>
    <cellStyle name="Percentuale 9 3 2" xfId="2722" xr:uid="{00000000-0005-0000-0000-0000760A0000}"/>
    <cellStyle name="Percentuale 9 3 2 2" xfId="2723" xr:uid="{00000000-0005-0000-0000-0000770A0000}"/>
    <cellStyle name="Percentuale 9 4" xfId="2724" xr:uid="{00000000-0005-0000-0000-0000780A0000}"/>
    <cellStyle name="Percentuale 9 4 2" xfId="2725" xr:uid="{00000000-0005-0000-0000-0000790A0000}"/>
    <cellStyle name="Percentuale 9 5" xfId="2726" xr:uid="{00000000-0005-0000-0000-00007A0A0000}"/>
    <cellStyle name="Procent 2" xfId="1124" xr:uid="{00000000-0005-0000-0000-00007B0A0000}"/>
    <cellStyle name="Procent 2 2" xfId="1125" xr:uid="{00000000-0005-0000-0000-00007C0A0000}"/>
    <cellStyle name="Procent 2 2 2" xfId="1126" xr:uid="{00000000-0005-0000-0000-00007D0A0000}"/>
    <cellStyle name="Procent 2 3" xfId="1127" xr:uid="{00000000-0005-0000-0000-00007E0A0000}"/>
    <cellStyle name="Procent 2 3 2" xfId="1128" xr:uid="{00000000-0005-0000-0000-00007F0A0000}"/>
    <cellStyle name="Procent 2 4" xfId="1129" xr:uid="{00000000-0005-0000-0000-0000800A0000}"/>
    <cellStyle name="Procent 3" xfId="1130" xr:uid="{00000000-0005-0000-0000-0000810A0000}"/>
    <cellStyle name="Procent 3 2" xfId="2727" xr:uid="{00000000-0005-0000-0000-0000820A0000}"/>
    <cellStyle name="Procent 4" xfId="1131" xr:uid="{00000000-0005-0000-0000-0000830A0000}"/>
    <cellStyle name="Procent 4 2" xfId="1132" xr:uid="{00000000-0005-0000-0000-0000840A0000}"/>
    <cellStyle name="Procent 5" xfId="1133" xr:uid="{00000000-0005-0000-0000-0000850A0000}"/>
    <cellStyle name="Procent 5 2" xfId="1134" xr:uid="{00000000-0005-0000-0000-0000860A0000}"/>
    <cellStyle name="Procent 6" xfId="1135" xr:uid="{00000000-0005-0000-0000-0000870A0000}"/>
    <cellStyle name="Procent 7" xfId="1136" xr:uid="{00000000-0005-0000-0000-0000880A0000}"/>
    <cellStyle name="Sammenkædet celle" xfId="222" builtinId="24" customBuiltin="1"/>
    <cellStyle name="Standard_Sce_D_Extraction" xfId="935" xr:uid="{00000000-0005-0000-0000-0000890A0000}"/>
    <cellStyle name="Style 134 2" xfId="1137" xr:uid="{00000000-0005-0000-0000-00008A0A0000}"/>
    <cellStyle name="Style 140" xfId="1138" xr:uid="{00000000-0005-0000-0000-00008B0A0000}"/>
    <cellStyle name="Style 142 2" xfId="1139" xr:uid="{00000000-0005-0000-0000-00008C0A0000}"/>
    <cellStyle name="Style 155" xfId="2728" xr:uid="{00000000-0005-0000-0000-00008D0A0000}"/>
    <cellStyle name="Style 156" xfId="2729" xr:uid="{00000000-0005-0000-0000-00008E0A0000}"/>
    <cellStyle name="Style 157" xfId="2730" xr:uid="{00000000-0005-0000-0000-00008F0A0000}"/>
    <cellStyle name="Style 158" xfId="2731" xr:uid="{00000000-0005-0000-0000-0000900A0000}"/>
    <cellStyle name="Style 159" xfId="2732" xr:uid="{00000000-0005-0000-0000-0000910A0000}"/>
    <cellStyle name="Style 161" xfId="2733" xr:uid="{00000000-0005-0000-0000-0000920A0000}"/>
    <cellStyle name="Style 162" xfId="2734" xr:uid="{00000000-0005-0000-0000-0000930A0000}"/>
    <cellStyle name="Style 163" xfId="2735" xr:uid="{00000000-0005-0000-0000-0000940A0000}"/>
    <cellStyle name="Style 223" xfId="2736" xr:uid="{00000000-0005-0000-0000-0000950A0000}"/>
    <cellStyle name="Style 224" xfId="2737" xr:uid="{00000000-0005-0000-0000-0000960A0000}"/>
    <cellStyle name="Style 225" xfId="2738" xr:uid="{00000000-0005-0000-0000-0000970A0000}"/>
    <cellStyle name="Style 226" xfId="2739" xr:uid="{00000000-0005-0000-0000-0000980A0000}"/>
    <cellStyle name="Style 227" xfId="2740" xr:uid="{00000000-0005-0000-0000-0000990A0000}"/>
    <cellStyle name="Style 229" xfId="2741" xr:uid="{00000000-0005-0000-0000-00009A0A0000}"/>
    <cellStyle name="Style 230" xfId="2742" xr:uid="{00000000-0005-0000-0000-00009B0A0000}"/>
    <cellStyle name="Style 231" xfId="2743" xr:uid="{00000000-0005-0000-0000-00009C0A0000}"/>
    <cellStyle name="Style 257" xfId="2744" xr:uid="{00000000-0005-0000-0000-00009D0A0000}"/>
    <cellStyle name="Style 258" xfId="2745" xr:uid="{00000000-0005-0000-0000-00009E0A0000}"/>
    <cellStyle name="Style 259" xfId="2746" xr:uid="{00000000-0005-0000-0000-00009F0A0000}"/>
    <cellStyle name="Style 260" xfId="2747" xr:uid="{00000000-0005-0000-0000-0000A00A0000}"/>
    <cellStyle name="Style 261" xfId="2748" xr:uid="{00000000-0005-0000-0000-0000A10A0000}"/>
    <cellStyle name="Style 263" xfId="2749" xr:uid="{00000000-0005-0000-0000-0000A20A0000}"/>
    <cellStyle name="Style 264" xfId="2750" xr:uid="{00000000-0005-0000-0000-0000A30A0000}"/>
    <cellStyle name="Style 265" xfId="2751" xr:uid="{00000000-0005-0000-0000-0000A40A0000}"/>
    <cellStyle name="Style 461" xfId="2752" xr:uid="{00000000-0005-0000-0000-0000A50A0000}"/>
    <cellStyle name="Style 467" xfId="2753" xr:uid="{00000000-0005-0000-0000-0000A60A0000}"/>
    <cellStyle name="Style 468" xfId="2754" xr:uid="{00000000-0005-0000-0000-0000A70A0000}"/>
    <cellStyle name="Style 469" xfId="2755" xr:uid="{00000000-0005-0000-0000-0000A80A0000}"/>
    <cellStyle name="Style 478" xfId="2756" xr:uid="{00000000-0005-0000-0000-0000A90A0000}"/>
    <cellStyle name="Style 479" xfId="2757" xr:uid="{00000000-0005-0000-0000-0000AA0A0000}"/>
    <cellStyle name="Style 480" xfId="2758" xr:uid="{00000000-0005-0000-0000-0000AB0A0000}"/>
    <cellStyle name="Style 481" xfId="2759" xr:uid="{00000000-0005-0000-0000-0000AC0A0000}"/>
    <cellStyle name="Style 482" xfId="2760" xr:uid="{00000000-0005-0000-0000-0000AD0A0000}"/>
    <cellStyle name="Style 484" xfId="2761" xr:uid="{00000000-0005-0000-0000-0000AE0A0000}"/>
    <cellStyle name="Style 485" xfId="2762" xr:uid="{00000000-0005-0000-0000-0000AF0A0000}"/>
    <cellStyle name="Style 486" xfId="2763" xr:uid="{00000000-0005-0000-0000-0000B00A0000}"/>
    <cellStyle name="Style 495" xfId="2764" xr:uid="{00000000-0005-0000-0000-0000B10A0000}"/>
    <cellStyle name="Style 496" xfId="2765" xr:uid="{00000000-0005-0000-0000-0000B20A0000}"/>
    <cellStyle name="Style 497" xfId="2766" xr:uid="{00000000-0005-0000-0000-0000B30A0000}"/>
    <cellStyle name="Style 498" xfId="2767" xr:uid="{00000000-0005-0000-0000-0000B40A0000}"/>
    <cellStyle name="Style 499" xfId="2768" xr:uid="{00000000-0005-0000-0000-0000B50A0000}"/>
    <cellStyle name="Style 501" xfId="2769" xr:uid="{00000000-0005-0000-0000-0000B60A0000}"/>
    <cellStyle name="Style 502" xfId="2770" xr:uid="{00000000-0005-0000-0000-0000B70A0000}"/>
    <cellStyle name="Style 503" xfId="2771" xr:uid="{00000000-0005-0000-0000-0000B80A0000}"/>
    <cellStyle name="Style 580" xfId="2772" xr:uid="{00000000-0005-0000-0000-0000B90A0000}"/>
    <cellStyle name="Style 581" xfId="2773" xr:uid="{00000000-0005-0000-0000-0000BA0A0000}"/>
    <cellStyle name="Style 582" xfId="2774" xr:uid="{00000000-0005-0000-0000-0000BB0A0000}"/>
    <cellStyle name="Style 583" xfId="2775" xr:uid="{00000000-0005-0000-0000-0000BC0A0000}"/>
    <cellStyle name="Style 584" xfId="2776" xr:uid="{00000000-0005-0000-0000-0000BD0A0000}"/>
    <cellStyle name="Style 586" xfId="2777" xr:uid="{00000000-0005-0000-0000-0000BE0A0000}"/>
    <cellStyle name="Style 587" xfId="2778" xr:uid="{00000000-0005-0000-0000-0000BF0A0000}"/>
    <cellStyle name="Style 588" xfId="2779" xr:uid="{00000000-0005-0000-0000-0000C00A0000}"/>
    <cellStyle name="Testo avviso" xfId="936" xr:uid="{00000000-0005-0000-0000-0000C10A0000}"/>
    <cellStyle name="Testo descrittivo" xfId="937" xr:uid="{00000000-0005-0000-0000-0000C20A0000}"/>
    <cellStyle name="Titel" xfId="938" builtinId="15" customBuiltin="1"/>
    <cellStyle name="Titel 2" xfId="1140" xr:uid="{00000000-0005-0000-0000-0000C30A0000}"/>
    <cellStyle name="Title 2" xfId="1141" xr:uid="{00000000-0005-0000-0000-0000C50A0000}"/>
    <cellStyle name="Titolo" xfId="939" xr:uid="{00000000-0005-0000-0000-0000C60A0000}"/>
    <cellStyle name="Titolo 1" xfId="940" xr:uid="{00000000-0005-0000-0000-0000C70A0000}"/>
    <cellStyle name="Titolo 1 2" xfId="2780" xr:uid="{00000000-0005-0000-0000-0000C80A0000}"/>
    <cellStyle name="Titolo 2" xfId="941" xr:uid="{00000000-0005-0000-0000-0000C90A0000}"/>
    <cellStyle name="Titolo 2 2" xfId="2781" xr:uid="{00000000-0005-0000-0000-0000CA0A0000}"/>
    <cellStyle name="Titolo 3" xfId="942" xr:uid="{00000000-0005-0000-0000-0000CB0A0000}"/>
    <cellStyle name="Titolo 3 2" xfId="2782" xr:uid="{00000000-0005-0000-0000-0000CC0A0000}"/>
    <cellStyle name="Titolo 4" xfId="943" xr:uid="{00000000-0005-0000-0000-0000CD0A0000}"/>
    <cellStyle name="Total" xfId="944" builtinId="25" customBuiltin="1"/>
    <cellStyle name="Total 2" xfId="1142" xr:uid="{00000000-0005-0000-0000-0000CF0A0000}"/>
    <cellStyle name="Total 2 2" xfId="2783" xr:uid="{00000000-0005-0000-0000-0000D00A0000}"/>
    <cellStyle name="Totale" xfId="945" xr:uid="{00000000-0005-0000-0000-0000D10A0000}"/>
    <cellStyle name="Totale 2" xfId="946" xr:uid="{00000000-0005-0000-0000-0000D20A0000}"/>
    <cellStyle name="Totale 2 2" xfId="947" xr:uid="{00000000-0005-0000-0000-0000D30A0000}"/>
    <cellStyle name="Totale 2 3" xfId="948" xr:uid="{00000000-0005-0000-0000-0000D40A0000}"/>
    <cellStyle name="Totale 2 4" xfId="949" xr:uid="{00000000-0005-0000-0000-0000D50A0000}"/>
    <cellStyle name="Totale 2 5" xfId="950" xr:uid="{00000000-0005-0000-0000-0000D60A0000}"/>
    <cellStyle name="Totale 3" xfId="951" xr:uid="{00000000-0005-0000-0000-0000D70A0000}"/>
    <cellStyle name="Totale 3 2" xfId="2784" xr:uid="{00000000-0005-0000-0000-0000D80A0000}"/>
    <cellStyle name="Totale 4" xfId="952" xr:uid="{00000000-0005-0000-0000-0000D90A0000}"/>
    <cellStyle name="Totale 5" xfId="953" xr:uid="{00000000-0005-0000-0000-0000DA0A0000}"/>
    <cellStyle name="Totale 6" xfId="954" xr:uid="{00000000-0005-0000-0000-0000DB0A0000}"/>
    <cellStyle name="Ugyldig" xfId="46" builtinId="27" customBuiltin="1"/>
    <cellStyle name="Valore non valido" xfId="955" xr:uid="{00000000-0005-0000-0000-0000DC0A0000}"/>
    <cellStyle name="Valore valido" xfId="956" xr:uid="{00000000-0005-0000-0000-0000DD0A0000}"/>
    <cellStyle name="Warning Text 2" xfId="1143" xr:uid="{00000000-0005-0000-0000-0000DF0A0000}"/>
    <cellStyle name="X08_Total Oil" xfId="1144" xr:uid="{00000000-0005-0000-0000-0000E00A0000}"/>
    <cellStyle name="X12_Total Figs 1 dec" xfId="1145" xr:uid="{00000000-0005-0000-0000-0000E10A0000}"/>
    <cellStyle name="Обычный_CRF2002 (1)" xfId="958" xr:uid="{00000000-0005-0000-0000-0000E20A000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 Type="http://schemas.openxmlformats.org/officeDocument/2006/relationships/worksheet" Target="worksheets/sheet3.xml"/><Relationship Id="rId21" Type="http://schemas.openxmlformats.org/officeDocument/2006/relationships/externalLink" Target="externalLinks/externalLink1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10</xdr:col>
      <xdr:colOff>180974</xdr:colOff>
      <xdr:row>2</xdr:row>
      <xdr:rowOff>200025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90574" y="57151"/>
          <a:ext cx="6263640" cy="4781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a:t>
          </a:r>
          <a:r>
            <a:rPr lang="en-DK" sz="1100" i="1"/>
            <a:t>flow </a:t>
          </a:r>
          <a:r>
            <a:rPr lang="en-GB" sz="1100" i="1"/>
            <a:t>bounds</a:t>
          </a:r>
          <a:r>
            <a:rPr lang="en-GB" sz="1100" i="1" baseline="0"/>
            <a:t> for</a:t>
          </a:r>
          <a:r>
            <a:rPr lang="en-GB" sz="1100" i="1" baseline="0">
              <a:solidFill>
                <a:schemeClr val="dk1"/>
              </a:solidFill>
              <a:effectLst/>
              <a:latin typeface="+mn-lt"/>
              <a:ea typeface="+mn-ea"/>
              <a:cs typeface="+mn-cs"/>
            </a:rPr>
            <a:t> existing and planned capacity (</a:t>
          </a:r>
          <a:r>
            <a:rPr lang="en-DK" sz="1100" i="1" baseline="0">
              <a:solidFill>
                <a:schemeClr val="dk1"/>
              </a:solidFill>
              <a:effectLst/>
              <a:latin typeface="+mn-lt"/>
              <a:ea typeface="+mn-ea"/>
              <a:cs typeface="+mn-cs"/>
            </a:rPr>
            <a:t>ACT</a:t>
          </a:r>
          <a:r>
            <a:rPr lang="en-GB" sz="1100" i="1" baseline="0">
              <a:solidFill>
                <a:schemeClr val="dk1"/>
              </a:solidFill>
              <a:effectLst/>
              <a:latin typeface="+mn-lt"/>
              <a:ea typeface="+mn-ea"/>
              <a:cs typeface="+mn-cs"/>
            </a:rPr>
            <a:t>_BND)</a:t>
          </a:r>
          <a:r>
            <a:rPr lang="en-GB" sz="1100" i="1" baseline="0"/>
            <a:t> of transmission lines from </a:t>
          </a:r>
          <a:r>
            <a:rPr lang="en-DK" sz="1100" i="1" baseline="0"/>
            <a:t>Azerbaijan</a:t>
          </a:r>
          <a:r>
            <a:rPr lang="en-GB" sz="1100" i="1" baseline="0"/>
            <a:t> to other countries. </a:t>
          </a:r>
          <a:endParaRPr lang="en-GB" sz="1100"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12</xdr:col>
      <xdr:colOff>180974</xdr:colOff>
      <xdr:row>2</xdr:row>
      <xdr:rowOff>200025</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790574" y="57151"/>
          <a:ext cx="6263640" cy="447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a:t>
          </a:r>
          <a:endParaRPr lang="en-GB" sz="1100" i="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TIMES%20Modeller\TIMES-AZ\VT_AZ_SU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Mikkel\TIMES-DK\SubRES_TMPL\SubRes_ELC_Plants202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Mikkel\TIMES-DK\SubRES_TMPL\SubRes_ELC_Plants2025.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VEDA\VEDA_Models\Denmark\TIMES-DK-DEA_ws2016\VT_DK_ELC_v1p13.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C:\VEDA\VEDA_Models\TIMES-DK-TRA_20140623\TIMES-DK-TRA_20140623\Supply-Use_OilProduct.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RAMSES\Simuleringer\2012\2012-08-27\Rettelser_foretaget_i_DATA69_201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C:\RAMSES\Simuleringer\2012\2012-08-27\Rettelser_foretaget_i_DATA69_201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EsApplNT\ESTAT-E5\Documents%20and%20Settings\meyered\Local%20Settings\Temporary%20Internet%20Files\OLK111\TMP\BALANCE.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TIMES%20Modeller\TIMES-AZ\VT_AZ_ELC.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Lame12\f$\Documents%20and%20Settings\labriet\Local%20Settings\Temp\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RAMSES\RAMSES%20Dat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Users\B003206\AppData\Local\Microsoft\Windows\Temporary%20Internet%20Files\Content.Outlook\I9492QGX\Alternativ%20Drivmiddelmodel%20v%20%203%200%20MHO%202014-12-02.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EsApplNT\ESTAT-E5\TEMP\Common%20Reporting%20Format%20V1.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C:\VEDA\VEDA_Models\TIMES-DK-TRA_20140623\TIMES-DK-TRA_20140623\SubRES_TMPL\ad_beregningsmodel_version_2_1_maj_2013_(4)(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O:\03%20Team%20Modeller%20og%20analyser\Br&#230;ndselspriser\Br&#230;ndselspriser%202012\Regneark\Br&#230;ndselspriser%202012%20-%2020120628.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odities"/>
      <sheetName val="Processes"/>
      <sheetName val="MIN-IMP-EXP"/>
      <sheetName val="ETS_NETS_Prices"/>
      <sheetName val="Refineries"/>
      <sheetName val="Emis"/>
      <sheetName val="Trade"/>
      <sheetName val="Fuel Tech"/>
      <sheetName val="Distribution"/>
      <sheetName val="2010"/>
      <sheetName val="2015"/>
      <sheetName val="2019"/>
      <sheetName val="3.10"/>
      <sheetName val="BiomassCost"/>
      <sheetName val="MIN-IMP-EXP_Data"/>
      <sheetName val="Refinery_data"/>
      <sheetName val="Oil &amp; Gas Data"/>
      <sheetName val="Eurostat_EB-2010"/>
      <sheetName val="Eurostat_EB-2011"/>
      <sheetName val="Eurostat_EB-2012"/>
      <sheetName val="Eurostat_EB-2013"/>
      <sheetName val="Eurostat_EB-2014"/>
      <sheetName val="NETP 2016 (Balmorel)"/>
      <sheetName val="Flex4RES fuel prices"/>
      <sheetName val="BiomassCost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Tech"/>
      <sheetName val="Emis"/>
      <sheetName val="Fuel Tech"/>
      <sheetName val="PP List"/>
      <sheetName val="5.3"/>
      <sheetName val="5.4"/>
      <sheetName val="2.10"/>
      <sheetName val="ELC_TechsR_ELC"/>
      <sheetName val="ELC_TechsR_DHC"/>
      <sheetName val="ELC_TechsR_DHD"/>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Cockpit"/>
      <sheetName val="ResultsOneYear"/>
      <sheetName val="ResultsAllYears"/>
      <sheetName val="A4results"/>
      <sheetName val="Vehicles"/>
      <sheetName val="Fuels"/>
      <sheetName val="Basic Data"/>
      <sheetName val="PC (FORCE 1) Bio-Methanol"/>
      <sheetName val="IC (FORCE 2) ETL-Methanol"/>
      <sheetName val="PC (FORCE 3) 1G ethanol"/>
      <sheetName val="PC (FORCE 4) 2G ethano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tog-elektricitet"/>
      <sheetName val="IC Elektrolyse og komprimering"/>
      <sheetName val="IC Ladestation"/>
      <sheetName val="IC Ladestation Hybrid"/>
      <sheetName val="IC Naturgas komprimering"/>
      <sheetName val="IC Ingen mellem"/>
      <sheetName val="EU Std benzin motor"/>
      <sheetName val="EU Std diesel motor"/>
      <sheetName val="EU Diesel motor DME"/>
      <sheetName val="EU Tilpasset Otto motor"/>
      <sheetName val="EU Brændselscelle, brint"/>
      <sheetName val="EU FC, brinthybrid"/>
      <sheetName val="EU FC, methanolhybrid"/>
      <sheetName val="EU Plugin Hybrid"/>
      <sheetName val="EU Elmotor"/>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FORCE 5) 1G diesel"/>
      <sheetName val="(FORCE 6) 1G HVO DIESEL"/>
      <sheetName val="(FORCE 8)  Diesel - MOGD"/>
      <sheetName val="(FORCE 10) SNG-gasification"/>
      <sheetName val="(FORCE 11) 2G Kerosene"/>
      <sheetName val="(FORCE 12) Torrefied wood"/>
      <sheetName val="(FORCE 13) Bio-Liquid"/>
      <sheetName val="(FORCE 14) 2G bio-ethanol"/>
      <sheetName val="(FORCE 15) Ethanol+Biogas"/>
      <sheetName val="(FORCE 16) 2G Diesel"/>
      <sheetName val="(FORCE 17) SNG-biogas"/>
    </sheetNames>
    <sheetDataSet>
      <sheetData sheetId="0" refreshError="1"/>
      <sheetData sheetId="1" refreshError="1"/>
      <sheetData sheetId="2"/>
      <sheetData sheetId="3">
        <row r="5">
          <cell r="B5">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2">
          <cell r="C32">
            <v>0.05</v>
          </cell>
        </row>
        <row r="34">
          <cell r="C34">
            <v>7.45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energinet.dk/SiteCollectionDocuments/Danske%20dokumenter/El/Redeg%C3%B8relse%20for%20elforsyningssikkerhed%202015.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4"/>
  <sheetViews>
    <sheetView workbookViewId="0">
      <selection activeCell="E5" sqref="E5"/>
    </sheetView>
  </sheetViews>
  <sheetFormatPr defaultColWidth="8.81640625" defaultRowHeight="12.5"/>
  <cols>
    <col min="1" max="1" width="11.453125" customWidth="1"/>
    <col min="2" max="2" width="15.6328125" customWidth="1"/>
    <col min="3" max="3" width="13.81640625" customWidth="1"/>
    <col min="4" max="4" width="19.81640625" customWidth="1"/>
    <col min="5" max="5" width="60.36328125" customWidth="1"/>
  </cols>
  <sheetData>
    <row r="3" spans="1:5" ht="13">
      <c r="A3" s="22" t="s">
        <v>11</v>
      </c>
      <c r="B3" s="22" t="s">
        <v>12</v>
      </c>
      <c r="C3" s="22" t="s">
        <v>13</v>
      </c>
      <c r="D3" s="22" t="s">
        <v>14</v>
      </c>
      <c r="E3" s="22" t="s">
        <v>15</v>
      </c>
    </row>
    <row r="4" spans="1:5" s="28" customFormat="1">
      <c r="A4" s="29">
        <v>44399</v>
      </c>
      <c r="B4" s="28" t="s">
        <v>32</v>
      </c>
      <c r="E4" s="28" t="s">
        <v>33</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0B518-4B5D-4D70-9E2B-CD018F7A8A9A}">
  <sheetPr>
    <tabColor rgb="FF0070C0"/>
  </sheetPr>
  <dimension ref="A1:AB55"/>
  <sheetViews>
    <sheetView showGridLines="0" zoomScaleNormal="100" workbookViewId="0">
      <selection activeCell="O8" sqref="O8"/>
    </sheetView>
  </sheetViews>
  <sheetFormatPr defaultColWidth="9.1796875" defaultRowHeight="14"/>
  <cols>
    <col min="1" max="1" width="8.453125" style="72" bestFit="1" customWidth="1"/>
    <col min="2" max="2" width="31.453125" style="72" bestFit="1" customWidth="1"/>
    <col min="3" max="20" width="11.453125" style="72" customWidth="1"/>
    <col min="21" max="26" width="9.1796875" style="72"/>
    <col min="27" max="27" width="9.453125" style="72" bestFit="1" customWidth="1"/>
    <col min="28" max="256" width="9.1796875" style="72"/>
    <col min="257" max="257" width="8.453125" style="72" bestFit="1" customWidth="1"/>
    <col min="258" max="258" width="31.453125" style="72" bestFit="1" customWidth="1"/>
    <col min="259" max="276" width="11.453125" style="72" customWidth="1"/>
    <col min="277" max="282" width="9.1796875" style="72"/>
    <col min="283" max="283" width="9.453125" style="72" bestFit="1" customWidth="1"/>
    <col min="284" max="512" width="9.1796875" style="72"/>
    <col min="513" max="513" width="8.453125" style="72" bestFit="1" customWidth="1"/>
    <col min="514" max="514" width="31.453125" style="72" bestFit="1" customWidth="1"/>
    <col min="515" max="532" width="11.453125" style="72" customWidth="1"/>
    <col min="533" max="538" width="9.1796875" style="72"/>
    <col min="539" max="539" width="9.453125" style="72" bestFit="1" customWidth="1"/>
    <col min="540" max="768" width="9.1796875" style="72"/>
    <col min="769" max="769" width="8.453125" style="72" bestFit="1" customWidth="1"/>
    <col min="770" max="770" width="31.453125" style="72" bestFit="1" customWidth="1"/>
    <col min="771" max="788" width="11.453125" style="72" customWidth="1"/>
    <col min="789" max="794" width="9.1796875" style="72"/>
    <col min="795" max="795" width="9.453125" style="72" bestFit="1" customWidth="1"/>
    <col min="796" max="1024" width="9.1796875" style="72"/>
    <col min="1025" max="1025" width="8.453125" style="72" bestFit="1" customWidth="1"/>
    <col min="1026" max="1026" width="31.453125" style="72" bestFit="1" customWidth="1"/>
    <col min="1027" max="1044" width="11.453125" style="72" customWidth="1"/>
    <col min="1045" max="1050" width="9.1796875" style="72"/>
    <col min="1051" max="1051" width="9.453125" style="72" bestFit="1" customWidth="1"/>
    <col min="1052" max="1280" width="9.1796875" style="72"/>
    <col min="1281" max="1281" width="8.453125" style="72" bestFit="1" customWidth="1"/>
    <col min="1282" max="1282" width="31.453125" style="72" bestFit="1" customWidth="1"/>
    <col min="1283" max="1300" width="11.453125" style="72" customWidth="1"/>
    <col min="1301" max="1306" width="9.1796875" style="72"/>
    <col min="1307" max="1307" width="9.453125" style="72" bestFit="1" customWidth="1"/>
    <col min="1308" max="1536" width="9.1796875" style="72"/>
    <col min="1537" max="1537" width="8.453125" style="72" bestFit="1" customWidth="1"/>
    <col min="1538" max="1538" width="31.453125" style="72" bestFit="1" customWidth="1"/>
    <col min="1539" max="1556" width="11.453125" style="72" customWidth="1"/>
    <col min="1557" max="1562" width="9.1796875" style="72"/>
    <col min="1563" max="1563" width="9.453125" style="72" bestFit="1" customWidth="1"/>
    <col min="1564" max="1792" width="9.1796875" style="72"/>
    <col min="1793" max="1793" width="8.453125" style="72" bestFit="1" customWidth="1"/>
    <col min="1794" max="1794" width="31.453125" style="72" bestFit="1" customWidth="1"/>
    <col min="1795" max="1812" width="11.453125" style="72" customWidth="1"/>
    <col min="1813" max="1818" width="9.1796875" style="72"/>
    <col min="1819" max="1819" width="9.453125" style="72" bestFit="1" customWidth="1"/>
    <col min="1820" max="2048" width="9.1796875" style="72"/>
    <col min="2049" max="2049" width="8.453125" style="72" bestFit="1" customWidth="1"/>
    <col min="2050" max="2050" width="31.453125" style="72" bestFit="1" customWidth="1"/>
    <col min="2051" max="2068" width="11.453125" style="72" customWidth="1"/>
    <col min="2069" max="2074" width="9.1796875" style="72"/>
    <col min="2075" max="2075" width="9.453125" style="72" bestFit="1" customWidth="1"/>
    <col min="2076" max="2304" width="9.1796875" style="72"/>
    <col min="2305" max="2305" width="8.453125" style="72" bestFit="1" customWidth="1"/>
    <col min="2306" max="2306" width="31.453125" style="72" bestFit="1" customWidth="1"/>
    <col min="2307" max="2324" width="11.453125" style="72" customWidth="1"/>
    <col min="2325" max="2330" width="9.1796875" style="72"/>
    <col min="2331" max="2331" width="9.453125" style="72" bestFit="1" customWidth="1"/>
    <col min="2332" max="2560" width="9.1796875" style="72"/>
    <col min="2561" max="2561" width="8.453125" style="72" bestFit="1" customWidth="1"/>
    <col min="2562" max="2562" width="31.453125" style="72" bestFit="1" customWidth="1"/>
    <col min="2563" max="2580" width="11.453125" style="72" customWidth="1"/>
    <col min="2581" max="2586" width="9.1796875" style="72"/>
    <col min="2587" max="2587" width="9.453125" style="72" bestFit="1" customWidth="1"/>
    <col min="2588" max="2816" width="9.1796875" style="72"/>
    <col min="2817" max="2817" width="8.453125" style="72" bestFit="1" customWidth="1"/>
    <col min="2818" max="2818" width="31.453125" style="72" bestFit="1" customWidth="1"/>
    <col min="2819" max="2836" width="11.453125" style="72" customWidth="1"/>
    <col min="2837" max="2842" width="9.1796875" style="72"/>
    <col min="2843" max="2843" width="9.453125" style="72" bestFit="1" customWidth="1"/>
    <col min="2844" max="3072" width="9.1796875" style="72"/>
    <col min="3073" max="3073" width="8.453125" style="72" bestFit="1" customWidth="1"/>
    <col min="3074" max="3074" width="31.453125" style="72" bestFit="1" customWidth="1"/>
    <col min="3075" max="3092" width="11.453125" style="72" customWidth="1"/>
    <col min="3093" max="3098" width="9.1796875" style="72"/>
    <col min="3099" max="3099" width="9.453125" style="72" bestFit="1" customWidth="1"/>
    <col min="3100" max="3328" width="9.1796875" style="72"/>
    <col min="3329" max="3329" width="8.453125" style="72" bestFit="1" customWidth="1"/>
    <col min="3330" max="3330" width="31.453125" style="72" bestFit="1" customWidth="1"/>
    <col min="3331" max="3348" width="11.453125" style="72" customWidth="1"/>
    <col min="3349" max="3354" width="9.1796875" style="72"/>
    <col min="3355" max="3355" width="9.453125" style="72" bestFit="1" customWidth="1"/>
    <col min="3356" max="3584" width="9.1796875" style="72"/>
    <col min="3585" max="3585" width="8.453125" style="72" bestFit="1" customWidth="1"/>
    <col min="3586" max="3586" width="31.453125" style="72" bestFit="1" customWidth="1"/>
    <col min="3587" max="3604" width="11.453125" style="72" customWidth="1"/>
    <col min="3605" max="3610" width="9.1796875" style="72"/>
    <col min="3611" max="3611" width="9.453125" style="72" bestFit="1" customWidth="1"/>
    <col min="3612" max="3840" width="9.1796875" style="72"/>
    <col min="3841" max="3841" width="8.453125" style="72" bestFit="1" customWidth="1"/>
    <col min="3842" max="3842" width="31.453125" style="72" bestFit="1" customWidth="1"/>
    <col min="3843" max="3860" width="11.453125" style="72" customWidth="1"/>
    <col min="3861" max="3866" width="9.1796875" style="72"/>
    <col min="3867" max="3867" width="9.453125" style="72" bestFit="1" customWidth="1"/>
    <col min="3868" max="4096" width="9.1796875" style="72"/>
    <col min="4097" max="4097" width="8.453125" style="72" bestFit="1" customWidth="1"/>
    <col min="4098" max="4098" width="31.453125" style="72" bestFit="1" customWidth="1"/>
    <col min="4099" max="4116" width="11.453125" style="72" customWidth="1"/>
    <col min="4117" max="4122" width="9.1796875" style="72"/>
    <col min="4123" max="4123" width="9.453125" style="72" bestFit="1" customWidth="1"/>
    <col min="4124" max="4352" width="9.1796875" style="72"/>
    <col min="4353" max="4353" width="8.453125" style="72" bestFit="1" customWidth="1"/>
    <col min="4354" max="4354" width="31.453125" style="72" bestFit="1" customWidth="1"/>
    <col min="4355" max="4372" width="11.453125" style="72" customWidth="1"/>
    <col min="4373" max="4378" width="9.1796875" style="72"/>
    <col min="4379" max="4379" width="9.453125" style="72" bestFit="1" customWidth="1"/>
    <col min="4380" max="4608" width="9.1796875" style="72"/>
    <col min="4609" max="4609" width="8.453125" style="72" bestFit="1" customWidth="1"/>
    <col min="4610" max="4610" width="31.453125" style="72" bestFit="1" customWidth="1"/>
    <col min="4611" max="4628" width="11.453125" style="72" customWidth="1"/>
    <col min="4629" max="4634" width="9.1796875" style="72"/>
    <col min="4635" max="4635" width="9.453125" style="72" bestFit="1" customWidth="1"/>
    <col min="4636" max="4864" width="9.1796875" style="72"/>
    <col min="4865" max="4865" width="8.453125" style="72" bestFit="1" customWidth="1"/>
    <col min="4866" max="4866" width="31.453125" style="72" bestFit="1" customWidth="1"/>
    <col min="4867" max="4884" width="11.453125" style="72" customWidth="1"/>
    <col min="4885" max="4890" width="9.1796875" style="72"/>
    <col min="4891" max="4891" width="9.453125" style="72" bestFit="1" customWidth="1"/>
    <col min="4892" max="5120" width="9.1796875" style="72"/>
    <col min="5121" max="5121" width="8.453125" style="72" bestFit="1" customWidth="1"/>
    <col min="5122" max="5122" width="31.453125" style="72" bestFit="1" customWidth="1"/>
    <col min="5123" max="5140" width="11.453125" style="72" customWidth="1"/>
    <col min="5141" max="5146" width="9.1796875" style="72"/>
    <col min="5147" max="5147" width="9.453125" style="72" bestFit="1" customWidth="1"/>
    <col min="5148" max="5376" width="9.1796875" style="72"/>
    <col min="5377" max="5377" width="8.453125" style="72" bestFit="1" customWidth="1"/>
    <col min="5378" max="5378" width="31.453125" style="72" bestFit="1" customWidth="1"/>
    <col min="5379" max="5396" width="11.453125" style="72" customWidth="1"/>
    <col min="5397" max="5402" width="9.1796875" style="72"/>
    <col min="5403" max="5403" width="9.453125" style="72" bestFit="1" customWidth="1"/>
    <col min="5404" max="5632" width="9.1796875" style="72"/>
    <col min="5633" max="5633" width="8.453125" style="72" bestFit="1" customWidth="1"/>
    <col min="5634" max="5634" width="31.453125" style="72" bestFit="1" customWidth="1"/>
    <col min="5635" max="5652" width="11.453125" style="72" customWidth="1"/>
    <col min="5653" max="5658" width="9.1796875" style="72"/>
    <col min="5659" max="5659" width="9.453125" style="72" bestFit="1" customWidth="1"/>
    <col min="5660" max="5888" width="9.1796875" style="72"/>
    <col min="5889" max="5889" width="8.453125" style="72" bestFit="1" customWidth="1"/>
    <col min="5890" max="5890" width="31.453125" style="72" bestFit="1" customWidth="1"/>
    <col min="5891" max="5908" width="11.453125" style="72" customWidth="1"/>
    <col min="5909" max="5914" width="9.1796875" style="72"/>
    <col min="5915" max="5915" width="9.453125" style="72" bestFit="1" customWidth="1"/>
    <col min="5916" max="6144" width="9.1796875" style="72"/>
    <col min="6145" max="6145" width="8.453125" style="72" bestFit="1" customWidth="1"/>
    <col min="6146" max="6146" width="31.453125" style="72" bestFit="1" customWidth="1"/>
    <col min="6147" max="6164" width="11.453125" style="72" customWidth="1"/>
    <col min="6165" max="6170" width="9.1796875" style="72"/>
    <col min="6171" max="6171" width="9.453125" style="72" bestFit="1" customWidth="1"/>
    <col min="6172" max="6400" width="9.1796875" style="72"/>
    <col min="6401" max="6401" width="8.453125" style="72" bestFit="1" customWidth="1"/>
    <col min="6402" max="6402" width="31.453125" style="72" bestFit="1" customWidth="1"/>
    <col min="6403" max="6420" width="11.453125" style="72" customWidth="1"/>
    <col min="6421" max="6426" width="9.1796875" style="72"/>
    <col min="6427" max="6427" width="9.453125" style="72" bestFit="1" customWidth="1"/>
    <col min="6428" max="6656" width="9.1796875" style="72"/>
    <col min="6657" max="6657" width="8.453125" style="72" bestFit="1" customWidth="1"/>
    <col min="6658" max="6658" width="31.453125" style="72" bestFit="1" customWidth="1"/>
    <col min="6659" max="6676" width="11.453125" style="72" customWidth="1"/>
    <col min="6677" max="6682" width="9.1796875" style="72"/>
    <col min="6683" max="6683" width="9.453125" style="72" bestFit="1" customWidth="1"/>
    <col min="6684" max="6912" width="9.1796875" style="72"/>
    <col min="6913" max="6913" width="8.453125" style="72" bestFit="1" customWidth="1"/>
    <col min="6914" max="6914" width="31.453125" style="72" bestFit="1" customWidth="1"/>
    <col min="6915" max="6932" width="11.453125" style="72" customWidth="1"/>
    <col min="6933" max="6938" width="9.1796875" style="72"/>
    <col min="6939" max="6939" width="9.453125" style="72" bestFit="1" customWidth="1"/>
    <col min="6940" max="7168" width="9.1796875" style="72"/>
    <col min="7169" max="7169" width="8.453125" style="72" bestFit="1" customWidth="1"/>
    <col min="7170" max="7170" width="31.453125" style="72" bestFit="1" customWidth="1"/>
    <col min="7171" max="7188" width="11.453125" style="72" customWidth="1"/>
    <col min="7189" max="7194" width="9.1796875" style="72"/>
    <col min="7195" max="7195" width="9.453125" style="72" bestFit="1" customWidth="1"/>
    <col min="7196" max="7424" width="9.1796875" style="72"/>
    <col min="7425" max="7425" width="8.453125" style="72" bestFit="1" customWidth="1"/>
    <col min="7426" max="7426" width="31.453125" style="72" bestFit="1" customWidth="1"/>
    <col min="7427" max="7444" width="11.453125" style="72" customWidth="1"/>
    <col min="7445" max="7450" width="9.1796875" style="72"/>
    <col min="7451" max="7451" width="9.453125" style="72" bestFit="1" customWidth="1"/>
    <col min="7452" max="7680" width="9.1796875" style="72"/>
    <col min="7681" max="7681" width="8.453125" style="72" bestFit="1" customWidth="1"/>
    <col min="7682" max="7682" width="31.453125" style="72" bestFit="1" customWidth="1"/>
    <col min="7683" max="7700" width="11.453125" style="72" customWidth="1"/>
    <col min="7701" max="7706" width="9.1796875" style="72"/>
    <col min="7707" max="7707" width="9.453125" style="72" bestFit="1" customWidth="1"/>
    <col min="7708" max="7936" width="9.1796875" style="72"/>
    <col min="7937" max="7937" width="8.453125" style="72" bestFit="1" customWidth="1"/>
    <col min="7938" max="7938" width="31.453125" style="72" bestFit="1" customWidth="1"/>
    <col min="7939" max="7956" width="11.453125" style="72" customWidth="1"/>
    <col min="7957" max="7962" width="9.1796875" style="72"/>
    <col min="7963" max="7963" width="9.453125" style="72" bestFit="1" customWidth="1"/>
    <col min="7964" max="8192" width="9.1796875" style="72"/>
    <col min="8193" max="8193" width="8.453125" style="72" bestFit="1" customWidth="1"/>
    <col min="8194" max="8194" width="31.453125" style="72" bestFit="1" customWidth="1"/>
    <col min="8195" max="8212" width="11.453125" style="72" customWidth="1"/>
    <col min="8213" max="8218" width="9.1796875" style="72"/>
    <col min="8219" max="8219" width="9.453125" style="72" bestFit="1" customWidth="1"/>
    <col min="8220" max="8448" width="9.1796875" style="72"/>
    <col min="8449" max="8449" width="8.453125" style="72" bestFit="1" customWidth="1"/>
    <col min="8450" max="8450" width="31.453125" style="72" bestFit="1" customWidth="1"/>
    <col min="8451" max="8468" width="11.453125" style="72" customWidth="1"/>
    <col min="8469" max="8474" width="9.1796875" style="72"/>
    <col min="8475" max="8475" width="9.453125" style="72" bestFit="1" customWidth="1"/>
    <col min="8476" max="8704" width="9.1796875" style="72"/>
    <col min="8705" max="8705" width="8.453125" style="72" bestFit="1" customWidth="1"/>
    <col min="8706" max="8706" width="31.453125" style="72" bestFit="1" customWidth="1"/>
    <col min="8707" max="8724" width="11.453125" style="72" customWidth="1"/>
    <col min="8725" max="8730" width="9.1796875" style="72"/>
    <col min="8731" max="8731" width="9.453125" style="72" bestFit="1" customWidth="1"/>
    <col min="8732" max="8960" width="9.1796875" style="72"/>
    <col min="8961" max="8961" width="8.453125" style="72" bestFit="1" customWidth="1"/>
    <col min="8962" max="8962" width="31.453125" style="72" bestFit="1" customWidth="1"/>
    <col min="8963" max="8980" width="11.453125" style="72" customWidth="1"/>
    <col min="8981" max="8986" width="9.1796875" style="72"/>
    <col min="8987" max="8987" width="9.453125" style="72" bestFit="1" customWidth="1"/>
    <col min="8988" max="9216" width="9.1796875" style="72"/>
    <col min="9217" max="9217" width="8.453125" style="72" bestFit="1" customWidth="1"/>
    <col min="9218" max="9218" width="31.453125" style="72" bestFit="1" customWidth="1"/>
    <col min="9219" max="9236" width="11.453125" style="72" customWidth="1"/>
    <col min="9237" max="9242" width="9.1796875" style="72"/>
    <col min="9243" max="9243" width="9.453125" style="72" bestFit="1" customWidth="1"/>
    <col min="9244" max="9472" width="9.1796875" style="72"/>
    <col min="9473" max="9473" width="8.453125" style="72" bestFit="1" customWidth="1"/>
    <col min="9474" max="9474" width="31.453125" style="72" bestFit="1" customWidth="1"/>
    <col min="9475" max="9492" width="11.453125" style="72" customWidth="1"/>
    <col min="9493" max="9498" width="9.1796875" style="72"/>
    <col min="9499" max="9499" width="9.453125" style="72" bestFit="1" customWidth="1"/>
    <col min="9500" max="9728" width="9.1796875" style="72"/>
    <col min="9729" max="9729" width="8.453125" style="72" bestFit="1" customWidth="1"/>
    <col min="9730" max="9730" width="31.453125" style="72" bestFit="1" customWidth="1"/>
    <col min="9731" max="9748" width="11.453125" style="72" customWidth="1"/>
    <col min="9749" max="9754" width="9.1796875" style="72"/>
    <col min="9755" max="9755" width="9.453125" style="72" bestFit="1" customWidth="1"/>
    <col min="9756" max="9984" width="9.1796875" style="72"/>
    <col min="9985" max="9985" width="8.453125" style="72" bestFit="1" customWidth="1"/>
    <col min="9986" max="9986" width="31.453125" style="72" bestFit="1" customWidth="1"/>
    <col min="9987" max="10004" width="11.453125" style="72" customWidth="1"/>
    <col min="10005" max="10010" width="9.1796875" style="72"/>
    <col min="10011" max="10011" width="9.453125" style="72" bestFit="1" customWidth="1"/>
    <col min="10012" max="10240" width="9.1796875" style="72"/>
    <col min="10241" max="10241" width="8.453125" style="72" bestFit="1" customWidth="1"/>
    <col min="10242" max="10242" width="31.453125" style="72" bestFit="1" customWidth="1"/>
    <col min="10243" max="10260" width="11.453125" style="72" customWidth="1"/>
    <col min="10261" max="10266" width="9.1796875" style="72"/>
    <col min="10267" max="10267" width="9.453125" style="72" bestFit="1" customWidth="1"/>
    <col min="10268" max="10496" width="9.1796875" style="72"/>
    <col min="10497" max="10497" width="8.453125" style="72" bestFit="1" customWidth="1"/>
    <col min="10498" max="10498" width="31.453125" style="72" bestFit="1" customWidth="1"/>
    <col min="10499" max="10516" width="11.453125" style="72" customWidth="1"/>
    <col min="10517" max="10522" width="9.1796875" style="72"/>
    <col min="10523" max="10523" width="9.453125" style="72" bestFit="1" customWidth="1"/>
    <col min="10524" max="10752" width="9.1796875" style="72"/>
    <col min="10753" max="10753" width="8.453125" style="72" bestFit="1" customWidth="1"/>
    <col min="10754" max="10754" width="31.453125" style="72" bestFit="1" customWidth="1"/>
    <col min="10755" max="10772" width="11.453125" style="72" customWidth="1"/>
    <col min="10773" max="10778" width="9.1796875" style="72"/>
    <col min="10779" max="10779" width="9.453125" style="72" bestFit="1" customWidth="1"/>
    <col min="10780" max="11008" width="9.1796875" style="72"/>
    <col min="11009" max="11009" width="8.453125" style="72" bestFit="1" customWidth="1"/>
    <col min="11010" max="11010" width="31.453125" style="72" bestFit="1" customWidth="1"/>
    <col min="11011" max="11028" width="11.453125" style="72" customWidth="1"/>
    <col min="11029" max="11034" width="9.1796875" style="72"/>
    <col min="11035" max="11035" width="9.453125" style="72" bestFit="1" customWidth="1"/>
    <col min="11036" max="11264" width="9.1796875" style="72"/>
    <col min="11265" max="11265" width="8.453125" style="72" bestFit="1" customWidth="1"/>
    <col min="11266" max="11266" width="31.453125" style="72" bestFit="1" customWidth="1"/>
    <col min="11267" max="11284" width="11.453125" style="72" customWidth="1"/>
    <col min="11285" max="11290" width="9.1796875" style="72"/>
    <col min="11291" max="11291" width="9.453125" style="72" bestFit="1" customWidth="1"/>
    <col min="11292" max="11520" width="9.1796875" style="72"/>
    <col min="11521" max="11521" width="8.453125" style="72" bestFit="1" customWidth="1"/>
    <col min="11522" max="11522" width="31.453125" style="72" bestFit="1" customWidth="1"/>
    <col min="11523" max="11540" width="11.453125" style="72" customWidth="1"/>
    <col min="11541" max="11546" width="9.1796875" style="72"/>
    <col min="11547" max="11547" width="9.453125" style="72" bestFit="1" customWidth="1"/>
    <col min="11548" max="11776" width="9.1796875" style="72"/>
    <col min="11777" max="11777" width="8.453125" style="72" bestFit="1" customWidth="1"/>
    <col min="11778" max="11778" width="31.453125" style="72" bestFit="1" customWidth="1"/>
    <col min="11779" max="11796" width="11.453125" style="72" customWidth="1"/>
    <col min="11797" max="11802" width="9.1796875" style="72"/>
    <col min="11803" max="11803" width="9.453125" style="72" bestFit="1" customWidth="1"/>
    <col min="11804" max="12032" width="9.1796875" style="72"/>
    <col min="12033" max="12033" width="8.453125" style="72" bestFit="1" customWidth="1"/>
    <col min="12034" max="12034" width="31.453125" style="72" bestFit="1" customWidth="1"/>
    <col min="12035" max="12052" width="11.453125" style="72" customWidth="1"/>
    <col min="12053" max="12058" width="9.1796875" style="72"/>
    <col min="12059" max="12059" width="9.453125" style="72" bestFit="1" customWidth="1"/>
    <col min="12060" max="12288" width="9.1796875" style="72"/>
    <col min="12289" max="12289" width="8.453125" style="72" bestFit="1" customWidth="1"/>
    <col min="12290" max="12290" width="31.453125" style="72" bestFit="1" customWidth="1"/>
    <col min="12291" max="12308" width="11.453125" style="72" customWidth="1"/>
    <col min="12309" max="12314" width="9.1796875" style="72"/>
    <col min="12315" max="12315" width="9.453125" style="72" bestFit="1" customWidth="1"/>
    <col min="12316" max="12544" width="9.1796875" style="72"/>
    <col min="12545" max="12545" width="8.453125" style="72" bestFit="1" customWidth="1"/>
    <col min="12546" max="12546" width="31.453125" style="72" bestFit="1" customWidth="1"/>
    <col min="12547" max="12564" width="11.453125" style="72" customWidth="1"/>
    <col min="12565" max="12570" width="9.1796875" style="72"/>
    <col min="12571" max="12571" width="9.453125" style="72" bestFit="1" customWidth="1"/>
    <col min="12572" max="12800" width="9.1796875" style="72"/>
    <col min="12801" max="12801" width="8.453125" style="72" bestFit="1" customWidth="1"/>
    <col min="12802" max="12802" width="31.453125" style="72" bestFit="1" customWidth="1"/>
    <col min="12803" max="12820" width="11.453125" style="72" customWidth="1"/>
    <col min="12821" max="12826" width="9.1796875" style="72"/>
    <col min="12827" max="12827" width="9.453125" style="72" bestFit="1" customWidth="1"/>
    <col min="12828" max="13056" width="9.1796875" style="72"/>
    <col min="13057" max="13057" width="8.453125" style="72" bestFit="1" customWidth="1"/>
    <col min="13058" max="13058" width="31.453125" style="72" bestFit="1" customWidth="1"/>
    <col min="13059" max="13076" width="11.453125" style="72" customWidth="1"/>
    <col min="13077" max="13082" width="9.1796875" style="72"/>
    <col min="13083" max="13083" width="9.453125" style="72" bestFit="1" customWidth="1"/>
    <col min="13084" max="13312" width="9.1796875" style="72"/>
    <col min="13313" max="13313" width="8.453125" style="72" bestFit="1" customWidth="1"/>
    <col min="13314" max="13314" width="31.453125" style="72" bestFit="1" customWidth="1"/>
    <col min="13315" max="13332" width="11.453125" style="72" customWidth="1"/>
    <col min="13333" max="13338" width="9.1796875" style="72"/>
    <col min="13339" max="13339" width="9.453125" style="72" bestFit="1" customWidth="1"/>
    <col min="13340" max="13568" width="9.1796875" style="72"/>
    <col min="13569" max="13569" width="8.453125" style="72" bestFit="1" customWidth="1"/>
    <col min="13570" max="13570" width="31.453125" style="72" bestFit="1" customWidth="1"/>
    <col min="13571" max="13588" width="11.453125" style="72" customWidth="1"/>
    <col min="13589" max="13594" width="9.1796875" style="72"/>
    <col min="13595" max="13595" width="9.453125" style="72" bestFit="1" customWidth="1"/>
    <col min="13596" max="13824" width="9.1796875" style="72"/>
    <col min="13825" max="13825" width="8.453125" style="72" bestFit="1" customWidth="1"/>
    <col min="13826" max="13826" width="31.453125" style="72" bestFit="1" customWidth="1"/>
    <col min="13827" max="13844" width="11.453125" style="72" customWidth="1"/>
    <col min="13845" max="13850" width="9.1796875" style="72"/>
    <col min="13851" max="13851" width="9.453125" style="72" bestFit="1" customWidth="1"/>
    <col min="13852" max="14080" width="9.1796875" style="72"/>
    <col min="14081" max="14081" width="8.453125" style="72" bestFit="1" customWidth="1"/>
    <col min="14082" max="14082" width="31.453125" style="72" bestFit="1" customWidth="1"/>
    <col min="14083" max="14100" width="11.453125" style="72" customWidth="1"/>
    <col min="14101" max="14106" width="9.1796875" style="72"/>
    <col min="14107" max="14107" width="9.453125" style="72" bestFit="1" customWidth="1"/>
    <col min="14108" max="14336" width="9.1796875" style="72"/>
    <col min="14337" max="14337" width="8.453125" style="72" bestFit="1" customWidth="1"/>
    <col min="14338" max="14338" width="31.453125" style="72" bestFit="1" customWidth="1"/>
    <col min="14339" max="14356" width="11.453125" style="72" customWidth="1"/>
    <col min="14357" max="14362" width="9.1796875" style="72"/>
    <col min="14363" max="14363" width="9.453125" style="72" bestFit="1" customWidth="1"/>
    <col min="14364" max="14592" width="9.1796875" style="72"/>
    <col min="14593" max="14593" width="8.453125" style="72" bestFit="1" customWidth="1"/>
    <col min="14594" max="14594" width="31.453125" style="72" bestFit="1" customWidth="1"/>
    <col min="14595" max="14612" width="11.453125" style="72" customWidth="1"/>
    <col min="14613" max="14618" width="9.1796875" style="72"/>
    <col min="14619" max="14619" width="9.453125" style="72" bestFit="1" customWidth="1"/>
    <col min="14620" max="14848" width="9.1796875" style="72"/>
    <col min="14849" max="14849" width="8.453125" style="72" bestFit="1" customWidth="1"/>
    <col min="14850" max="14850" width="31.453125" style="72" bestFit="1" customWidth="1"/>
    <col min="14851" max="14868" width="11.453125" style="72" customWidth="1"/>
    <col min="14869" max="14874" width="9.1796875" style="72"/>
    <col min="14875" max="14875" width="9.453125" style="72" bestFit="1" customWidth="1"/>
    <col min="14876" max="15104" width="9.1796875" style="72"/>
    <col min="15105" max="15105" width="8.453125" style="72" bestFit="1" customWidth="1"/>
    <col min="15106" max="15106" width="31.453125" style="72" bestFit="1" customWidth="1"/>
    <col min="15107" max="15124" width="11.453125" style="72" customWidth="1"/>
    <col min="15125" max="15130" width="9.1796875" style="72"/>
    <col min="15131" max="15131" width="9.453125" style="72" bestFit="1" customWidth="1"/>
    <col min="15132" max="15360" width="9.1796875" style="72"/>
    <col min="15361" max="15361" width="8.453125" style="72" bestFit="1" customWidth="1"/>
    <col min="15362" max="15362" width="31.453125" style="72" bestFit="1" customWidth="1"/>
    <col min="15363" max="15380" width="11.453125" style="72" customWidth="1"/>
    <col min="15381" max="15386" width="9.1796875" style="72"/>
    <col min="15387" max="15387" width="9.453125" style="72" bestFit="1" customWidth="1"/>
    <col min="15388" max="15616" width="9.1796875" style="72"/>
    <col min="15617" max="15617" width="8.453125" style="72" bestFit="1" customWidth="1"/>
    <col min="15618" max="15618" width="31.453125" style="72" bestFit="1" customWidth="1"/>
    <col min="15619" max="15636" width="11.453125" style="72" customWidth="1"/>
    <col min="15637" max="15642" width="9.1796875" style="72"/>
    <col min="15643" max="15643" width="9.453125" style="72" bestFit="1" customWidth="1"/>
    <col min="15644" max="15872" width="9.1796875" style="72"/>
    <col min="15873" max="15873" width="8.453125" style="72" bestFit="1" customWidth="1"/>
    <col min="15874" max="15874" width="31.453125" style="72" bestFit="1" customWidth="1"/>
    <col min="15875" max="15892" width="11.453125" style="72" customWidth="1"/>
    <col min="15893" max="15898" width="9.1796875" style="72"/>
    <col min="15899" max="15899" width="9.453125" style="72" bestFit="1" customWidth="1"/>
    <col min="15900" max="16128" width="9.1796875" style="72"/>
    <col min="16129" max="16129" width="8.453125" style="72" bestFit="1" customWidth="1"/>
    <col min="16130" max="16130" width="31.453125" style="72" bestFit="1" customWidth="1"/>
    <col min="16131" max="16148" width="11.453125" style="72" customWidth="1"/>
    <col min="16149" max="16154" width="9.1796875" style="72"/>
    <col min="16155" max="16155" width="9.453125" style="72" bestFit="1" customWidth="1"/>
    <col min="16156" max="16384" width="9.1796875" style="72"/>
  </cols>
  <sheetData>
    <row r="1" spans="1:21">
      <c r="D1" s="87">
        <f>SUM(D17:D24)</f>
        <v>-266941.5</v>
      </c>
      <c r="F1" s="87">
        <f>SUM(F17:F24)</f>
        <v>256780.2</v>
      </c>
      <c r="P1" s="87">
        <f>SUM(P17:P24)</f>
        <v>-241023.59999999998</v>
      </c>
      <c r="Q1" s="87">
        <f>SUM(Q17:Q24)</f>
        <v>-9248.9</v>
      </c>
      <c r="R1" s="87">
        <f>SUM(R17:R24)</f>
        <v>14016</v>
      </c>
      <c r="S1" s="87">
        <f>SUM(S17:S24)</f>
        <v>93862.5</v>
      </c>
    </row>
    <row r="2" spans="1:21">
      <c r="B2" s="198" t="s">
        <v>156</v>
      </c>
      <c r="C2" s="198"/>
      <c r="D2" s="198"/>
      <c r="E2" s="198"/>
      <c r="F2" s="198"/>
      <c r="G2" s="198"/>
      <c r="H2" s="198"/>
      <c r="I2" s="198"/>
      <c r="J2" s="198"/>
      <c r="K2" s="198"/>
      <c r="L2" s="198"/>
      <c r="M2" s="198"/>
      <c r="N2" s="198"/>
      <c r="O2" s="198"/>
      <c r="P2" s="198"/>
      <c r="Q2" s="198"/>
      <c r="R2" s="198"/>
      <c r="S2" s="198"/>
      <c r="T2" s="198"/>
    </row>
    <row r="3" spans="1:21" ht="14.5" thickBot="1">
      <c r="B3" s="88" t="s">
        <v>35</v>
      </c>
      <c r="C3" s="88"/>
      <c r="D3" s="44" t="s">
        <v>36</v>
      </c>
      <c r="E3" s="44"/>
      <c r="F3" s="44"/>
      <c r="G3" s="44"/>
      <c r="H3" s="44"/>
      <c r="I3" s="44" t="s">
        <v>37</v>
      </c>
      <c r="J3" s="44" t="s">
        <v>118</v>
      </c>
      <c r="K3" s="44"/>
      <c r="L3" s="44" t="s">
        <v>39</v>
      </c>
      <c r="M3" s="44" t="s">
        <v>40</v>
      </c>
      <c r="N3" s="44"/>
      <c r="O3" s="44"/>
      <c r="P3" s="44" t="s">
        <v>41</v>
      </c>
      <c r="Q3" s="44"/>
      <c r="R3" s="44"/>
      <c r="S3" s="44" t="s">
        <v>42</v>
      </c>
      <c r="T3" s="88"/>
    </row>
    <row r="4" spans="1:21" s="89" customFormat="1" ht="18.75" customHeight="1">
      <c r="B4" s="199"/>
      <c r="C4" s="182" t="s">
        <v>43</v>
      </c>
      <c r="D4" s="182" t="s">
        <v>44</v>
      </c>
      <c r="E4" s="182" t="s">
        <v>45</v>
      </c>
      <c r="F4" s="182" t="s">
        <v>46</v>
      </c>
      <c r="G4" s="201" t="s">
        <v>47</v>
      </c>
      <c r="H4" s="202"/>
      <c r="I4" s="202"/>
      <c r="J4" s="202"/>
      <c r="K4" s="202"/>
      <c r="L4" s="202"/>
      <c r="M4" s="202"/>
      <c r="N4" s="202"/>
      <c r="O4" s="203"/>
      <c r="P4" s="182" t="s">
        <v>48</v>
      </c>
      <c r="Q4" s="182" t="s">
        <v>49</v>
      </c>
      <c r="R4" s="182" t="s">
        <v>50</v>
      </c>
      <c r="S4" s="182" t="s">
        <v>51</v>
      </c>
      <c r="T4" s="196" t="s">
        <v>52</v>
      </c>
    </row>
    <row r="5" spans="1:21" s="45" customFormat="1" ht="50.25" customHeight="1" thickBot="1">
      <c r="B5" s="200"/>
      <c r="C5" s="183"/>
      <c r="D5" s="183"/>
      <c r="E5" s="183"/>
      <c r="F5" s="183"/>
      <c r="G5" s="46" t="s">
        <v>53</v>
      </c>
      <c r="H5" s="46" t="s">
        <v>54</v>
      </c>
      <c r="I5" s="46" t="s">
        <v>55</v>
      </c>
      <c r="J5" s="46" t="s">
        <v>56</v>
      </c>
      <c r="K5" s="46" t="s">
        <v>57</v>
      </c>
      <c r="L5" s="46" t="s">
        <v>58</v>
      </c>
      <c r="M5" s="90" t="s">
        <v>116</v>
      </c>
      <c r="N5" s="46" t="s">
        <v>60</v>
      </c>
      <c r="O5" s="46" t="s">
        <v>61</v>
      </c>
      <c r="P5" s="183"/>
      <c r="Q5" s="183"/>
      <c r="R5" s="183"/>
      <c r="S5" s="183"/>
      <c r="T5" s="197"/>
    </row>
    <row r="6" spans="1:21">
      <c r="A6" s="72" t="s">
        <v>62</v>
      </c>
      <c r="B6" s="91" t="s">
        <v>63</v>
      </c>
      <c r="C6" s="111">
        <v>2584672.0999999996</v>
      </c>
      <c r="D6" s="111">
        <v>1616076.7</v>
      </c>
      <c r="E6" s="111" t="s">
        <v>64</v>
      </c>
      <c r="F6" s="111" t="s">
        <v>64</v>
      </c>
      <c r="G6" s="111" t="s">
        <v>64</v>
      </c>
      <c r="H6" s="111" t="s">
        <v>64</v>
      </c>
      <c r="I6" s="111" t="s">
        <v>64</v>
      </c>
      <c r="J6" s="111" t="s">
        <v>64</v>
      </c>
      <c r="K6" s="111" t="s">
        <v>64</v>
      </c>
      <c r="L6" s="111" t="s">
        <v>64</v>
      </c>
      <c r="M6" s="111" t="s">
        <v>64</v>
      </c>
      <c r="N6" s="111" t="s">
        <v>64</v>
      </c>
      <c r="O6" s="111" t="s">
        <v>64</v>
      </c>
      <c r="P6" s="111">
        <v>957528.6</v>
      </c>
      <c r="Q6" s="111">
        <v>11066.799999999997</v>
      </c>
      <c r="R6" s="111" t="s">
        <v>64</v>
      </c>
      <c r="S6" s="111" t="s">
        <v>64</v>
      </c>
      <c r="T6" s="112" t="s">
        <v>64</v>
      </c>
    </row>
    <row r="7" spans="1:21">
      <c r="A7" s="72" t="s">
        <v>65</v>
      </c>
      <c r="B7" s="92" t="s">
        <v>6</v>
      </c>
      <c r="C7" s="113">
        <v>12678.1</v>
      </c>
      <c r="D7" s="113" t="s">
        <v>64</v>
      </c>
      <c r="E7" s="113" t="s">
        <v>64</v>
      </c>
      <c r="F7" s="113">
        <v>11999.1</v>
      </c>
      <c r="G7" s="113" t="s">
        <v>64</v>
      </c>
      <c r="H7" s="113">
        <v>52.1</v>
      </c>
      <c r="I7" s="113">
        <v>7343.5</v>
      </c>
      <c r="J7" s="113">
        <v>2884</v>
      </c>
      <c r="K7" s="113">
        <v>189.4</v>
      </c>
      <c r="L7" s="113">
        <v>21.3</v>
      </c>
      <c r="M7" s="113" t="s">
        <v>64</v>
      </c>
      <c r="N7" s="113">
        <v>4.0999999999999996</v>
      </c>
      <c r="O7" s="113">
        <v>1504.7</v>
      </c>
      <c r="P7" s="113" t="s">
        <v>64</v>
      </c>
      <c r="Q7" s="113" t="s">
        <v>64</v>
      </c>
      <c r="R7" s="113" t="s">
        <v>64</v>
      </c>
      <c r="S7" s="113">
        <v>492.8</v>
      </c>
      <c r="T7" s="114">
        <v>186.2</v>
      </c>
    </row>
    <row r="8" spans="1:21">
      <c r="A8" s="72" t="s">
        <v>66</v>
      </c>
      <c r="B8" s="92" t="s">
        <v>7</v>
      </c>
      <c r="C8" s="113">
        <v>-1861834.3</v>
      </c>
      <c r="D8" s="113">
        <v>-1346170.4</v>
      </c>
      <c r="E8" s="113" t="s">
        <v>64</v>
      </c>
      <c r="F8" s="113">
        <v>-48099.7</v>
      </c>
      <c r="G8" s="113" t="s">
        <v>64</v>
      </c>
      <c r="H8" s="113">
        <v>-2499.3000000000002</v>
      </c>
      <c r="I8" s="113" t="s">
        <v>64</v>
      </c>
      <c r="J8" s="113">
        <v>-5163.6000000000004</v>
      </c>
      <c r="K8" s="113" t="s">
        <v>64</v>
      </c>
      <c r="L8" s="113">
        <v>-32461.200000000001</v>
      </c>
      <c r="M8" s="113">
        <v>-8.5</v>
      </c>
      <c r="N8" s="113">
        <v>-495.5</v>
      </c>
      <c r="O8" s="113">
        <v>-7471.6</v>
      </c>
      <c r="P8" s="113">
        <v>-462197</v>
      </c>
      <c r="Q8" s="113" t="s">
        <v>64</v>
      </c>
      <c r="R8" s="113" t="s">
        <v>64</v>
      </c>
      <c r="S8" s="113">
        <v>-5367.2</v>
      </c>
      <c r="T8" s="114" t="s">
        <v>64</v>
      </c>
    </row>
    <row r="9" spans="1:21">
      <c r="B9" s="93" t="s">
        <v>67</v>
      </c>
      <c r="C9" s="113">
        <v>-14818.8</v>
      </c>
      <c r="D9" s="113" t="s">
        <v>64</v>
      </c>
      <c r="E9" s="113" t="s">
        <v>64</v>
      </c>
      <c r="F9" s="113">
        <v>-14818.8</v>
      </c>
      <c r="G9" s="113" t="s">
        <v>64</v>
      </c>
      <c r="H9" s="113" t="s">
        <v>64</v>
      </c>
      <c r="I9" s="113" t="s">
        <v>64</v>
      </c>
      <c r="J9" s="113">
        <v>-13513.5</v>
      </c>
      <c r="K9" s="113" t="s">
        <v>64</v>
      </c>
      <c r="L9" s="113">
        <v>-1305.3</v>
      </c>
      <c r="M9" s="113" t="s">
        <v>64</v>
      </c>
      <c r="N9" s="113" t="s">
        <v>64</v>
      </c>
      <c r="O9" s="113" t="s">
        <v>64</v>
      </c>
      <c r="P9" s="113" t="s">
        <v>64</v>
      </c>
      <c r="Q9" s="113" t="s">
        <v>64</v>
      </c>
      <c r="R9" s="113" t="s">
        <v>64</v>
      </c>
      <c r="S9" s="113" t="s">
        <v>64</v>
      </c>
      <c r="T9" s="114" t="s">
        <v>64</v>
      </c>
    </row>
    <row r="10" spans="1:21">
      <c r="B10" s="94" t="s">
        <v>68</v>
      </c>
      <c r="C10" s="113">
        <v>-1305.3</v>
      </c>
      <c r="D10" s="113" t="s">
        <v>64</v>
      </c>
      <c r="E10" s="113" t="s">
        <v>64</v>
      </c>
      <c r="F10" s="113">
        <v>-1305.3</v>
      </c>
      <c r="G10" s="113" t="s">
        <v>64</v>
      </c>
      <c r="H10" s="113" t="s">
        <v>64</v>
      </c>
      <c r="I10" s="113" t="s">
        <v>64</v>
      </c>
      <c r="J10" s="113" t="s">
        <v>64</v>
      </c>
      <c r="K10" s="113" t="s">
        <v>64</v>
      </c>
      <c r="L10" s="113">
        <v>-1305.3</v>
      </c>
      <c r="M10" s="113" t="s">
        <v>64</v>
      </c>
      <c r="N10" s="113" t="s">
        <v>64</v>
      </c>
      <c r="O10" s="113" t="s">
        <v>64</v>
      </c>
      <c r="P10" s="113" t="s">
        <v>64</v>
      </c>
      <c r="Q10" s="113" t="s">
        <v>64</v>
      </c>
      <c r="R10" s="113" t="s">
        <v>64</v>
      </c>
      <c r="S10" s="113" t="s">
        <v>64</v>
      </c>
      <c r="T10" s="114" t="s">
        <v>64</v>
      </c>
    </row>
    <row r="11" spans="1:21">
      <c r="B11" s="94" t="s">
        <v>69</v>
      </c>
      <c r="C11" s="113">
        <v>-13513.5</v>
      </c>
      <c r="D11" s="113" t="s">
        <v>64</v>
      </c>
      <c r="E11" s="113" t="s">
        <v>64</v>
      </c>
      <c r="F11" s="113">
        <v>-13513.5</v>
      </c>
      <c r="G11" s="113" t="s">
        <v>64</v>
      </c>
      <c r="H11" s="113" t="s">
        <v>64</v>
      </c>
      <c r="I11" s="113" t="s">
        <v>64</v>
      </c>
      <c r="J11" s="113">
        <v>-13513.5</v>
      </c>
      <c r="K11" s="113" t="s">
        <v>64</v>
      </c>
      <c r="L11" s="113" t="s">
        <v>64</v>
      </c>
      <c r="M11" s="113" t="s">
        <v>64</v>
      </c>
      <c r="N11" s="113" t="s">
        <v>64</v>
      </c>
      <c r="O11" s="113" t="s">
        <v>64</v>
      </c>
      <c r="P11" s="113" t="s">
        <v>64</v>
      </c>
      <c r="Q11" s="113" t="s">
        <v>64</v>
      </c>
      <c r="R11" s="113" t="s">
        <v>64</v>
      </c>
      <c r="S11" s="113" t="s">
        <v>64</v>
      </c>
      <c r="T11" s="114" t="s">
        <v>64</v>
      </c>
    </row>
    <row r="12" spans="1:21">
      <c r="B12" s="95" t="s">
        <v>70</v>
      </c>
      <c r="C12" s="113">
        <v>-7141.9000000000005</v>
      </c>
      <c r="D12" s="113">
        <v>-758.4</v>
      </c>
      <c r="E12" s="113" t="s">
        <v>64</v>
      </c>
      <c r="F12" s="113">
        <v>-1403.8000000000002</v>
      </c>
      <c r="G12" s="113" t="s">
        <v>64</v>
      </c>
      <c r="H12" s="113">
        <v>464.7</v>
      </c>
      <c r="I12" s="113">
        <v>1114.5</v>
      </c>
      <c r="J12" s="113">
        <v>-25.9</v>
      </c>
      <c r="K12" s="113" t="s">
        <v>64</v>
      </c>
      <c r="L12" s="113">
        <v>170.6</v>
      </c>
      <c r="M12" s="113">
        <v>-2081.5</v>
      </c>
      <c r="N12" s="113">
        <v>-200.6</v>
      </c>
      <c r="O12" s="113">
        <v>-845.6</v>
      </c>
      <c r="P12" s="113">
        <v>-4948.8999999999996</v>
      </c>
      <c r="Q12" s="113">
        <v>-33.6</v>
      </c>
      <c r="R12" s="113" t="s">
        <v>64</v>
      </c>
      <c r="S12" s="113" t="s">
        <v>64</v>
      </c>
      <c r="T12" s="114">
        <v>2.8</v>
      </c>
    </row>
    <row r="13" spans="1:21">
      <c r="B13" s="96" t="s">
        <v>71</v>
      </c>
      <c r="C13" s="115">
        <v>713555.2</v>
      </c>
      <c r="D13" s="115">
        <v>269147.90000000002</v>
      </c>
      <c r="E13" s="113" t="s">
        <v>64</v>
      </c>
      <c r="F13" s="115">
        <v>-52323.199999999997</v>
      </c>
      <c r="G13" s="113" t="s">
        <v>64</v>
      </c>
      <c r="H13" s="113">
        <v>-1982.5</v>
      </c>
      <c r="I13" s="113">
        <v>8458</v>
      </c>
      <c r="J13" s="113">
        <v>-15819</v>
      </c>
      <c r="K13" s="113">
        <v>189.4</v>
      </c>
      <c r="L13" s="113">
        <v>-33574.6</v>
      </c>
      <c r="M13" s="113">
        <v>-2090</v>
      </c>
      <c r="N13" s="113">
        <v>-692</v>
      </c>
      <c r="O13" s="113">
        <v>-6812.5</v>
      </c>
      <c r="P13" s="115">
        <v>490382.7</v>
      </c>
      <c r="Q13" s="115">
        <v>11033.199999999999</v>
      </c>
      <c r="R13" s="113" t="s">
        <v>64</v>
      </c>
      <c r="S13" s="115">
        <v>-4874.3999999999996</v>
      </c>
      <c r="T13" s="116">
        <v>189</v>
      </c>
      <c r="U13" s="87"/>
    </row>
    <row r="14" spans="1:21">
      <c r="B14" s="97" t="s">
        <v>72</v>
      </c>
      <c r="C14" s="115">
        <v>2461.4</v>
      </c>
      <c r="D14" s="115" t="s">
        <v>64</v>
      </c>
      <c r="E14" s="113" t="s">
        <v>64</v>
      </c>
      <c r="F14" s="115">
        <v>955.00000000000011</v>
      </c>
      <c r="G14" s="113" t="s">
        <v>64</v>
      </c>
      <c r="H14" s="113" t="s">
        <v>64</v>
      </c>
      <c r="I14" s="113">
        <v>375.8</v>
      </c>
      <c r="J14" s="113" t="s">
        <v>64</v>
      </c>
      <c r="K14" s="113" t="s">
        <v>64</v>
      </c>
      <c r="L14" s="113">
        <v>563.1</v>
      </c>
      <c r="M14" s="113" t="s">
        <v>64</v>
      </c>
      <c r="N14" s="113" t="s">
        <v>64</v>
      </c>
      <c r="O14" s="113">
        <v>16.100000000000001</v>
      </c>
      <c r="P14" s="115">
        <v>1402.3</v>
      </c>
      <c r="Q14" s="113" t="s">
        <v>64</v>
      </c>
      <c r="R14" s="113" t="s">
        <v>64</v>
      </c>
      <c r="S14" s="115">
        <v>104.1</v>
      </c>
      <c r="T14" s="114" t="s">
        <v>64</v>
      </c>
      <c r="U14" s="87"/>
    </row>
    <row r="15" spans="1:21">
      <c r="B15" s="97" t="s">
        <v>73</v>
      </c>
      <c r="C15" s="113" t="s">
        <v>64</v>
      </c>
      <c r="D15" s="113" t="s">
        <v>64</v>
      </c>
      <c r="E15" s="113" t="s">
        <v>64</v>
      </c>
      <c r="F15" s="113" t="s">
        <v>64</v>
      </c>
      <c r="G15" s="113" t="s">
        <v>64</v>
      </c>
      <c r="H15" s="113" t="s">
        <v>64</v>
      </c>
      <c r="I15" s="113" t="s">
        <v>64</v>
      </c>
      <c r="J15" s="113" t="s">
        <v>64</v>
      </c>
      <c r="K15" s="113" t="s">
        <v>64</v>
      </c>
      <c r="L15" s="113" t="s">
        <v>64</v>
      </c>
      <c r="M15" s="113" t="s">
        <v>64</v>
      </c>
      <c r="N15" s="113" t="s">
        <v>64</v>
      </c>
      <c r="O15" s="113" t="s">
        <v>64</v>
      </c>
      <c r="P15" s="113" t="s">
        <v>64</v>
      </c>
      <c r="Q15" s="113" t="s">
        <v>64</v>
      </c>
      <c r="R15" s="113" t="s">
        <v>64</v>
      </c>
      <c r="S15" s="113" t="s">
        <v>64</v>
      </c>
      <c r="T15" s="114" t="s">
        <v>64</v>
      </c>
    </row>
    <row r="16" spans="1:21">
      <c r="B16" s="97" t="s">
        <v>74</v>
      </c>
      <c r="C16" s="115">
        <v>-152555.29999999999</v>
      </c>
      <c r="D16" s="115">
        <v>-266941.5</v>
      </c>
      <c r="E16" s="113" t="s">
        <v>64</v>
      </c>
      <c r="F16" s="115">
        <v>256780.2</v>
      </c>
      <c r="G16" s="113">
        <v>10275.5</v>
      </c>
      <c r="H16" s="113">
        <v>9959.2000000000007</v>
      </c>
      <c r="I16" s="113">
        <v>50169</v>
      </c>
      <c r="J16" s="113">
        <v>28779.8</v>
      </c>
      <c r="K16" s="113" t="s">
        <v>64</v>
      </c>
      <c r="L16" s="113">
        <v>95067.5</v>
      </c>
      <c r="M16" s="113">
        <v>5365.2</v>
      </c>
      <c r="N16" s="113">
        <v>10650.6</v>
      </c>
      <c r="O16" s="113">
        <v>46513.4</v>
      </c>
      <c r="P16" s="115">
        <v>-241023.6</v>
      </c>
      <c r="Q16" s="115">
        <v>-9248.8999999999978</v>
      </c>
      <c r="R16" s="115">
        <v>14016</v>
      </c>
      <c r="S16" s="115">
        <v>93862.5</v>
      </c>
      <c r="T16" s="114" t="s">
        <v>64</v>
      </c>
      <c r="U16" s="87"/>
    </row>
    <row r="17" spans="1:28">
      <c r="B17" s="94" t="s">
        <v>75</v>
      </c>
      <c r="C17" s="113">
        <v>-85949.999999999985</v>
      </c>
      <c r="D17" s="113" t="s">
        <v>64</v>
      </c>
      <c r="E17" s="113" t="s">
        <v>64</v>
      </c>
      <c r="F17" s="113">
        <v>-597.20000000000005</v>
      </c>
      <c r="G17" s="113" t="s">
        <v>64</v>
      </c>
      <c r="H17" s="113" t="s">
        <v>64</v>
      </c>
      <c r="I17" s="113" t="s">
        <v>64</v>
      </c>
      <c r="J17" s="113" t="s">
        <v>64</v>
      </c>
      <c r="K17" s="113" t="s">
        <v>64</v>
      </c>
      <c r="L17" s="113">
        <v>-597.20000000000005</v>
      </c>
      <c r="M17" s="113" t="s">
        <v>64</v>
      </c>
      <c r="N17" s="113" t="s">
        <v>64</v>
      </c>
      <c r="O17" s="113" t="s">
        <v>64</v>
      </c>
      <c r="P17" s="113">
        <v>-142783.79999999999</v>
      </c>
      <c r="Q17" s="113">
        <v>-9246.7999999999993</v>
      </c>
      <c r="R17" s="113" t="s">
        <v>64</v>
      </c>
      <c r="S17" s="113">
        <v>66677.8</v>
      </c>
      <c r="T17" s="114" t="s">
        <v>64</v>
      </c>
      <c r="U17" s="72">
        <f>S17/SUM(P17:Q17)</f>
        <v>-0.43858144347256417</v>
      </c>
      <c r="V17" s="98">
        <f>(S17+Q17)/SUM(G17:P17)*-1</f>
        <v>0.40054818978804724</v>
      </c>
      <c r="X17" s="99">
        <f>SUM(R17:S17)/SUM(G17:Q17)*-1</f>
        <v>0.43686536790807445</v>
      </c>
    </row>
    <row r="18" spans="1:28">
      <c r="B18" s="94" t="s">
        <v>76</v>
      </c>
      <c r="C18" s="113">
        <v>-54926.900000000009</v>
      </c>
      <c r="D18" s="113" t="s">
        <v>64</v>
      </c>
      <c r="E18" s="113" t="s">
        <v>64</v>
      </c>
      <c r="F18" s="113">
        <v>-8.5</v>
      </c>
      <c r="G18" s="113" t="s">
        <v>64</v>
      </c>
      <c r="H18" s="113" t="s">
        <v>64</v>
      </c>
      <c r="I18" s="113" t="s">
        <v>64</v>
      </c>
      <c r="J18" s="113" t="s">
        <v>64</v>
      </c>
      <c r="K18" s="113" t="s">
        <v>64</v>
      </c>
      <c r="L18" s="113">
        <v>-8.5</v>
      </c>
      <c r="M18" s="113" t="s">
        <v>64</v>
      </c>
      <c r="N18" s="113" t="s">
        <v>64</v>
      </c>
      <c r="O18" s="113" t="s">
        <v>64</v>
      </c>
      <c r="P18" s="113">
        <v>-89888.8</v>
      </c>
      <c r="Q18" s="113" t="s">
        <v>64</v>
      </c>
      <c r="R18" s="113">
        <v>7785.7</v>
      </c>
      <c r="S18" s="113">
        <v>27184.7</v>
      </c>
      <c r="T18" s="114" t="s">
        <v>64</v>
      </c>
      <c r="U18" s="72">
        <f>R18/S18</f>
        <v>0.28640007062796352</v>
      </c>
      <c r="V18" s="99">
        <f>SUM(R18:S18)/SUM(G18:Q18)*-1</f>
        <v>0.38900389666875423</v>
      </c>
    </row>
    <row r="19" spans="1:28">
      <c r="B19" s="94" t="s">
        <v>77</v>
      </c>
      <c r="C19" s="113">
        <v>-1922.8999999999996</v>
      </c>
      <c r="D19" s="113" t="s">
        <v>64</v>
      </c>
      <c r="E19" s="113" t="s">
        <v>64</v>
      </c>
      <c r="F19" s="113">
        <v>-17</v>
      </c>
      <c r="G19" s="113" t="s">
        <v>64</v>
      </c>
      <c r="H19" s="113" t="s">
        <v>64</v>
      </c>
      <c r="I19" s="113" t="s">
        <v>64</v>
      </c>
      <c r="J19" s="113" t="s">
        <v>64</v>
      </c>
      <c r="K19" s="113" t="s">
        <v>64</v>
      </c>
      <c r="L19" s="113">
        <v>-8.5</v>
      </c>
      <c r="M19" s="113">
        <v>-8.5</v>
      </c>
      <c r="N19" s="113" t="s">
        <v>64</v>
      </c>
      <c r="O19" s="113" t="s">
        <v>64</v>
      </c>
      <c r="P19" s="113">
        <v>-8136.2</v>
      </c>
      <c r="Q19" s="113" t="s">
        <v>64</v>
      </c>
      <c r="R19" s="113">
        <v>6230.3</v>
      </c>
      <c r="S19" s="113" t="s">
        <v>64</v>
      </c>
      <c r="T19" s="114" t="s">
        <v>64</v>
      </c>
      <c r="V19" s="99">
        <f>SUM(R19:S19)/SUM(G19:Q19)*-1</f>
        <v>0.76415395182259727</v>
      </c>
    </row>
    <row r="20" spans="1:28">
      <c r="B20" s="94" t="s">
        <v>78</v>
      </c>
      <c r="C20" s="113">
        <v>1174.4000000000001</v>
      </c>
      <c r="D20" s="113" t="s">
        <v>64</v>
      </c>
      <c r="E20" s="113" t="s">
        <v>64</v>
      </c>
      <c r="F20" s="113">
        <v>1389.2</v>
      </c>
      <c r="G20" s="113" t="s">
        <v>64</v>
      </c>
      <c r="H20" s="113">
        <v>569.1</v>
      </c>
      <c r="I20" s="113" t="s">
        <v>64</v>
      </c>
      <c r="J20" s="113" t="s">
        <v>64</v>
      </c>
      <c r="K20" s="113" t="s">
        <v>64</v>
      </c>
      <c r="L20" s="113" t="s">
        <v>64</v>
      </c>
      <c r="M20" s="113" t="s">
        <v>64</v>
      </c>
      <c r="N20" s="113" t="s">
        <v>64</v>
      </c>
      <c r="O20" s="113">
        <v>820.1</v>
      </c>
      <c r="P20" s="113">
        <v>-214.8</v>
      </c>
      <c r="Q20" s="113" t="s">
        <v>64</v>
      </c>
      <c r="R20" s="113" t="s">
        <v>64</v>
      </c>
      <c r="S20" s="113" t="s">
        <v>64</v>
      </c>
      <c r="T20" s="114" t="s">
        <v>64</v>
      </c>
    </row>
    <row r="21" spans="1:28">
      <c r="B21" s="94" t="s">
        <v>79</v>
      </c>
      <c r="C21" s="113" t="s">
        <v>64</v>
      </c>
      <c r="D21" s="113" t="s">
        <v>64</v>
      </c>
      <c r="E21" s="113" t="s">
        <v>64</v>
      </c>
      <c r="F21" s="113" t="s">
        <v>64</v>
      </c>
      <c r="G21" s="113" t="s">
        <v>64</v>
      </c>
      <c r="H21" s="113" t="s">
        <v>64</v>
      </c>
      <c r="I21" s="113" t="s">
        <v>64</v>
      </c>
      <c r="J21" s="113" t="s">
        <v>64</v>
      </c>
      <c r="K21" s="113" t="s">
        <v>64</v>
      </c>
      <c r="L21" s="113" t="s">
        <v>64</v>
      </c>
      <c r="M21" s="113" t="s">
        <v>64</v>
      </c>
      <c r="N21" s="113" t="s">
        <v>64</v>
      </c>
      <c r="O21" s="113" t="s">
        <v>64</v>
      </c>
      <c r="P21" s="113" t="s">
        <v>64</v>
      </c>
      <c r="Q21" s="113" t="s">
        <v>64</v>
      </c>
      <c r="R21" s="113" t="s">
        <v>64</v>
      </c>
      <c r="S21" s="113" t="s">
        <v>64</v>
      </c>
      <c r="T21" s="114" t="s">
        <v>64</v>
      </c>
    </row>
    <row r="22" spans="1:28">
      <c r="A22" s="99"/>
      <c r="B22" s="100" t="s">
        <v>80</v>
      </c>
      <c r="C22" s="113">
        <v>-10927.8</v>
      </c>
      <c r="D22" s="113">
        <v>-266941.5</v>
      </c>
      <c r="E22" s="113" t="s">
        <v>64</v>
      </c>
      <c r="F22" s="113">
        <v>256013.7</v>
      </c>
      <c r="G22" s="113">
        <v>10275.5</v>
      </c>
      <c r="H22" s="113">
        <v>9390.1</v>
      </c>
      <c r="I22" s="113">
        <v>50169</v>
      </c>
      <c r="J22" s="113">
        <v>28779.8</v>
      </c>
      <c r="K22" s="113" t="s">
        <v>64</v>
      </c>
      <c r="L22" s="113">
        <v>95681.7</v>
      </c>
      <c r="M22" s="113">
        <v>5373.7</v>
      </c>
      <c r="N22" s="113">
        <v>10650.6</v>
      </c>
      <c r="O22" s="113">
        <v>45693.3</v>
      </c>
      <c r="P22" s="113" t="s">
        <v>64</v>
      </c>
      <c r="Q22" s="113" t="s">
        <v>64</v>
      </c>
      <c r="R22" s="113" t="s">
        <v>64</v>
      </c>
      <c r="S22" s="113" t="s">
        <v>64</v>
      </c>
      <c r="T22" s="114" t="s">
        <v>64</v>
      </c>
      <c r="V22" s="72">
        <v>29</v>
      </c>
      <c r="W22" s="72">
        <f>V22/$V$26</f>
        <v>5.8467741935483868E-2</v>
      </c>
    </row>
    <row r="23" spans="1:28">
      <c r="B23" s="100" t="s">
        <v>81</v>
      </c>
      <c r="C23" s="113" t="s">
        <v>64</v>
      </c>
      <c r="D23" s="113" t="s">
        <v>64</v>
      </c>
      <c r="E23" s="113" t="s">
        <v>64</v>
      </c>
      <c r="F23" s="113" t="s">
        <v>64</v>
      </c>
      <c r="G23" s="113" t="s">
        <v>64</v>
      </c>
      <c r="H23" s="113" t="s">
        <v>64</v>
      </c>
      <c r="I23" s="113" t="s">
        <v>64</v>
      </c>
      <c r="J23" s="113" t="s">
        <v>64</v>
      </c>
      <c r="K23" s="113" t="s">
        <v>64</v>
      </c>
      <c r="L23" s="113" t="s">
        <v>64</v>
      </c>
      <c r="M23" s="113" t="s">
        <v>64</v>
      </c>
      <c r="N23" s="113" t="s">
        <v>64</v>
      </c>
      <c r="O23" s="113" t="s">
        <v>64</v>
      </c>
      <c r="P23" s="113" t="s">
        <v>64</v>
      </c>
      <c r="Q23" s="113" t="s">
        <v>64</v>
      </c>
      <c r="R23" s="113" t="s">
        <v>64</v>
      </c>
      <c r="S23" s="113" t="s">
        <v>64</v>
      </c>
      <c r="T23" s="114" t="s">
        <v>64</v>
      </c>
      <c r="V23" s="72">
        <v>54</v>
      </c>
      <c r="W23" s="72">
        <f>V23/$V$26</f>
        <v>0.10887096774193548</v>
      </c>
    </row>
    <row r="24" spans="1:28">
      <c r="B24" s="94" t="s">
        <v>82</v>
      </c>
      <c r="C24" s="113">
        <v>-2.0999999999999996</v>
      </c>
      <c r="D24" s="113" t="s">
        <v>64</v>
      </c>
      <c r="E24" s="113" t="s">
        <v>64</v>
      </c>
      <c r="F24" s="113" t="s">
        <v>64</v>
      </c>
      <c r="G24" s="113" t="s">
        <v>64</v>
      </c>
      <c r="H24" s="113" t="s">
        <v>64</v>
      </c>
      <c r="I24" s="113" t="s">
        <v>64</v>
      </c>
      <c r="J24" s="113" t="s">
        <v>64</v>
      </c>
      <c r="K24" s="113" t="s">
        <v>64</v>
      </c>
      <c r="L24" s="113" t="s">
        <v>64</v>
      </c>
      <c r="M24" s="113" t="s">
        <v>64</v>
      </c>
      <c r="N24" s="113" t="s">
        <v>64</v>
      </c>
      <c r="O24" s="113" t="s">
        <v>64</v>
      </c>
      <c r="P24" s="113" t="s">
        <v>64</v>
      </c>
      <c r="Q24" s="113">
        <v>-2.0999999999999996</v>
      </c>
      <c r="R24" s="113" t="s">
        <v>64</v>
      </c>
      <c r="S24" s="113" t="s">
        <v>64</v>
      </c>
      <c r="T24" s="114" t="s">
        <v>64</v>
      </c>
      <c r="V24" s="72">
        <v>98</v>
      </c>
      <c r="W24" s="72">
        <f>V24/$V$26</f>
        <v>0.19758064516129031</v>
      </c>
    </row>
    <row r="25" spans="1:28">
      <c r="B25" s="101" t="s">
        <v>83</v>
      </c>
      <c r="C25" s="115">
        <v>47230.5</v>
      </c>
      <c r="D25" s="115">
        <v>452.5</v>
      </c>
      <c r="E25" s="113" t="s">
        <v>64</v>
      </c>
      <c r="F25" s="115">
        <v>13615.7</v>
      </c>
      <c r="G25" s="113">
        <v>7968</v>
      </c>
      <c r="H25" s="113" t="s">
        <v>64</v>
      </c>
      <c r="I25" s="113" t="s">
        <v>64</v>
      </c>
      <c r="J25" s="113" t="s">
        <v>64</v>
      </c>
      <c r="K25" s="113" t="s">
        <v>64</v>
      </c>
      <c r="L25" s="113" t="s">
        <v>64</v>
      </c>
      <c r="M25" s="113" t="s">
        <v>64</v>
      </c>
      <c r="N25" s="113" t="s">
        <v>64</v>
      </c>
      <c r="O25" s="113">
        <v>5647.7</v>
      </c>
      <c r="P25" s="115">
        <v>19479.2</v>
      </c>
      <c r="Q25" s="113" t="s">
        <v>64</v>
      </c>
      <c r="R25" s="115">
        <v>9.6</v>
      </c>
      <c r="S25" s="115">
        <v>13673.5</v>
      </c>
      <c r="T25" s="114" t="s">
        <v>64</v>
      </c>
      <c r="U25" s="87"/>
      <c r="V25" s="72">
        <v>315</v>
      </c>
      <c r="W25" s="72">
        <f>V25/$V$26</f>
        <v>0.63508064516129037</v>
      </c>
    </row>
    <row r="26" spans="1:28">
      <c r="B26" s="101" t="s">
        <v>84</v>
      </c>
      <c r="C26" s="115">
        <v>38719.5</v>
      </c>
      <c r="D26" s="115">
        <v>1753.9</v>
      </c>
      <c r="E26" s="113" t="s">
        <v>64</v>
      </c>
      <c r="F26" s="113" t="s">
        <v>64</v>
      </c>
      <c r="G26" s="113" t="s">
        <v>64</v>
      </c>
      <c r="H26" s="113" t="s">
        <v>64</v>
      </c>
      <c r="I26" s="113" t="s">
        <v>64</v>
      </c>
      <c r="J26" s="113" t="s">
        <v>64</v>
      </c>
      <c r="K26" s="113" t="s">
        <v>64</v>
      </c>
      <c r="L26" s="113" t="s">
        <v>64</v>
      </c>
      <c r="M26" s="113" t="s">
        <v>64</v>
      </c>
      <c r="N26" s="113" t="s">
        <v>64</v>
      </c>
      <c r="O26" s="113" t="s">
        <v>64</v>
      </c>
      <c r="P26" s="115">
        <v>28154.5</v>
      </c>
      <c r="Q26" s="113" t="s">
        <v>64</v>
      </c>
      <c r="R26" s="115">
        <v>798.9</v>
      </c>
      <c r="S26" s="115">
        <v>8012.2</v>
      </c>
      <c r="T26" s="114" t="s">
        <v>64</v>
      </c>
      <c r="U26" s="87"/>
      <c r="V26" s="72">
        <f>SUM(V22:V25)</f>
        <v>496</v>
      </c>
      <c r="W26" s="87"/>
    </row>
    <row r="27" spans="1:28">
      <c r="B27" s="101" t="s">
        <v>85</v>
      </c>
      <c r="C27" s="115">
        <v>472588.5</v>
      </c>
      <c r="D27" s="113" t="s">
        <v>64</v>
      </c>
      <c r="E27" s="113" t="s">
        <v>64</v>
      </c>
      <c r="F27" s="115">
        <v>189886.30000000002</v>
      </c>
      <c r="G27" s="113">
        <v>2307.5</v>
      </c>
      <c r="H27" s="113">
        <v>7976.7</v>
      </c>
      <c r="I27" s="113">
        <v>58251.199999999997</v>
      </c>
      <c r="J27" s="113">
        <v>12960.8</v>
      </c>
      <c r="K27" s="113">
        <v>189.4</v>
      </c>
      <c r="L27" s="113">
        <v>60929.8</v>
      </c>
      <c r="M27" s="113">
        <v>3275.2</v>
      </c>
      <c r="N27" s="113">
        <v>9958.6</v>
      </c>
      <c r="O27" s="113">
        <v>34037.1</v>
      </c>
      <c r="P27" s="115">
        <v>200323.1</v>
      </c>
      <c r="Q27" s="115">
        <v>1784.3000000000002</v>
      </c>
      <c r="R27" s="115">
        <v>13207.5</v>
      </c>
      <c r="S27" s="115">
        <v>67198.3</v>
      </c>
      <c r="T27" s="116">
        <v>189</v>
      </c>
      <c r="U27" s="87"/>
      <c r="Z27" s="87">
        <f>P27-P16</f>
        <v>441346.7</v>
      </c>
      <c r="AA27" s="72">
        <f>Z27*56</f>
        <v>24715415.199999999</v>
      </c>
    </row>
    <row r="28" spans="1:28">
      <c r="B28" s="101" t="s">
        <v>86</v>
      </c>
      <c r="C28" s="115">
        <v>417127.69999999995</v>
      </c>
      <c r="D28" s="113" t="s">
        <v>64</v>
      </c>
      <c r="E28" s="113" t="s">
        <v>64</v>
      </c>
      <c r="F28" s="115">
        <v>135808.9</v>
      </c>
      <c r="G28" s="113" t="s">
        <v>64</v>
      </c>
      <c r="H28" s="113">
        <v>1033.7</v>
      </c>
      <c r="I28" s="113">
        <v>58251.199999999997</v>
      </c>
      <c r="J28" s="113">
        <v>12960.8</v>
      </c>
      <c r="K28" s="113">
        <v>25.8</v>
      </c>
      <c r="L28" s="113">
        <v>60784.800000000003</v>
      </c>
      <c r="M28" s="113">
        <v>2655</v>
      </c>
      <c r="N28" s="113" t="s">
        <v>64</v>
      </c>
      <c r="O28" s="113">
        <v>97.6</v>
      </c>
      <c r="P28" s="115">
        <v>199092.7</v>
      </c>
      <c r="Q28" s="115">
        <v>1784.3000000000002</v>
      </c>
      <c r="R28" s="115">
        <v>13207.5</v>
      </c>
      <c r="S28" s="115">
        <v>67198.3</v>
      </c>
      <c r="T28" s="116">
        <v>36</v>
      </c>
      <c r="U28" s="87"/>
      <c r="W28" s="87">
        <f>SUM(S25:S27)-S13</f>
        <v>93758.399999999994</v>
      </c>
      <c r="AA28" s="72">
        <f>P16*-1*56/1000000</f>
        <v>13.497321599999999</v>
      </c>
      <c r="AB28" s="72" t="s">
        <v>119</v>
      </c>
    </row>
    <row r="29" spans="1:28">
      <c r="B29" s="102" t="s">
        <v>87</v>
      </c>
      <c r="C29" s="115">
        <v>67965.7</v>
      </c>
      <c r="D29" s="113" t="s">
        <v>64</v>
      </c>
      <c r="E29" s="113" t="s">
        <v>64</v>
      </c>
      <c r="F29" s="115">
        <v>5794.4000000000005</v>
      </c>
      <c r="G29" s="113" t="s">
        <v>64</v>
      </c>
      <c r="H29" s="113">
        <v>23.5</v>
      </c>
      <c r="I29" s="113" t="s">
        <v>64</v>
      </c>
      <c r="J29" s="113" t="s">
        <v>64</v>
      </c>
      <c r="K29" s="113" t="s">
        <v>64</v>
      </c>
      <c r="L29" s="113">
        <v>3630</v>
      </c>
      <c r="M29" s="113">
        <v>2043.3</v>
      </c>
      <c r="N29" s="113" t="s">
        <v>64</v>
      </c>
      <c r="O29" s="113">
        <v>97.6</v>
      </c>
      <c r="P29" s="115">
        <v>38903.800000000003</v>
      </c>
      <c r="Q29" s="115">
        <v>269</v>
      </c>
      <c r="R29" s="115">
        <v>7166.1</v>
      </c>
      <c r="S29" s="115">
        <v>15832.4</v>
      </c>
      <c r="T29" s="114" t="s">
        <v>64</v>
      </c>
      <c r="W29" s="87"/>
      <c r="AA29" s="72">
        <f>P27*56/1000000</f>
        <v>11.2180936</v>
      </c>
      <c r="AB29" s="72" t="s">
        <v>120</v>
      </c>
    </row>
    <row r="30" spans="1:28">
      <c r="B30" s="103" t="s">
        <v>88</v>
      </c>
      <c r="C30" s="113">
        <v>2365.1000000000004</v>
      </c>
      <c r="D30" s="113" t="s">
        <v>64</v>
      </c>
      <c r="E30" s="113" t="s">
        <v>64</v>
      </c>
      <c r="F30" s="113" t="s">
        <v>64</v>
      </c>
      <c r="G30" s="113" t="s">
        <v>64</v>
      </c>
      <c r="H30" s="113" t="s">
        <v>64</v>
      </c>
      <c r="I30" s="113" t="s">
        <v>64</v>
      </c>
      <c r="J30" s="113" t="s">
        <v>64</v>
      </c>
      <c r="K30" s="113" t="s">
        <v>64</v>
      </c>
      <c r="L30" s="113" t="s">
        <v>64</v>
      </c>
      <c r="M30" s="113" t="s">
        <v>64</v>
      </c>
      <c r="N30" s="113" t="s">
        <v>64</v>
      </c>
      <c r="O30" s="113" t="s">
        <v>64</v>
      </c>
      <c r="P30" s="113">
        <v>1070.2</v>
      </c>
      <c r="Q30" s="113" t="s">
        <v>64</v>
      </c>
      <c r="R30" s="113" t="s">
        <v>64</v>
      </c>
      <c r="S30" s="113">
        <v>1294.9000000000001</v>
      </c>
      <c r="T30" s="114" t="s">
        <v>64</v>
      </c>
      <c r="AA30" s="72">
        <f>F27*65/1000000</f>
        <v>12.342609500000002</v>
      </c>
      <c r="AB30" s="72" t="s">
        <v>121</v>
      </c>
    </row>
    <row r="31" spans="1:28">
      <c r="B31" s="103" t="s">
        <v>89</v>
      </c>
      <c r="C31" s="113">
        <v>22995.5</v>
      </c>
      <c r="D31" s="113" t="s">
        <v>64</v>
      </c>
      <c r="E31" s="113" t="s">
        <v>64</v>
      </c>
      <c r="F31" s="113">
        <v>85</v>
      </c>
      <c r="G31" s="113" t="s">
        <v>64</v>
      </c>
      <c r="H31" s="113" t="s">
        <v>64</v>
      </c>
      <c r="I31" s="113" t="s">
        <v>64</v>
      </c>
      <c r="J31" s="113" t="s">
        <v>64</v>
      </c>
      <c r="K31" s="113" t="s">
        <v>64</v>
      </c>
      <c r="L31" s="113" t="s">
        <v>64</v>
      </c>
      <c r="M31" s="113" t="s">
        <v>64</v>
      </c>
      <c r="N31" s="113" t="s">
        <v>64</v>
      </c>
      <c r="O31" s="113">
        <v>85</v>
      </c>
      <c r="P31" s="113">
        <v>13917.1</v>
      </c>
      <c r="Q31" s="113" t="s">
        <v>64</v>
      </c>
      <c r="R31" s="113">
        <v>7166.1</v>
      </c>
      <c r="S31" s="113">
        <v>1827.3</v>
      </c>
      <c r="T31" s="114" t="s">
        <v>64</v>
      </c>
    </row>
    <row r="32" spans="1:28">
      <c r="B32" s="103" t="s">
        <v>90</v>
      </c>
      <c r="C32" s="113">
        <v>3361.1</v>
      </c>
      <c r="D32" s="113" t="s">
        <v>64</v>
      </c>
      <c r="E32" s="113" t="s">
        <v>64</v>
      </c>
      <c r="F32" s="113">
        <v>123.2</v>
      </c>
      <c r="G32" s="113" t="s">
        <v>64</v>
      </c>
      <c r="H32" s="113" t="s">
        <v>64</v>
      </c>
      <c r="I32" s="113" t="s">
        <v>64</v>
      </c>
      <c r="J32" s="113" t="s">
        <v>64</v>
      </c>
      <c r="K32" s="113" t="s">
        <v>64</v>
      </c>
      <c r="L32" s="113" t="s">
        <v>64</v>
      </c>
      <c r="M32" s="113">
        <v>123.2</v>
      </c>
      <c r="N32" s="113" t="s">
        <v>64</v>
      </c>
      <c r="O32" s="113" t="s">
        <v>64</v>
      </c>
      <c r="P32" s="113">
        <v>74.2</v>
      </c>
      <c r="Q32" s="113" t="s">
        <v>64</v>
      </c>
      <c r="R32" s="113" t="s">
        <v>64</v>
      </c>
      <c r="S32" s="113">
        <v>3163.7</v>
      </c>
      <c r="T32" s="114" t="s">
        <v>64</v>
      </c>
      <c r="Z32" s="72" t="s">
        <v>122</v>
      </c>
      <c r="AA32" s="72" t="s">
        <v>17</v>
      </c>
    </row>
    <row r="33" spans="2:28">
      <c r="B33" s="103" t="s">
        <v>91</v>
      </c>
      <c r="C33" s="113">
        <v>12373.6</v>
      </c>
      <c r="D33" s="113" t="s">
        <v>64</v>
      </c>
      <c r="E33" s="113" t="s">
        <v>64</v>
      </c>
      <c r="F33" s="113">
        <v>148.6</v>
      </c>
      <c r="G33" s="113" t="s">
        <v>64</v>
      </c>
      <c r="H33" s="113" t="s">
        <v>64</v>
      </c>
      <c r="I33" s="113" t="s">
        <v>64</v>
      </c>
      <c r="J33" s="113" t="s">
        <v>64</v>
      </c>
      <c r="K33" s="113" t="s">
        <v>64</v>
      </c>
      <c r="L33" s="113">
        <v>4.3</v>
      </c>
      <c r="M33" s="113">
        <v>131.69999999999999</v>
      </c>
      <c r="N33" s="113" t="s">
        <v>64</v>
      </c>
      <c r="O33" s="113">
        <v>12.6</v>
      </c>
      <c r="P33" s="113">
        <v>10460.299999999999</v>
      </c>
      <c r="Q33" s="113" t="s">
        <v>64</v>
      </c>
      <c r="R33" s="113" t="s">
        <v>64</v>
      </c>
      <c r="S33" s="113">
        <v>1764.7</v>
      </c>
      <c r="T33" s="114" t="s">
        <v>64</v>
      </c>
      <c r="Z33" s="72">
        <f>AA33*56/1000</f>
        <v>11.920669600000002</v>
      </c>
      <c r="AA33" s="87">
        <f>(-1*P16-P26)/1000</f>
        <v>212.8691</v>
      </c>
      <c r="AB33" s="72" t="s">
        <v>123</v>
      </c>
    </row>
    <row r="34" spans="2:28">
      <c r="B34" s="103" t="s">
        <v>92</v>
      </c>
      <c r="C34" s="113">
        <v>21.5</v>
      </c>
      <c r="D34" s="113" t="s">
        <v>64</v>
      </c>
      <c r="E34" s="113" t="s">
        <v>64</v>
      </c>
      <c r="F34" s="113">
        <v>4.3</v>
      </c>
      <c r="G34" s="113" t="s">
        <v>64</v>
      </c>
      <c r="H34" s="113" t="s">
        <v>64</v>
      </c>
      <c r="I34" s="113" t="s">
        <v>64</v>
      </c>
      <c r="J34" s="113" t="s">
        <v>64</v>
      </c>
      <c r="K34" s="113" t="s">
        <v>64</v>
      </c>
      <c r="L34" s="113">
        <v>4.3</v>
      </c>
      <c r="M34" s="113" t="s">
        <v>64</v>
      </c>
      <c r="N34" s="113" t="s">
        <v>64</v>
      </c>
      <c r="O34" s="113" t="s">
        <v>64</v>
      </c>
      <c r="P34" s="113">
        <v>7.8</v>
      </c>
      <c r="Q34" s="113" t="s">
        <v>64</v>
      </c>
      <c r="R34" s="113" t="s">
        <v>64</v>
      </c>
      <c r="S34" s="113">
        <v>9.4</v>
      </c>
      <c r="T34" s="114" t="s">
        <v>64</v>
      </c>
      <c r="Z34" s="72">
        <f>AA34*65/1000</f>
        <v>0.71030700000000002</v>
      </c>
      <c r="AA34" s="87">
        <f>C22/-1000</f>
        <v>10.9278</v>
      </c>
      <c r="AB34" s="72" t="s">
        <v>124</v>
      </c>
    </row>
    <row r="35" spans="2:28">
      <c r="B35" s="103" t="s">
        <v>93</v>
      </c>
      <c r="C35" s="113">
        <v>1481.5</v>
      </c>
      <c r="D35" s="113" t="s">
        <v>64</v>
      </c>
      <c r="E35" s="113" t="s">
        <v>64</v>
      </c>
      <c r="F35" s="113">
        <v>26</v>
      </c>
      <c r="G35" s="113" t="s">
        <v>64</v>
      </c>
      <c r="H35" s="113">
        <v>4.7</v>
      </c>
      <c r="I35" s="113" t="s">
        <v>64</v>
      </c>
      <c r="J35" s="113" t="s">
        <v>64</v>
      </c>
      <c r="K35" s="113" t="s">
        <v>64</v>
      </c>
      <c r="L35" s="113">
        <v>4.3</v>
      </c>
      <c r="M35" s="113">
        <v>17</v>
      </c>
      <c r="N35" s="113" t="s">
        <v>64</v>
      </c>
      <c r="O35" s="113" t="s">
        <v>64</v>
      </c>
      <c r="P35" s="113">
        <v>703.1</v>
      </c>
      <c r="Q35" s="113" t="s">
        <v>64</v>
      </c>
      <c r="R35" s="113" t="s">
        <v>64</v>
      </c>
      <c r="S35" s="113">
        <v>752.4</v>
      </c>
      <c r="T35" s="114" t="s">
        <v>64</v>
      </c>
      <c r="Z35" s="72">
        <f>AA35*56/1000</f>
        <v>11.2180936</v>
      </c>
      <c r="AA35" s="87">
        <f>P27/1000</f>
        <v>200.32310000000001</v>
      </c>
      <c r="AB35" s="72" t="s">
        <v>125</v>
      </c>
    </row>
    <row r="36" spans="2:28">
      <c r="B36" s="104" t="s">
        <v>94</v>
      </c>
      <c r="C36" s="113">
        <v>1162.8999999999999</v>
      </c>
      <c r="D36" s="113" t="s">
        <v>64</v>
      </c>
      <c r="E36" s="113" t="s">
        <v>64</v>
      </c>
      <c r="F36" s="113">
        <v>328.79999999999995</v>
      </c>
      <c r="G36" s="113" t="s">
        <v>64</v>
      </c>
      <c r="H36" s="113">
        <v>4.7</v>
      </c>
      <c r="I36" s="113" t="s">
        <v>64</v>
      </c>
      <c r="J36" s="113" t="s">
        <v>64</v>
      </c>
      <c r="K36" s="113" t="s">
        <v>64</v>
      </c>
      <c r="L36" s="113">
        <v>319.89999999999998</v>
      </c>
      <c r="M36" s="113">
        <v>4.2</v>
      </c>
      <c r="N36" s="113" t="s">
        <v>64</v>
      </c>
      <c r="O36" s="113" t="s">
        <v>64</v>
      </c>
      <c r="P36" s="113">
        <v>441.4</v>
      </c>
      <c r="Q36" s="113" t="s">
        <v>64</v>
      </c>
      <c r="R36" s="113" t="s">
        <v>64</v>
      </c>
      <c r="S36" s="113">
        <v>392.7</v>
      </c>
      <c r="T36" s="114" t="s">
        <v>64</v>
      </c>
      <c r="Z36" s="72">
        <f>AA36*65/1000</f>
        <v>12.3426095</v>
      </c>
      <c r="AA36" s="87">
        <f>F27/1000</f>
        <v>189.88630000000001</v>
      </c>
      <c r="AB36" s="72" t="s">
        <v>126</v>
      </c>
    </row>
    <row r="37" spans="2:28">
      <c r="B37" s="104" t="s">
        <v>95</v>
      </c>
      <c r="C37" s="113">
        <v>12769.2</v>
      </c>
      <c r="D37" s="113" t="s">
        <v>64</v>
      </c>
      <c r="E37" s="113" t="s">
        <v>64</v>
      </c>
      <c r="F37" s="113">
        <v>289.60000000000002</v>
      </c>
      <c r="G37" s="113" t="s">
        <v>64</v>
      </c>
      <c r="H37" s="113">
        <v>4.7</v>
      </c>
      <c r="I37" s="113" t="s">
        <v>64</v>
      </c>
      <c r="J37" s="113" t="s">
        <v>64</v>
      </c>
      <c r="K37" s="113" t="s">
        <v>64</v>
      </c>
      <c r="L37" s="113">
        <v>89.5</v>
      </c>
      <c r="M37" s="113">
        <v>195.4</v>
      </c>
      <c r="N37" s="113" t="s">
        <v>64</v>
      </c>
      <c r="O37" s="113" t="s">
        <v>64</v>
      </c>
      <c r="P37" s="113">
        <v>9593.1</v>
      </c>
      <c r="Q37" s="113">
        <v>258.5</v>
      </c>
      <c r="R37" s="113" t="s">
        <v>64</v>
      </c>
      <c r="S37" s="113">
        <v>2628</v>
      </c>
      <c r="T37" s="114" t="s">
        <v>64</v>
      </c>
      <c r="Z37" s="105">
        <f>SUM(Z33:Z36)</f>
        <v>36.191679700000002</v>
      </c>
      <c r="AA37" s="106">
        <f>SUM(AA33:AA36)</f>
        <v>614.00630000000001</v>
      </c>
      <c r="AB37" s="105" t="s">
        <v>127</v>
      </c>
    </row>
    <row r="38" spans="2:28">
      <c r="B38" s="104" t="s">
        <v>96</v>
      </c>
      <c r="C38" s="113">
        <v>361.2</v>
      </c>
      <c r="D38" s="113" t="s">
        <v>64</v>
      </c>
      <c r="E38" s="113" t="s">
        <v>64</v>
      </c>
      <c r="F38" s="113" t="s">
        <v>64</v>
      </c>
      <c r="G38" s="113" t="s">
        <v>64</v>
      </c>
      <c r="H38" s="113" t="s">
        <v>64</v>
      </c>
      <c r="I38" s="113" t="s">
        <v>64</v>
      </c>
      <c r="J38" s="113" t="s">
        <v>64</v>
      </c>
      <c r="K38" s="113" t="s">
        <v>64</v>
      </c>
      <c r="L38" s="113" t="s">
        <v>64</v>
      </c>
      <c r="M38" s="113" t="s">
        <v>64</v>
      </c>
      <c r="N38" s="113" t="s">
        <v>64</v>
      </c>
      <c r="O38" s="113" t="s">
        <v>64</v>
      </c>
      <c r="P38" s="113">
        <v>97.7</v>
      </c>
      <c r="Q38" s="113" t="s">
        <v>64</v>
      </c>
      <c r="R38" s="113" t="s">
        <v>64</v>
      </c>
      <c r="S38" s="113">
        <v>263.5</v>
      </c>
      <c r="T38" s="114" t="s">
        <v>64</v>
      </c>
      <c r="Z38" s="72">
        <f>AA38*56*24/1000</f>
        <v>37.839648000000004</v>
      </c>
      <c r="AA38" s="87">
        <f>P26/1000</f>
        <v>28.154499999999999</v>
      </c>
      <c r="AB38" s="72" t="s">
        <v>128</v>
      </c>
    </row>
    <row r="39" spans="2:28">
      <c r="B39" s="103" t="s">
        <v>97</v>
      </c>
      <c r="C39" s="113">
        <v>159.4</v>
      </c>
      <c r="D39" s="113" t="s">
        <v>64</v>
      </c>
      <c r="E39" s="113" t="s">
        <v>64</v>
      </c>
      <c r="F39" s="113" t="s">
        <v>64</v>
      </c>
      <c r="G39" s="113" t="s">
        <v>64</v>
      </c>
      <c r="H39" s="113" t="s">
        <v>64</v>
      </c>
      <c r="I39" s="113" t="s">
        <v>64</v>
      </c>
      <c r="J39" s="113" t="s">
        <v>64</v>
      </c>
      <c r="K39" s="113" t="s">
        <v>64</v>
      </c>
      <c r="L39" s="113" t="s">
        <v>64</v>
      </c>
      <c r="M39" s="113" t="s">
        <v>64</v>
      </c>
      <c r="N39" s="113" t="s">
        <v>64</v>
      </c>
      <c r="O39" s="113" t="s">
        <v>64</v>
      </c>
      <c r="P39" s="113">
        <v>3.9</v>
      </c>
      <c r="Q39" s="113" t="s">
        <v>64</v>
      </c>
      <c r="R39" s="113" t="s">
        <v>64</v>
      </c>
      <c r="S39" s="113">
        <v>155.5</v>
      </c>
      <c r="T39" s="114" t="s">
        <v>64</v>
      </c>
      <c r="Z39" s="106">
        <f>SUM(Z37:Z38)</f>
        <v>74.031327700000006</v>
      </c>
      <c r="AA39" s="106">
        <f>SUM(AA37:AA38)</f>
        <v>642.16079999999999</v>
      </c>
      <c r="AB39" s="105" t="s">
        <v>129</v>
      </c>
    </row>
    <row r="40" spans="2:28">
      <c r="B40" s="104" t="s">
        <v>98</v>
      </c>
      <c r="C40" s="113">
        <v>1170.0999999999999</v>
      </c>
      <c r="D40" s="113" t="s">
        <v>64</v>
      </c>
      <c r="E40" s="113" t="s">
        <v>64</v>
      </c>
      <c r="F40" s="113">
        <v>30.3</v>
      </c>
      <c r="G40" s="113" t="s">
        <v>64</v>
      </c>
      <c r="H40" s="113">
        <v>4.7</v>
      </c>
      <c r="I40" s="113" t="s">
        <v>64</v>
      </c>
      <c r="J40" s="113" t="s">
        <v>64</v>
      </c>
      <c r="K40" s="113" t="s">
        <v>64</v>
      </c>
      <c r="L40" s="113">
        <v>25.6</v>
      </c>
      <c r="M40" s="113" t="s">
        <v>64</v>
      </c>
      <c r="N40" s="113" t="s">
        <v>64</v>
      </c>
      <c r="O40" s="113" t="s">
        <v>64</v>
      </c>
      <c r="P40" s="113">
        <v>519.5</v>
      </c>
      <c r="Q40" s="113" t="s">
        <v>64</v>
      </c>
      <c r="R40" s="113" t="s">
        <v>64</v>
      </c>
      <c r="S40" s="113">
        <v>620.29999999999995</v>
      </c>
      <c r="T40" s="114" t="s">
        <v>64</v>
      </c>
    </row>
    <row r="41" spans="2:28">
      <c r="B41" s="104" t="s">
        <v>99</v>
      </c>
      <c r="C41" s="113">
        <v>8683.7999999999993</v>
      </c>
      <c r="D41" s="113" t="s">
        <v>64</v>
      </c>
      <c r="E41" s="113" t="s">
        <v>64</v>
      </c>
      <c r="F41" s="113">
        <v>4707.5</v>
      </c>
      <c r="G41" s="113" t="s">
        <v>64</v>
      </c>
      <c r="H41" s="113">
        <v>4.7</v>
      </c>
      <c r="I41" s="113" t="s">
        <v>64</v>
      </c>
      <c r="J41" s="113" t="s">
        <v>64</v>
      </c>
      <c r="K41" s="113" t="s">
        <v>64</v>
      </c>
      <c r="L41" s="113">
        <v>3135.2</v>
      </c>
      <c r="M41" s="113">
        <v>1567.6</v>
      </c>
      <c r="N41" s="113" t="s">
        <v>64</v>
      </c>
      <c r="O41" s="113" t="s">
        <v>64</v>
      </c>
      <c r="P41" s="113">
        <v>1562.4</v>
      </c>
      <c r="Q41" s="113">
        <v>10.5</v>
      </c>
      <c r="R41" s="113" t="s">
        <v>64</v>
      </c>
      <c r="S41" s="113">
        <v>2403.4</v>
      </c>
      <c r="T41" s="114" t="s">
        <v>64</v>
      </c>
    </row>
    <row r="42" spans="2:28">
      <c r="B42" s="103" t="s">
        <v>100</v>
      </c>
      <c r="C42" s="113">
        <v>1060.8000000000002</v>
      </c>
      <c r="D42" s="113" t="s">
        <v>64</v>
      </c>
      <c r="E42" s="113" t="s">
        <v>64</v>
      </c>
      <c r="F42" s="113">
        <v>51.1</v>
      </c>
      <c r="G42" s="113" t="s">
        <v>64</v>
      </c>
      <c r="H42" s="113" t="s">
        <v>64</v>
      </c>
      <c r="I42" s="113" t="s">
        <v>64</v>
      </c>
      <c r="J42" s="113" t="s">
        <v>64</v>
      </c>
      <c r="K42" s="113" t="s">
        <v>64</v>
      </c>
      <c r="L42" s="113">
        <v>46.9</v>
      </c>
      <c r="M42" s="113">
        <v>4.2</v>
      </c>
      <c r="N42" s="113" t="s">
        <v>64</v>
      </c>
      <c r="O42" s="113" t="s">
        <v>64</v>
      </c>
      <c r="P42" s="113">
        <v>453.1</v>
      </c>
      <c r="Q42" s="113" t="s">
        <v>64</v>
      </c>
      <c r="R42" s="113" t="s">
        <v>64</v>
      </c>
      <c r="S42" s="113">
        <v>556.6</v>
      </c>
      <c r="T42" s="114" t="s">
        <v>64</v>
      </c>
      <c r="AA42" s="72" t="s">
        <v>130</v>
      </c>
    </row>
    <row r="43" spans="2:28">
      <c r="B43" s="107" t="s">
        <v>101</v>
      </c>
      <c r="C43" s="115">
        <v>116855.90000000001</v>
      </c>
      <c r="D43" s="113" t="s">
        <v>64</v>
      </c>
      <c r="E43" s="113" t="s">
        <v>64</v>
      </c>
      <c r="F43" s="115">
        <v>115375.30000000002</v>
      </c>
      <c r="G43" s="113" t="s">
        <v>64</v>
      </c>
      <c r="H43" s="113">
        <v>848.9</v>
      </c>
      <c r="I43" s="113">
        <v>58030.9</v>
      </c>
      <c r="J43" s="113">
        <v>12960.8</v>
      </c>
      <c r="K43" s="113">
        <v>4.3</v>
      </c>
      <c r="L43" s="113">
        <v>43513.4</v>
      </c>
      <c r="M43" s="113">
        <v>17</v>
      </c>
      <c r="N43" s="113" t="s">
        <v>64</v>
      </c>
      <c r="O43" s="113" t="s">
        <v>64</v>
      </c>
      <c r="P43" s="115">
        <v>23.4</v>
      </c>
      <c r="Q43" s="115">
        <v>2.1</v>
      </c>
      <c r="R43" s="113" t="s">
        <v>64</v>
      </c>
      <c r="S43" s="115">
        <v>1427.4</v>
      </c>
      <c r="T43" s="116">
        <v>27.7</v>
      </c>
      <c r="AA43" s="72">
        <v>14.3</v>
      </c>
      <c r="AB43" s="72" t="s">
        <v>25</v>
      </c>
    </row>
    <row r="44" spans="2:28">
      <c r="B44" s="104" t="s">
        <v>102</v>
      </c>
      <c r="C44" s="113">
        <v>100725.3</v>
      </c>
      <c r="D44" s="113" t="s">
        <v>64</v>
      </c>
      <c r="E44" s="113" t="s">
        <v>64</v>
      </c>
      <c r="F44" s="113">
        <v>100725.3</v>
      </c>
      <c r="G44" s="113" t="s">
        <v>64</v>
      </c>
      <c r="H44" s="113">
        <v>848.9</v>
      </c>
      <c r="I44" s="113">
        <v>58030.9</v>
      </c>
      <c r="J44" s="113" t="s">
        <v>64</v>
      </c>
      <c r="K44" s="113" t="s">
        <v>64</v>
      </c>
      <c r="L44" s="113">
        <v>41845.5</v>
      </c>
      <c r="M44" s="113" t="s">
        <v>64</v>
      </c>
      <c r="N44" s="113" t="s">
        <v>64</v>
      </c>
      <c r="O44" s="113" t="s">
        <v>64</v>
      </c>
      <c r="P44" s="113" t="s">
        <v>64</v>
      </c>
      <c r="Q44" s="113" t="s">
        <v>64</v>
      </c>
      <c r="R44" s="113" t="s">
        <v>64</v>
      </c>
      <c r="S44" s="113" t="s">
        <v>64</v>
      </c>
      <c r="T44" s="114" t="s">
        <v>64</v>
      </c>
      <c r="AA44" s="72">
        <v>6.94</v>
      </c>
      <c r="AB44" s="72" t="s">
        <v>131</v>
      </c>
    </row>
    <row r="45" spans="2:28">
      <c r="B45" s="103" t="s">
        <v>103</v>
      </c>
      <c r="C45" s="113">
        <v>1543</v>
      </c>
      <c r="D45" s="113" t="s">
        <v>64</v>
      </c>
      <c r="E45" s="113" t="s">
        <v>64</v>
      </c>
      <c r="F45" s="113">
        <v>349.7</v>
      </c>
      <c r="G45" s="113" t="s">
        <v>64</v>
      </c>
      <c r="H45" s="113" t="s">
        <v>64</v>
      </c>
      <c r="I45" s="113" t="s">
        <v>64</v>
      </c>
      <c r="J45" s="113" t="s">
        <v>64</v>
      </c>
      <c r="K45" s="113" t="s">
        <v>64</v>
      </c>
      <c r="L45" s="113">
        <v>345.5</v>
      </c>
      <c r="M45" s="113">
        <v>4.2</v>
      </c>
      <c r="N45" s="113" t="s">
        <v>64</v>
      </c>
      <c r="O45" s="113" t="s">
        <v>64</v>
      </c>
      <c r="P45" s="113" t="s">
        <v>64</v>
      </c>
      <c r="Q45" s="113">
        <v>2.1</v>
      </c>
      <c r="R45" s="113" t="s">
        <v>64</v>
      </c>
      <c r="S45" s="113">
        <v>1163.5</v>
      </c>
      <c r="T45" s="114">
        <v>27.7</v>
      </c>
      <c r="AA45" s="72">
        <v>6.7</v>
      </c>
      <c r="AB45" s="72" t="s">
        <v>132</v>
      </c>
    </row>
    <row r="46" spans="2:28">
      <c r="B46" s="104" t="s">
        <v>104</v>
      </c>
      <c r="C46" s="113">
        <v>12977.999999999998</v>
      </c>
      <c r="D46" s="113" t="s">
        <v>64</v>
      </c>
      <c r="E46" s="113" t="s">
        <v>64</v>
      </c>
      <c r="F46" s="113">
        <v>12977.999999999998</v>
      </c>
      <c r="G46" s="113" t="s">
        <v>64</v>
      </c>
      <c r="H46" s="113" t="s">
        <v>64</v>
      </c>
      <c r="I46" s="113" t="s">
        <v>64</v>
      </c>
      <c r="J46" s="113">
        <v>12960.8</v>
      </c>
      <c r="K46" s="113">
        <v>4.3</v>
      </c>
      <c r="L46" s="113">
        <v>12.9</v>
      </c>
      <c r="M46" s="113" t="s">
        <v>64</v>
      </c>
      <c r="N46" s="113" t="s">
        <v>64</v>
      </c>
      <c r="O46" s="113" t="s">
        <v>64</v>
      </c>
      <c r="P46" s="113" t="s">
        <v>64</v>
      </c>
      <c r="Q46" s="113" t="s">
        <v>64</v>
      </c>
      <c r="R46" s="113" t="s">
        <v>64</v>
      </c>
      <c r="S46" s="113" t="s">
        <v>64</v>
      </c>
      <c r="T46" s="114" t="s">
        <v>64</v>
      </c>
      <c r="AA46" s="72">
        <v>6.5</v>
      </c>
      <c r="AB46" s="72" t="s">
        <v>101</v>
      </c>
    </row>
    <row r="47" spans="2:28">
      <c r="B47" s="104" t="s">
        <v>105</v>
      </c>
      <c r="C47" s="113">
        <v>1309.5</v>
      </c>
      <c r="D47" s="113" t="s">
        <v>64</v>
      </c>
      <c r="E47" s="113" t="s">
        <v>64</v>
      </c>
      <c r="F47" s="113">
        <v>1309.5</v>
      </c>
      <c r="G47" s="113" t="s">
        <v>64</v>
      </c>
      <c r="H47" s="113" t="s">
        <v>64</v>
      </c>
      <c r="I47" s="113" t="s">
        <v>64</v>
      </c>
      <c r="J47" s="113" t="s">
        <v>64</v>
      </c>
      <c r="K47" s="113" t="s">
        <v>64</v>
      </c>
      <c r="L47" s="113">
        <v>1309.5</v>
      </c>
      <c r="M47" s="113" t="s">
        <v>64</v>
      </c>
      <c r="N47" s="113" t="s">
        <v>64</v>
      </c>
      <c r="O47" s="113" t="s">
        <v>64</v>
      </c>
      <c r="P47" s="113" t="s">
        <v>64</v>
      </c>
      <c r="Q47" s="113" t="s">
        <v>64</v>
      </c>
      <c r="R47" s="113" t="s">
        <v>64</v>
      </c>
      <c r="S47" s="113" t="s">
        <v>64</v>
      </c>
      <c r="T47" s="114" t="s">
        <v>64</v>
      </c>
      <c r="AA47" s="72">
        <v>3.92</v>
      </c>
      <c r="AB47" s="72" t="s">
        <v>133</v>
      </c>
    </row>
    <row r="48" spans="2:28">
      <c r="B48" s="104" t="s">
        <v>134</v>
      </c>
      <c r="C48" s="113">
        <v>287.29999999999995</v>
      </c>
      <c r="D48" s="113" t="s">
        <v>64</v>
      </c>
      <c r="E48" s="113" t="s">
        <v>64</v>
      </c>
      <c r="F48" s="113" t="s">
        <v>64</v>
      </c>
      <c r="G48" s="113" t="s">
        <v>64</v>
      </c>
      <c r="H48" s="113" t="s">
        <v>64</v>
      </c>
      <c r="I48" s="113" t="s">
        <v>64</v>
      </c>
      <c r="J48" s="113" t="s">
        <v>64</v>
      </c>
      <c r="K48" s="113" t="s">
        <v>64</v>
      </c>
      <c r="L48" s="113" t="s">
        <v>64</v>
      </c>
      <c r="M48" s="113" t="s">
        <v>64</v>
      </c>
      <c r="N48" s="113" t="s">
        <v>64</v>
      </c>
      <c r="O48" s="113" t="s">
        <v>64</v>
      </c>
      <c r="P48" s="113">
        <v>23.4</v>
      </c>
      <c r="Q48" s="113" t="s">
        <v>64</v>
      </c>
      <c r="R48" s="113" t="s">
        <v>64</v>
      </c>
      <c r="S48" s="113">
        <v>263.89999999999998</v>
      </c>
      <c r="T48" s="114" t="s">
        <v>64</v>
      </c>
      <c r="AA48" s="72">
        <v>2.8</v>
      </c>
      <c r="AB48" s="72" t="s">
        <v>135</v>
      </c>
    </row>
    <row r="49" spans="2:28">
      <c r="B49" s="67" t="s">
        <v>107</v>
      </c>
      <c r="C49" s="113">
        <v>12.8</v>
      </c>
      <c r="D49" s="113" t="s">
        <v>64</v>
      </c>
      <c r="E49" s="113" t="s">
        <v>64</v>
      </c>
      <c r="F49" s="113">
        <v>12.8</v>
      </c>
      <c r="G49" s="113" t="s">
        <v>64</v>
      </c>
      <c r="H49" s="113" t="s">
        <v>64</v>
      </c>
      <c r="I49" s="113" t="s">
        <v>64</v>
      </c>
      <c r="J49" s="113" t="s">
        <v>64</v>
      </c>
      <c r="K49" s="113" t="s">
        <v>64</v>
      </c>
      <c r="L49" s="113" t="s">
        <v>64</v>
      </c>
      <c r="M49" s="113">
        <v>12.8</v>
      </c>
      <c r="N49" s="113" t="s">
        <v>64</v>
      </c>
      <c r="O49" s="113" t="s">
        <v>64</v>
      </c>
      <c r="P49" s="113" t="s">
        <v>64</v>
      </c>
      <c r="Q49" s="113" t="s">
        <v>64</v>
      </c>
      <c r="R49" s="113" t="s">
        <v>64</v>
      </c>
      <c r="S49" s="113" t="s">
        <v>64</v>
      </c>
      <c r="T49" s="114" t="s">
        <v>64</v>
      </c>
      <c r="AA49" s="72">
        <v>1.7</v>
      </c>
      <c r="AB49" s="72" t="s">
        <v>136</v>
      </c>
    </row>
    <row r="50" spans="2:28">
      <c r="B50" s="107" t="s">
        <v>108</v>
      </c>
      <c r="C50" s="115">
        <v>232306.1</v>
      </c>
      <c r="D50" s="113" t="s">
        <v>64</v>
      </c>
      <c r="E50" s="113" t="s">
        <v>64</v>
      </c>
      <c r="F50" s="115">
        <v>14639.2</v>
      </c>
      <c r="G50" s="113" t="s">
        <v>64</v>
      </c>
      <c r="H50" s="113">
        <v>161.30000000000001</v>
      </c>
      <c r="I50" s="113">
        <v>220.3</v>
      </c>
      <c r="J50" s="113" t="s">
        <v>64</v>
      </c>
      <c r="K50" s="113">
        <v>21.5</v>
      </c>
      <c r="L50" s="113">
        <v>13641.4</v>
      </c>
      <c r="M50" s="113">
        <v>594.70000000000005</v>
      </c>
      <c r="N50" s="113" t="s">
        <v>64</v>
      </c>
      <c r="O50" s="113" t="s">
        <v>64</v>
      </c>
      <c r="P50" s="115">
        <v>160165.5</v>
      </c>
      <c r="Q50" s="115">
        <v>1513.2</v>
      </c>
      <c r="R50" s="115">
        <v>6041.4</v>
      </c>
      <c r="S50" s="115">
        <v>49938.5</v>
      </c>
      <c r="T50" s="116">
        <v>8.3000000000000007</v>
      </c>
      <c r="AA50" s="72">
        <v>1.36</v>
      </c>
      <c r="AB50" s="72" t="s">
        <v>137</v>
      </c>
    </row>
    <row r="51" spans="2:28">
      <c r="B51" s="103" t="s">
        <v>109</v>
      </c>
      <c r="C51" s="113">
        <v>21730.699999999997</v>
      </c>
      <c r="D51" s="113" t="s">
        <v>64</v>
      </c>
      <c r="E51" s="113" t="s">
        <v>64</v>
      </c>
      <c r="F51" s="113">
        <v>13511.1</v>
      </c>
      <c r="G51" s="113" t="s">
        <v>64</v>
      </c>
      <c r="H51" s="113">
        <v>9.5</v>
      </c>
      <c r="I51" s="113">
        <v>190.1</v>
      </c>
      <c r="J51" s="113" t="s">
        <v>64</v>
      </c>
      <c r="K51" s="113" t="s">
        <v>64</v>
      </c>
      <c r="L51" s="113">
        <v>12971.7</v>
      </c>
      <c r="M51" s="113">
        <v>339.8</v>
      </c>
      <c r="N51" s="113" t="s">
        <v>64</v>
      </c>
      <c r="O51" s="113" t="s">
        <v>64</v>
      </c>
      <c r="P51" s="113">
        <v>4085.7</v>
      </c>
      <c r="Q51" s="113">
        <v>12.6</v>
      </c>
      <c r="R51" s="113" t="s">
        <v>64</v>
      </c>
      <c r="S51" s="113">
        <v>4121.3</v>
      </c>
      <c r="T51" s="114" t="s">
        <v>64</v>
      </c>
      <c r="AA51" s="72">
        <v>0.7</v>
      </c>
      <c r="AB51" s="72" t="s">
        <v>138</v>
      </c>
    </row>
    <row r="52" spans="2:28">
      <c r="B52" s="104" t="s">
        <v>110</v>
      </c>
      <c r="C52" s="113">
        <v>51900.800000000003</v>
      </c>
      <c r="D52" s="113" t="s">
        <v>64</v>
      </c>
      <c r="E52" s="113" t="s">
        <v>64</v>
      </c>
      <c r="F52" s="113">
        <v>636.6</v>
      </c>
      <c r="G52" s="113" t="s">
        <v>64</v>
      </c>
      <c r="H52" s="113">
        <v>19</v>
      </c>
      <c r="I52" s="113" t="s">
        <v>64</v>
      </c>
      <c r="J52" s="113" t="s">
        <v>64</v>
      </c>
      <c r="K52" s="113">
        <v>17.2</v>
      </c>
      <c r="L52" s="113">
        <v>345.5</v>
      </c>
      <c r="M52" s="113">
        <v>254.9</v>
      </c>
      <c r="N52" s="113" t="s">
        <v>64</v>
      </c>
      <c r="O52" s="113" t="s">
        <v>64</v>
      </c>
      <c r="P52" s="113">
        <v>26521.7</v>
      </c>
      <c r="Q52" s="113">
        <v>1042.5</v>
      </c>
      <c r="R52" s="113">
        <v>979.3</v>
      </c>
      <c r="S52" s="113">
        <v>22712.400000000001</v>
      </c>
      <c r="T52" s="114">
        <v>8.3000000000000007</v>
      </c>
      <c r="AA52" s="72">
        <v>-8.4700000000000006</v>
      </c>
      <c r="AB52" s="72" t="s">
        <v>139</v>
      </c>
    </row>
    <row r="53" spans="2:28">
      <c r="B53" s="104" t="s">
        <v>111</v>
      </c>
      <c r="C53" s="113">
        <v>158674.6</v>
      </c>
      <c r="D53" s="113" t="s">
        <v>64</v>
      </c>
      <c r="E53" s="113" t="s">
        <v>64</v>
      </c>
      <c r="F53" s="113">
        <v>491.5</v>
      </c>
      <c r="G53" s="113" t="s">
        <v>64</v>
      </c>
      <c r="H53" s="113">
        <v>132.80000000000001</v>
      </c>
      <c r="I53" s="113">
        <v>30.2</v>
      </c>
      <c r="J53" s="113" t="s">
        <v>64</v>
      </c>
      <c r="K53" s="113">
        <v>4.3</v>
      </c>
      <c r="L53" s="113">
        <v>324.2</v>
      </c>
      <c r="M53" s="113" t="s">
        <v>64</v>
      </c>
      <c r="N53" s="113" t="s">
        <v>64</v>
      </c>
      <c r="O53" s="113" t="s">
        <v>64</v>
      </c>
      <c r="P53" s="113">
        <v>129558.1</v>
      </c>
      <c r="Q53" s="113">
        <v>458.1</v>
      </c>
      <c r="R53" s="113">
        <v>5062.1000000000004</v>
      </c>
      <c r="S53" s="113">
        <v>23104.799999999999</v>
      </c>
      <c r="T53" s="114" t="s">
        <v>64</v>
      </c>
      <c r="AA53" s="72">
        <f>SUM(AA43:AA52)</f>
        <v>36.450000000000003</v>
      </c>
      <c r="AB53" s="72" t="s">
        <v>140</v>
      </c>
    </row>
    <row r="54" spans="2:28">
      <c r="B54" s="104" t="s">
        <v>112</v>
      </c>
      <c r="C54" s="113" t="s">
        <v>64</v>
      </c>
      <c r="D54" s="113" t="s">
        <v>64</v>
      </c>
      <c r="E54" s="113" t="s">
        <v>64</v>
      </c>
      <c r="F54" s="113" t="s">
        <v>64</v>
      </c>
      <c r="G54" s="113" t="s">
        <v>64</v>
      </c>
      <c r="H54" s="113" t="s">
        <v>64</v>
      </c>
      <c r="I54" s="113" t="s">
        <v>64</v>
      </c>
      <c r="J54" s="113" t="s">
        <v>64</v>
      </c>
      <c r="K54" s="113" t="s">
        <v>64</v>
      </c>
      <c r="L54" s="113" t="s">
        <v>64</v>
      </c>
      <c r="M54" s="113" t="s">
        <v>64</v>
      </c>
      <c r="N54" s="113" t="s">
        <v>64</v>
      </c>
      <c r="O54" s="113" t="s">
        <v>64</v>
      </c>
      <c r="P54" s="113" t="s">
        <v>64</v>
      </c>
      <c r="Q54" s="113" t="s">
        <v>64</v>
      </c>
      <c r="R54" s="113" t="s">
        <v>64</v>
      </c>
      <c r="S54" s="113" t="s">
        <v>64</v>
      </c>
      <c r="T54" s="114" t="s">
        <v>64</v>
      </c>
      <c r="AA54" s="72">
        <f>AA43+AA45+AA46+AA48+AA49+AA50+AA51</f>
        <v>34.06</v>
      </c>
      <c r="AB54" s="72" t="s">
        <v>141</v>
      </c>
    </row>
    <row r="55" spans="2:28" ht="14.5" thickBot="1">
      <c r="B55" s="108" t="s">
        <v>113</v>
      </c>
      <c r="C55" s="117">
        <v>55460.800000000003</v>
      </c>
      <c r="D55" s="118" t="s">
        <v>64</v>
      </c>
      <c r="E55" s="118" t="s">
        <v>64</v>
      </c>
      <c r="F55" s="117">
        <v>54077.4</v>
      </c>
      <c r="G55" s="118">
        <v>2307.5</v>
      </c>
      <c r="H55" s="118">
        <v>6943</v>
      </c>
      <c r="I55" s="118" t="s">
        <v>64</v>
      </c>
      <c r="J55" s="118" t="s">
        <v>64</v>
      </c>
      <c r="K55" s="118">
        <v>163.6</v>
      </c>
      <c r="L55" s="118">
        <v>145</v>
      </c>
      <c r="M55" s="118">
        <v>620.20000000000005</v>
      </c>
      <c r="N55" s="118">
        <v>9958.6</v>
      </c>
      <c r="O55" s="118">
        <v>33939.5</v>
      </c>
      <c r="P55" s="117">
        <v>1230.4000000000001</v>
      </c>
      <c r="Q55" s="118" t="s">
        <v>64</v>
      </c>
      <c r="R55" s="118" t="s">
        <v>64</v>
      </c>
      <c r="S55" s="118" t="s">
        <v>64</v>
      </c>
      <c r="T55" s="119">
        <v>153</v>
      </c>
    </row>
  </sheetData>
  <mergeCells count="12">
    <mergeCell ref="S4:S5"/>
    <mergeCell ref="T4:T5"/>
    <mergeCell ref="B2:T2"/>
    <mergeCell ref="B4:B5"/>
    <mergeCell ref="C4:C5"/>
    <mergeCell ref="D4:D5"/>
    <mergeCell ref="E4:E5"/>
    <mergeCell ref="F4:F5"/>
    <mergeCell ref="G4:O4"/>
    <mergeCell ref="P4:P5"/>
    <mergeCell ref="Q4:Q5"/>
    <mergeCell ref="R4:R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15"/>
  <sheetViews>
    <sheetView workbookViewId="0">
      <selection activeCell="C21" sqref="C21"/>
    </sheetView>
  </sheetViews>
  <sheetFormatPr defaultColWidth="9.1796875" defaultRowHeight="13"/>
  <cols>
    <col min="1" max="1" width="9.1796875" style="34"/>
    <col min="2" max="2" width="24" style="34" bestFit="1" customWidth="1"/>
    <col min="3" max="3" width="138.453125" style="34" customWidth="1"/>
    <col min="4" max="16384" width="9.1796875" style="34"/>
  </cols>
  <sheetData>
    <row r="1" spans="2:3" ht="18.5">
      <c r="B1" s="33" t="s">
        <v>21</v>
      </c>
    </row>
    <row r="2" spans="2:3" ht="14.5">
      <c r="B2" s="38"/>
      <c r="C2" s="38"/>
    </row>
    <row r="3" spans="2:3" ht="14.5">
      <c r="B3" s="35" t="s">
        <v>22</v>
      </c>
      <c r="C3" s="38" t="s">
        <v>29</v>
      </c>
    </row>
    <row r="4" spans="2:3" ht="14.5">
      <c r="B4" s="35" t="s">
        <v>23</v>
      </c>
      <c r="C4" s="38"/>
    </row>
    <row r="5" spans="2:3" ht="14.5">
      <c r="B5" s="35"/>
      <c r="C5" s="38"/>
    </row>
    <row r="6" spans="2:3" ht="14.5">
      <c r="B6" s="35" t="s">
        <v>24</v>
      </c>
      <c r="C6" s="38" t="s">
        <v>25</v>
      </c>
    </row>
    <row r="7" spans="2:3" ht="14.5">
      <c r="B7" s="35"/>
      <c r="C7" s="38"/>
    </row>
    <row r="8" spans="2:3" ht="14.5">
      <c r="B8" s="36" t="s">
        <v>26</v>
      </c>
      <c r="C8" s="38"/>
    </row>
    <row r="9" spans="2:3" ht="14.5">
      <c r="B9" s="35"/>
      <c r="C9" s="38"/>
    </row>
    <row r="10" spans="2:3" ht="14.5">
      <c r="B10" s="37" t="s">
        <v>27</v>
      </c>
      <c r="C10" s="38" t="s">
        <v>31</v>
      </c>
    </row>
    <row r="11" spans="2:3" ht="14.5">
      <c r="B11" s="37" t="s">
        <v>157</v>
      </c>
      <c r="C11" s="38" t="s">
        <v>28</v>
      </c>
    </row>
    <row r="12" spans="2:3" ht="14.5">
      <c r="B12" s="39" t="s">
        <v>158</v>
      </c>
      <c r="C12" s="38" t="s">
        <v>162</v>
      </c>
    </row>
    <row r="13" spans="2:3" ht="14.5">
      <c r="B13" s="39">
        <v>2010</v>
      </c>
      <c r="C13" s="38" t="s">
        <v>159</v>
      </c>
    </row>
    <row r="14" spans="2:3" ht="14.5">
      <c r="B14" s="39">
        <v>2025</v>
      </c>
      <c r="C14" s="38" t="s">
        <v>160</v>
      </c>
    </row>
    <row r="15" spans="2:3" ht="14.5">
      <c r="B15" s="39">
        <v>2019</v>
      </c>
      <c r="C15" s="38" t="s">
        <v>161</v>
      </c>
    </row>
  </sheetData>
  <conditionalFormatting sqref="C3">
    <cfRule type="cellIs" dxfId="1" priority="1" operator="equal">
      <formula>"No"</formula>
    </cfRule>
    <cfRule type="cellIs" dxfId="0" priority="2" operator="equal">
      <formula>"Yes"</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449FE-7ED0-4F1C-8786-B78EDC995FC7}">
  <dimension ref="B3:J17"/>
  <sheetViews>
    <sheetView workbookViewId="0">
      <selection activeCell="C19" sqref="C19"/>
    </sheetView>
  </sheetViews>
  <sheetFormatPr defaultColWidth="8.81640625" defaultRowHeight="14.5"/>
  <cols>
    <col min="1" max="1" width="8.81640625" style="121"/>
    <col min="2" max="2" width="19.6328125" style="121" customWidth="1"/>
    <col min="3" max="3" width="12.36328125" style="121" bestFit="1" customWidth="1"/>
    <col min="4" max="4" width="10.81640625" style="121" bestFit="1" customWidth="1"/>
    <col min="5" max="5" width="8.81640625" style="121" bestFit="1" customWidth="1"/>
    <col min="6" max="6" width="10.6328125" style="121" bestFit="1" customWidth="1"/>
    <col min="7" max="7" width="12.81640625" style="121" bestFit="1" customWidth="1"/>
    <col min="8" max="8" width="8.81640625" style="121"/>
    <col min="9" max="9" width="29" style="121" bestFit="1" customWidth="1"/>
    <col min="10" max="10" width="11.1796875" style="121" customWidth="1"/>
    <col min="11" max="11" width="15.1796875" style="121" bestFit="1" customWidth="1"/>
    <col min="12" max="16384" width="8.81640625" style="121"/>
  </cols>
  <sheetData>
    <row r="3" spans="2:10">
      <c r="B3" s="121" t="s">
        <v>164</v>
      </c>
    </row>
    <row r="4" spans="2:10" ht="15.5">
      <c r="B4" s="122"/>
      <c r="C4" s="123"/>
      <c r="D4" s="124"/>
      <c r="E4" s="124"/>
      <c r="G4" s="124"/>
    </row>
    <row r="5" spans="2:10">
      <c r="B5" s="124"/>
      <c r="C5" s="124"/>
      <c r="D5" s="124"/>
      <c r="E5" s="124"/>
      <c r="F5" s="124"/>
      <c r="G5" s="124"/>
    </row>
    <row r="6" spans="2:10">
      <c r="B6" s="125" t="s">
        <v>165</v>
      </c>
      <c r="C6" s="124"/>
      <c r="D6" s="124"/>
      <c r="E6" s="124"/>
      <c r="F6" s="124"/>
      <c r="G6" s="124"/>
    </row>
    <row r="7" spans="2:10">
      <c r="B7" s="125" t="s">
        <v>166</v>
      </c>
      <c r="C7" s="124"/>
      <c r="D7" s="124"/>
      <c r="E7" s="124"/>
      <c r="F7" s="124"/>
      <c r="G7" s="124"/>
    </row>
    <row r="8" spans="2:10">
      <c r="B8" s="124"/>
      <c r="C8" s="124"/>
      <c r="D8" s="124"/>
      <c r="E8" s="124"/>
      <c r="F8" s="124"/>
      <c r="G8" s="124"/>
      <c r="J8" s="126"/>
    </row>
    <row r="9" spans="2:10">
      <c r="B9" s="124"/>
      <c r="C9" s="124"/>
      <c r="D9" s="124"/>
      <c r="E9" s="124" t="s">
        <v>167</v>
      </c>
      <c r="F9" s="124"/>
      <c r="G9" s="124"/>
    </row>
    <row r="10" spans="2:10">
      <c r="B10" s="127" t="s">
        <v>168</v>
      </c>
      <c r="C10" s="128" t="s">
        <v>169</v>
      </c>
      <c r="D10" s="128" t="s">
        <v>5</v>
      </c>
      <c r="E10" s="129" t="s">
        <v>4</v>
      </c>
      <c r="F10" s="130" t="s">
        <v>170</v>
      </c>
      <c r="G10" s="131" t="s">
        <v>171</v>
      </c>
      <c r="H10" s="131" t="s">
        <v>172</v>
      </c>
    </row>
    <row r="11" spans="2:10">
      <c r="B11" s="121" t="s">
        <v>173</v>
      </c>
      <c r="C11" s="121" t="s">
        <v>42</v>
      </c>
      <c r="D11" s="121" t="s">
        <v>174</v>
      </c>
      <c r="E11" s="121">
        <v>2020</v>
      </c>
      <c r="F11" s="121">
        <v>1</v>
      </c>
      <c r="G11" s="121">
        <v>5</v>
      </c>
      <c r="H11" s="121">
        <v>5</v>
      </c>
    </row>
    <row r="12" spans="2:10">
      <c r="C12" s="121" t="s">
        <v>42</v>
      </c>
      <c r="D12" s="121" t="s">
        <v>175</v>
      </c>
      <c r="E12" s="121">
        <v>2020</v>
      </c>
      <c r="F12" s="121">
        <v>-1</v>
      </c>
      <c r="G12" s="121">
        <v>5</v>
      </c>
      <c r="H12" s="121">
        <v>5</v>
      </c>
    </row>
    <row r="14" spans="2:10">
      <c r="B14" s="124"/>
      <c r="C14" s="124"/>
      <c r="D14" s="124"/>
      <c r="E14" s="124" t="s">
        <v>167</v>
      </c>
      <c r="F14" s="124"/>
      <c r="G14" s="124"/>
    </row>
    <row r="15" spans="2:10">
      <c r="B15" s="127" t="s">
        <v>168</v>
      </c>
      <c r="C15" s="128" t="s">
        <v>169</v>
      </c>
      <c r="D15" s="128" t="s">
        <v>5</v>
      </c>
      <c r="E15" s="129" t="s">
        <v>4</v>
      </c>
      <c r="F15" s="130" t="s">
        <v>170</v>
      </c>
      <c r="G15" s="131" t="s">
        <v>171</v>
      </c>
      <c r="H15" s="131" t="s">
        <v>172</v>
      </c>
    </row>
    <row r="16" spans="2:10">
      <c r="B16" s="121" t="s">
        <v>176</v>
      </c>
      <c r="C16" s="121" t="s">
        <v>42</v>
      </c>
      <c r="D16" s="121" t="s">
        <v>174</v>
      </c>
      <c r="E16" s="121">
        <v>2020</v>
      </c>
      <c r="F16" s="121">
        <v>-1</v>
      </c>
      <c r="G16" s="121">
        <v>5</v>
      </c>
      <c r="H16" s="121">
        <v>5</v>
      </c>
    </row>
    <row r="17" spans="3:8">
      <c r="C17" s="121" t="s">
        <v>42</v>
      </c>
      <c r="D17" s="121" t="s">
        <v>175</v>
      </c>
      <c r="E17" s="121">
        <v>2020</v>
      </c>
      <c r="F17" s="121">
        <v>1</v>
      </c>
      <c r="G17" s="121">
        <v>5</v>
      </c>
      <c r="H17" s="121">
        <v>5</v>
      </c>
    </row>
  </sheetData>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4:AJ81"/>
  <sheetViews>
    <sheetView topLeftCell="A79" workbookViewId="0">
      <selection activeCell="N80" sqref="N80"/>
    </sheetView>
  </sheetViews>
  <sheetFormatPr defaultColWidth="10.6328125" defaultRowHeight="12.5"/>
  <cols>
    <col min="1" max="1" width="11.1796875" style="7" customWidth="1"/>
    <col min="2" max="2" width="11" style="7" bestFit="1" customWidth="1"/>
    <col min="3" max="3" width="8.453125" style="7" bestFit="1" customWidth="1"/>
    <col min="4" max="4" width="8.36328125" style="7" bestFit="1" customWidth="1"/>
    <col min="5" max="5" width="5" style="7" bestFit="1" customWidth="1"/>
    <col min="6" max="6" width="8.81640625" style="7" bestFit="1" customWidth="1"/>
    <col min="7" max="7" width="5.453125" style="7" bestFit="1" customWidth="1"/>
    <col min="8" max="8" width="5" style="7" bestFit="1" customWidth="1"/>
    <col min="9" max="9" width="6.81640625" style="7" bestFit="1" customWidth="1"/>
    <col min="10" max="10" width="14.6328125" style="7" bestFit="1" customWidth="1"/>
    <col min="11" max="13" width="10.6328125" style="7"/>
    <col min="14" max="14" width="27.6328125" style="7" customWidth="1"/>
    <col min="15" max="15" width="11.453125" style="7" bestFit="1" customWidth="1"/>
    <col min="16" max="16" width="10.6328125" style="7"/>
    <col min="17" max="17" width="10.6328125" style="7" customWidth="1"/>
    <col min="18" max="16384" width="10.6328125" style="7"/>
  </cols>
  <sheetData>
    <row r="4" spans="2:36" ht="14.5">
      <c r="B4" s="1" t="s">
        <v>0</v>
      </c>
      <c r="C4" s="6"/>
      <c r="D4" s="6"/>
      <c r="E4" s="6"/>
      <c r="F4" s="6"/>
      <c r="G4" s="6"/>
      <c r="H4" s="6"/>
      <c r="I4" s="6"/>
      <c r="J4" s="2"/>
    </row>
    <row r="5" spans="2:36" ht="13.5" thickBot="1">
      <c r="B5" s="3" t="s">
        <v>1</v>
      </c>
      <c r="C5" s="3" t="s">
        <v>2</v>
      </c>
      <c r="D5" s="3" t="s">
        <v>3</v>
      </c>
      <c r="E5" s="3" t="s">
        <v>4</v>
      </c>
      <c r="F5" s="4" t="s">
        <v>180</v>
      </c>
      <c r="G5" s="4" t="s">
        <v>179</v>
      </c>
      <c r="H5" s="4" t="s">
        <v>177</v>
      </c>
      <c r="I5" s="24" t="s">
        <v>16</v>
      </c>
      <c r="J5" s="5" t="s">
        <v>5</v>
      </c>
    </row>
    <row r="6" spans="2:36" ht="14.5">
      <c r="B6" s="32"/>
      <c r="C6" s="14" t="s">
        <v>9</v>
      </c>
      <c r="D6" s="120" t="s">
        <v>163</v>
      </c>
      <c r="E6" s="14">
        <v>0</v>
      </c>
      <c r="F6" s="15">
        <v>5</v>
      </c>
      <c r="G6" s="15">
        <v>5</v>
      </c>
      <c r="H6" s="15">
        <v>5</v>
      </c>
      <c r="I6" s="25" t="s">
        <v>18</v>
      </c>
      <c r="J6" s="14" t="s">
        <v>8</v>
      </c>
    </row>
    <row r="7" spans="2:36" ht="14.5">
      <c r="B7" s="40"/>
      <c r="C7" s="12"/>
      <c r="D7" s="12"/>
      <c r="E7" s="12"/>
      <c r="F7" s="41"/>
      <c r="G7" s="41"/>
      <c r="H7" s="41"/>
      <c r="I7" s="42"/>
      <c r="J7" s="12"/>
    </row>
    <row r="8" spans="2:36" ht="14.5">
      <c r="B8" s="1" t="s">
        <v>30</v>
      </c>
      <c r="C8" s="6"/>
      <c r="D8" s="6"/>
      <c r="E8" s="6"/>
      <c r="F8" s="6"/>
      <c r="G8" s="6"/>
      <c r="H8" s="6"/>
      <c r="I8" s="6"/>
      <c r="J8" s="2"/>
    </row>
    <row r="9" spans="2:36" ht="13.5" thickBot="1">
      <c r="B9" s="3" t="s">
        <v>1</v>
      </c>
      <c r="C9" s="3" t="s">
        <v>2</v>
      </c>
      <c r="D9" s="3" t="s">
        <v>3</v>
      </c>
      <c r="E9" s="3" t="s">
        <v>4</v>
      </c>
      <c r="F9" s="4" t="s">
        <v>180</v>
      </c>
      <c r="G9" s="4" t="s">
        <v>179</v>
      </c>
      <c r="H9" s="4" t="s">
        <v>177</v>
      </c>
      <c r="I9" s="4" t="s">
        <v>425</v>
      </c>
      <c r="J9" s="4" t="s">
        <v>426</v>
      </c>
      <c r="K9" s="24" t="s">
        <v>16</v>
      </c>
      <c r="L9" s="5" t="s">
        <v>5</v>
      </c>
    </row>
    <row r="10" spans="2:36" ht="14.5">
      <c r="B10" s="6"/>
      <c r="C10" s="30" t="s">
        <v>9</v>
      </c>
      <c r="D10" s="172" t="s">
        <v>163</v>
      </c>
      <c r="E10" s="6">
        <v>2016</v>
      </c>
      <c r="F10" s="173">
        <v>0</v>
      </c>
      <c r="G10" s="173">
        <v>0.6</v>
      </c>
      <c r="H10" s="173">
        <v>0</v>
      </c>
      <c r="I10" s="173">
        <v>0</v>
      </c>
      <c r="J10" s="173">
        <v>0</v>
      </c>
      <c r="K10" s="26" t="s">
        <v>446</v>
      </c>
      <c r="L10" s="155" t="s">
        <v>438</v>
      </c>
      <c r="AG10"/>
      <c r="AH10"/>
      <c r="AI10"/>
      <c r="AJ10"/>
    </row>
    <row r="11" spans="2:36" ht="14.5">
      <c r="B11" s="6"/>
      <c r="C11" s="30" t="s">
        <v>9</v>
      </c>
      <c r="D11" s="172" t="s">
        <v>163</v>
      </c>
      <c r="E11" s="6">
        <v>2016</v>
      </c>
      <c r="F11" s="173">
        <v>0</v>
      </c>
      <c r="G11" s="173">
        <v>0.6</v>
      </c>
      <c r="H11" s="173">
        <v>0</v>
      </c>
      <c r="I11" s="173">
        <v>0</v>
      </c>
      <c r="J11" s="173">
        <v>0</v>
      </c>
      <c r="K11" s="26" t="s">
        <v>446</v>
      </c>
      <c r="L11" s="155" t="s">
        <v>439</v>
      </c>
      <c r="AG11"/>
      <c r="AH11"/>
      <c r="AI11"/>
      <c r="AJ11"/>
    </row>
    <row r="12" spans="2:36" ht="14.5">
      <c r="B12" s="6"/>
      <c r="C12" s="30" t="s">
        <v>9</v>
      </c>
      <c r="D12" s="172" t="s">
        <v>163</v>
      </c>
      <c r="E12" s="6">
        <v>2016</v>
      </c>
      <c r="F12" s="173">
        <v>0</v>
      </c>
      <c r="G12" s="173">
        <v>0</v>
      </c>
      <c r="H12" s="173">
        <v>0.6</v>
      </c>
      <c r="I12" s="173">
        <v>0</v>
      </c>
      <c r="J12" s="173">
        <v>0</v>
      </c>
      <c r="K12" s="26" t="s">
        <v>446</v>
      </c>
      <c r="L12" s="155" t="s">
        <v>417</v>
      </c>
      <c r="AG12"/>
      <c r="AH12"/>
      <c r="AI12"/>
      <c r="AJ12"/>
    </row>
    <row r="13" spans="2:36" ht="14.5">
      <c r="B13" s="6"/>
      <c r="C13" s="30" t="s">
        <v>9</v>
      </c>
      <c r="D13" s="172" t="s">
        <v>163</v>
      </c>
      <c r="E13" s="6">
        <v>2016</v>
      </c>
      <c r="F13" s="173">
        <v>0</v>
      </c>
      <c r="G13" s="173">
        <v>0</v>
      </c>
      <c r="H13" s="173">
        <v>0</v>
      </c>
      <c r="I13" s="173">
        <v>0.6</v>
      </c>
      <c r="J13" s="173">
        <v>0</v>
      </c>
      <c r="K13" s="26" t="s">
        <v>446</v>
      </c>
      <c r="L13" s="155" t="s">
        <v>418</v>
      </c>
      <c r="AG13"/>
      <c r="AH13"/>
      <c r="AI13"/>
      <c r="AJ13"/>
    </row>
    <row r="14" spans="2:36" ht="14.5">
      <c r="B14" s="6"/>
      <c r="C14" s="30" t="s">
        <v>9</v>
      </c>
      <c r="D14" s="172" t="s">
        <v>163</v>
      </c>
      <c r="E14" s="6">
        <v>2016</v>
      </c>
      <c r="F14" s="110">
        <v>0</v>
      </c>
      <c r="G14" s="173">
        <v>0</v>
      </c>
      <c r="H14" s="173"/>
      <c r="I14" s="173">
        <v>0.6</v>
      </c>
      <c r="J14" s="173">
        <v>0</v>
      </c>
      <c r="K14" s="26" t="s">
        <v>446</v>
      </c>
      <c r="L14" s="155" t="s">
        <v>419</v>
      </c>
      <c r="AG14"/>
      <c r="AH14"/>
      <c r="AI14"/>
      <c r="AJ14"/>
    </row>
    <row r="15" spans="2:36" ht="14.5">
      <c r="B15" s="6"/>
      <c r="C15" s="30" t="s">
        <v>9</v>
      </c>
      <c r="D15" s="172" t="s">
        <v>163</v>
      </c>
      <c r="E15" s="6">
        <v>2016</v>
      </c>
      <c r="F15" s="173">
        <v>0</v>
      </c>
      <c r="G15" s="173">
        <v>0</v>
      </c>
      <c r="H15" s="173">
        <v>0</v>
      </c>
      <c r="I15" s="173">
        <v>0.6</v>
      </c>
      <c r="J15" s="173">
        <v>0</v>
      </c>
      <c r="K15" s="26" t="s">
        <v>446</v>
      </c>
      <c r="L15" s="155" t="s">
        <v>420</v>
      </c>
      <c r="AG15"/>
      <c r="AH15"/>
      <c r="AI15"/>
      <c r="AJ15"/>
    </row>
    <row r="16" spans="2:36" ht="14.5">
      <c r="B16" s="6"/>
      <c r="C16" s="30" t="s">
        <v>9</v>
      </c>
      <c r="D16" s="172" t="s">
        <v>163</v>
      </c>
      <c r="E16" s="6">
        <v>2016</v>
      </c>
      <c r="F16" s="173">
        <v>0</v>
      </c>
      <c r="G16" s="173">
        <v>0</v>
      </c>
      <c r="H16" s="173">
        <v>0</v>
      </c>
      <c r="I16" s="173">
        <v>0.6</v>
      </c>
      <c r="J16" s="173">
        <v>0</v>
      </c>
      <c r="K16" s="26" t="s">
        <v>446</v>
      </c>
      <c r="L16" s="155" t="s">
        <v>421</v>
      </c>
      <c r="AG16"/>
      <c r="AH16"/>
      <c r="AI16"/>
      <c r="AJ16"/>
    </row>
    <row r="17" spans="2:36" ht="14.5">
      <c r="B17" s="12"/>
      <c r="C17" s="30" t="s">
        <v>9</v>
      </c>
      <c r="D17" s="172" t="s">
        <v>163</v>
      </c>
      <c r="E17" s="6">
        <v>2016</v>
      </c>
      <c r="F17" s="173">
        <v>0</v>
      </c>
      <c r="G17" s="173">
        <v>0</v>
      </c>
      <c r="H17" s="173">
        <v>0</v>
      </c>
      <c r="I17" s="173">
        <v>0</v>
      </c>
      <c r="J17" s="173">
        <v>0.6</v>
      </c>
      <c r="K17" s="26" t="s">
        <v>446</v>
      </c>
      <c r="L17" s="155" t="s">
        <v>422</v>
      </c>
      <c r="AG17"/>
      <c r="AH17"/>
      <c r="AI17"/>
      <c r="AJ17"/>
    </row>
    <row r="18" spans="2:36" ht="14.5">
      <c r="C18" s="6" t="s">
        <v>9</v>
      </c>
      <c r="D18" s="172" t="s">
        <v>163</v>
      </c>
      <c r="E18" s="6">
        <v>2016</v>
      </c>
      <c r="F18" s="173">
        <v>0</v>
      </c>
      <c r="G18" s="173">
        <v>0</v>
      </c>
      <c r="H18" s="173"/>
      <c r="I18" s="173">
        <v>0</v>
      </c>
      <c r="J18" s="173">
        <v>0.6</v>
      </c>
      <c r="K18" s="26" t="s">
        <v>446</v>
      </c>
      <c r="L18" s="155" t="s">
        <v>423</v>
      </c>
      <c r="AG18"/>
      <c r="AH18"/>
      <c r="AI18"/>
      <c r="AJ18"/>
    </row>
    <row r="19" spans="2:36" ht="14.5">
      <c r="B19" s="10"/>
      <c r="C19" s="9" t="s">
        <v>9</v>
      </c>
      <c r="D19" s="172" t="s">
        <v>163</v>
      </c>
      <c r="E19" s="6">
        <v>2016</v>
      </c>
      <c r="F19" s="174">
        <v>0</v>
      </c>
      <c r="G19" s="174">
        <v>0</v>
      </c>
      <c r="H19" s="174">
        <v>0</v>
      </c>
      <c r="I19" s="174">
        <v>0</v>
      </c>
      <c r="J19" s="174">
        <v>0.6</v>
      </c>
      <c r="K19" s="26" t="s">
        <v>446</v>
      </c>
      <c r="L19" s="155" t="s">
        <v>424</v>
      </c>
      <c r="AG19"/>
      <c r="AH19"/>
      <c r="AI19"/>
      <c r="AJ19"/>
    </row>
    <row r="20" spans="2:36" ht="14.5">
      <c r="B20" s="6"/>
      <c r="C20" s="30" t="s">
        <v>9</v>
      </c>
      <c r="D20" s="172" t="s">
        <v>163</v>
      </c>
      <c r="E20" s="6">
        <v>2016</v>
      </c>
      <c r="F20" s="173">
        <v>0</v>
      </c>
      <c r="G20" s="173">
        <v>0.6</v>
      </c>
      <c r="H20" s="173">
        <v>0</v>
      </c>
      <c r="I20" s="173">
        <v>0</v>
      </c>
      <c r="J20" s="173">
        <v>0</v>
      </c>
      <c r="K20" s="26" t="s">
        <v>446</v>
      </c>
      <c r="L20" s="155" t="s">
        <v>440</v>
      </c>
      <c r="AG20"/>
      <c r="AH20"/>
      <c r="AI20"/>
      <c r="AJ20"/>
    </row>
    <row r="21" spans="2:36" ht="14.5">
      <c r="B21" s="6"/>
      <c r="C21" s="30" t="s">
        <v>9</v>
      </c>
      <c r="D21" s="172" t="s">
        <v>163</v>
      </c>
      <c r="E21" s="6">
        <v>2016</v>
      </c>
      <c r="F21" s="173">
        <v>0</v>
      </c>
      <c r="G21" s="173">
        <v>0.6</v>
      </c>
      <c r="H21" s="173">
        <v>0</v>
      </c>
      <c r="I21" s="173">
        <v>0</v>
      </c>
      <c r="J21" s="173">
        <v>0</v>
      </c>
      <c r="K21" s="26" t="s">
        <v>446</v>
      </c>
      <c r="L21" s="155" t="s">
        <v>441</v>
      </c>
      <c r="AG21"/>
      <c r="AH21"/>
      <c r="AI21"/>
      <c r="AJ21"/>
    </row>
    <row r="22" spans="2:36" ht="14.5">
      <c r="B22" s="6"/>
      <c r="C22" s="30" t="s">
        <v>9</v>
      </c>
      <c r="D22" s="172" t="s">
        <v>163</v>
      </c>
      <c r="E22" s="6">
        <v>2016</v>
      </c>
      <c r="F22" s="173">
        <v>0</v>
      </c>
      <c r="G22" s="173">
        <v>0</v>
      </c>
      <c r="H22" s="173">
        <v>0.6</v>
      </c>
      <c r="I22" s="173">
        <v>0</v>
      </c>
      <c r="J22" s="173">
        <v>0</v>
      </c>
      <c r="K22" s="26" t="s">
        <v>446</v>
      </c>
      <c r="L22" s="155" t="s">
        <v>427</v>
      </c>
      <c r="AG22"/>
      <c r="AH22"/>
      <c r="AI22"/>
      <c r="AJ22"/>
    </row>
    <row r="23" spans="2:36" ht="14.5">
      <c r="B23" s="6"/>
      <c r="C23" s="30" t="s">
        <v>9</v>
      </c>
      <c r="D23" s="172" t="s">
        <v>163</v>
      </c>
      <c r="E23" s="6">
        <v>2016</v>
      </c>
      <c r="F23" s="173">
        <v>0</v>
      </c>
      <c r="G23" s="173">
        <v>0</v>
      </c>
      <c r="H23" s="173">
        <v>0</v>
      </c>
      <c r="I23" s="173">
        <v>0.6</v>
      </c>
      <c r="J23" s="173">
        <v>0</v>
      </c>
      <c r="K23" s="26" t="s">
        <v>446</v>
      </c>
      <c r="L23" s="155" t="s">
        <v>428</v>
      </c>
      <c r="AG23"/>
      <c r="AH23"/>
      <c r="AI23"/>
      <c r="AJ23"/>
    </row>
    <row r="24" spans="2:36" ht="14.5">
      <c r="B24" s="6"/>
      <c r="C24" s="30" t="s">
        <v>9</v>
      </c>
      <c r="D24" s="172" t="s">
        <v>163</v>
      </c>
      <c r="E24" s="6">
        <v>2016</v>
      </c>
      <c r="F24" s="110">
        <v>0</v>
      </c>
      <c r="G24" s="173">
        <v>0</v>
      </c>
      <c r="H24" s="173"/>
      <c r="I24" s="173">
        <v>0.6</v>
      </c>
      <c r="J24" s="173">
        <v>0</v>
      </c>
      <c r="K24" s="26" t="s">
        <v>446</v>
      </c>
      <c r="L24" s="155" t="s">
        <v>429</v>
      </c>
      <c r="AG24"/>
      <c r="AH24"/>
      <c r="AI24"/>
      <c r="AJ24"/>
    </row>
    <row r="25" spans="2:36" ht="14.5">
      <c r="B25" s="6"/>
      <c r="C25" s="30" t="s">
        <v>9</v>
      </c>
      <c r="D25" s="172" t="s">
        <v>163</v>
      </c>
      <c r="E25" s="6">
        <v>2016</v>
      </c>
      <c r="F25" s="173">
        <v>0</v>
      </c>
      <c r="G25" s="173">
        <v>0</v>
      </c>
      <c r="H25" s="173">
        <v>0</v>
      </c>
      <c r="I25" s="173">
        <v>0.6</v>
      </c>
      <c r="J25" s="173">
        <v>0</v>
      </c>
      <c r="K25" s="26" t="s">
        <v>446</v>
      </c>
      <c r="L25" s="155" t="s">
        <v>430</v>
      </c>
      <c r="AG25"/>
      <c r="AH25"/>
      <c r="AI25"/>
      <c r="AJ25"/>
    </row>
    <row r="26" spans="2:36" ht="14.5">
      <c r="B26" s="6"/>
      <c r="C26" s="30" t="s">
        <v>9</v>
      </c>
      <c r="D26" s="172" t="s">
        <v>163</v>
      </c>
      <c r="E26" s="6">
        <v>2016</v>
      </c>
      <c r="F26" s="173">
        <v>0</v>
      </c>
      <c r="G26" s="173">
        <v>0</v>
      </c>
      <c r="H26" s="173">
        <v>0</v>
      </c>
      <c r="I26" s="173">
        <v>0.6</v>
      </c>
      <c r="J26" s="173">
        <v>0</v>
      </c>
      <c r="K26" s="26" t="s">
        <v>446</v>
      </c>
      <c r="L26" s="155" t="s">
        <v>431</v>
      </c>
      <c r="AG26"/>
      <c r="AH26"/>
      <c r="AI26"/>
      <c r="AJ26"/>
    </row>
    <row r="27" spans="2:36" ht="14.5">
      <c r="B27" s="12"/>
      <c r="C27" s="30" t="s">
        <v>9</v>
      </c>
      <c r="D27" s="172" t="s">
        <v>163</v>
      </c>
      <c r="E27" s="6">
        <v>2016</v>
      </c>
      <c r="F27" s="173">
        <v>0</v>
      </c>
      <c r="G27" s="173">
        <v>0</v>
      </c>
      <c r="H27" s="173">
        <v>0</v>
      </c>
      <c r="I27" s="173">
        <v>0</v>
      </c>
      <c r="J27" s="173">
        <v>0.6</v>
      </c>
      <c r="K27" s="26" t="s">
        <v>446</v>
      </c>
      <c r="L27" s="155" t="s">
        <v>432</v>
      </c>
      <c r="AE27"/>
      <c r="AF27"/>
      <c r="AG27"/>
      <c r="AH27"/>
      <c r="AI27"/>
      <c r="AJ27"/>
    </row>
    <row r="28" spans="2:36" ht="14.5">
      <c r="C28" s="6" t="s">
        <v>9</v>
      </c>
      <c r="D28" s="172" t="s">
        <v>163</v>
      </c>
      <c r="E28" s="6">
        <v>2016</v>
      </c>
      <c r="F28" s="173">
        <v>0</v>
      </c>
      <c r="G28" s="173">
        <v>0</v>
      </c>
      <c r="H28" s="173"/>
      <c r="I28" s="173">
        <v>0</v>
      </c>
      <c r="J28" s="173">
        <v>0.6</v>
      </c>
      <c r="K28" s="26" t="s">
        <v>446</v>
      </c>
      <c r="L28" s="155" t="s">
        <v>433</v>
      </c>
    </row>
    <row r="29" spans="2:36" ht="14.5">
      <c r="B29" s="10"/>
      <c r="C29" s="9" t="s">
        <v>9</v>
      </c>
      <c r="D29" s="172" t="s">
        <v>163</v>
      </c>
      <c r="E29" s="6">
        <v>2016</v>
      </c>
      <c r="F29" s="174">
        <v>0</v>
      </c>
      <c r="G29" s="174">
        <v>0</v>
      </c>
      <c r="H29" s="174">
        <v>0</v>
      </c>
      <c r="I29" s="174">
        <v>0</v>
      </c>
      <c r="J29" s="174">
        <v>0.6</v>
      </c>
      <c r="K29" s="26" t="s">
        <v>446</v>
      </c>
      <c r="L29" s="155" t="s">
        <v>434</v>
      </c>
      <c r="AF29" s="11"/>
    </row>
    <row r="30" spans="2:36" ht="14.5">
      <c r="B30" s="6"/>
      <c r="C30" s="30" t="s">
        <v>9</v>
      </c>
      <c r="D30" s="172" t="s">
        <v>163</v>
      </c>
      <c r="E30" s="6">
        <v>2020</v>
      </c>
      <c r="F30" s="173">
        <v>0</v>
      </c>
      <c r="G30" s="173">
        <v>0.6</v>
      </c>
      <c r="H30" s="173">
        <v>0</v>
      </c>
      <c r="I30" s="173">
        <v>0</v>
      </c>
      <c r="J30" s="173">
        <v>0</v>
      </c>
      <c r="K30" s="26" t="s">
        <v>446</v>
      </c>
      <c r="L30" s="155" t="s">
        <v>438</v>
      </c>
    </row>
    <row r="31" spans="2:36" ht="14.5">
      <c r="B31" s="6"/>
      <c r="C31" s="30" t="s">
        <v>9</v>
      </c>
      <c r="D31" s="172" t="s">
        <v>163</v>
      </c>
      <c r="E31" s="6">
        <v>2020</v>
      </c>
      <c r="F31" s="173">
        <v>0</v>
      </c>
      <c r="G31" s="173">
        <v>0.6</v>
      </c>
      <c r="H31" s="173">
        <v>0</v>
      </c>
      <c r="I31" s="173">
        <v>0</v>
      </c>
      <c r="J31" s="173">
        <v>0</v>
      </c>
      <c r="K31" s="26" t="s">
        <v>446</v>
      </c>
      <c r="L31" s="155" t="s">
        <v>439</v>
      </c>
    </row>
    <row r="32" spans="2:36" ht="14.5">
      <c r="C32" s="30" t="s">
        <v>9</v>
      </c>
      <c r="D32" s="172" t="s">
        <v>163</v>
      </c>
      <c r="E32" s="6">
        <v>2020</v>
      </c>
      <c r="F32" s="173">
        <v>0</v>
      </c>
      <c r="G32" s="173">
        <v>0</v>
      </c>
      <c r="H32" s="173">
        <v>0.6</v>
      </c>
      <c r="I32" s="173">
        <v>0</v>
      </c>
      <c r="J32" s="173">
        <v>0</v>
      </c>
      <c r="K32" s="26" t="s">
        <v>446</v>
      </c>
      <c r="L32" s="155" t="s">
        <v>417</v>
      </c>
    </row>
    <row r="33" spans="2:32" ht="14.5">
      <c r="C33" s="30" t="s">
        <v>9</v>
      </c>
      <c r="D33" s="172" t="s">
        <v>163</v>
      </c>
      <c r="E33" s="6">
        <v>2020</v>
      </c>
      <c r="F33" s="173">
        <v>0</v>
      </c>
      <c r="G33" s="173">
        <v>0</v>
      </c>
      <c r="H33" s="173">
        <v>0</v>
      </c>
      <c r="I33" s="173">
        <v>0.6</v>
      </c>
      <c r="J33" s="173">
        <v>0</v>
      </c>
      <c r="K33" s="26" t="s">
        <v>446</v>
      </c>
      <c r="L33" s="155" t="s">
        <v>418</v>
      </c>
    </row>
    <row r="34" spans="2:32" ht="14.5">
      <c r="C34" s="30" t="s">
        <v>9</v>
      </c>
      <c r="D34" s="172" t="s">
        <v>163</v>
      </c>
      <c r="E34" s="6">
        <v>2020</v>
      </c>
      <c r="F34" s="110">
        <v>0</v>
      </c>
      <c r="G34" s="173">
        <v>0</v>
      </c>
      <c r="H34" s="173">
        <v>0</v>
      </c>
      <c r="I34" s="173">
        <v>0.6</v>
      </c>
      <c r="J34" s="173">
        <v>0</v>
      </c>
      <c r="K34" s="26" t="s">
        <v>446</v>
      </c>
      <c r="L34" s="155" t="s">
        <v>419</v>
      </c>
      <c r="AF34" s="11"/>
    </row>
    <row r="35" spans="2:32" ht="14.5">
      <c r="C35" s="30" t="s">
        <v>9</v>
      </c>
      <c r="D35" s="172" t="s">
        <v>163</v>
      </c>
      <c r="E35" s="6">
        <v>2020</v>
      </c>
      <c r="F35" s="173">
        <v>0</v>
      </c>
      <c r="G35" s="173">
        <v>0</v>
      </c>
      <c r="H35" s="173">
        <v>0</v>
      </c>
      <c r="I35" s="173">
        <v>0.6</v>
      </c>
      <c r="J35" s="173">
        <v>0</v>
      </c>
      <c r="K35" s="26" t="s">
        <v>446</v>
      </c>
      <c r="L35" s="155" t="s">
        <v>420</v>
      </c>
    </row>
    <row r="36" spans="2:32" ht="14.5">
      <c r="C36" s="30" t="s">
        <v>9</v>
      </c>
      <c r="D36" s="172" t="s">
        <v>163</v>
      </c>
      <c r="E36" s="6">
        <v>2020</v>
      </c>
      <c r="F36" s="173">
        <v>0</v>
      </c>
      <c r="G36" s="173">
        <v>0</v>
      </c>
      <c r="H36" s="173">
        <v>0</v>
      </c>
      <c r="I36" s="173">
        <v>0.6</v>
      </c>
      <c r="J36" s="173">
        <v>0</v>
      </c>
      <c r="K36" s="26" t="s">
        <v>446</v>
      </c>
      <c r="L36" s="155" t="s">
        <v>421</v>
      </c>
    </row>
    <row r="37" spans="2:32" ht="14.5">
      <c r="C37" s="30" t="s">
        <v>9</v>
      </c>
      <c r="D37" s="172" t="s">
        <v>163</v>
      </c>
      <c r="E37" s="6">
        <v>2020</v>
      </c>
      <c r="F37" s="173">
        <v>0</v>
      </c>
      <c r="G37" s="173">
        <v>0</v>
      </c>
      <c r="H37" s="173">
        <v>0</v>
      </c>
      <c r="I37" s="173">
        <v>0</v>
      </c>
      <c r="J37" s="173">
        <v>0.6</v>
      </c>
      <c r="K37" s="26" t="s">
        <v>446</v>
      </c>
      <c r="L37" s="155" t="s">
        <v>422</v>
      </c>
      <c r="AD37" s="11"/>
    </row>
    <row r="38" spans="2:32" ht="14.5">
      <c r="C38" s="6" t="s">
        <v>9</v>
      </c>
      <c r="D38" s="172" t="s">
        <v>163</v>
      </c>
      <c r="E38" s="6">
        <v>2020</v>
      </c>
      <c r="F38" s="173">
        <v>0</v>
      </c>
      <c r="G38" s="173">
        <v>0</v>
      </c>
      <c r="H38" s="173"/>
      <c r="I38" s="173">
        <v>0</v>
      </c>
      <c r="J38" s="173">
        <v>0.6</v>
      </c>
      <c r="K38" s="26" t="s">
        <v>446</v>
      </c>
      <c r="L38" s="155" t="s">
        <v>423</v>
      </c>
      <c r="AD38" s="11"/>
    </row>
    <row r="39" spans="2:32" ht="14.5">
      <c r="C39" s="12" t="s">
        <v>9</v>
      </c>
      <c r="D39" s="172" t="s">
        <v>163</v>
      </c>
      <c r="E39" s="12">
        <v>2020</v>
      </c>
      <c r="F39" s="173">
        <v>0</v>
      </c>
      <c r="G39" s="173">
        <v>0</v>
      </c>
      <c r="H39" s="173">
        <v>0</v>
      </c>
      <c r="I39" s="173">
        <v>0</v>
      </c>
      <c r="J39" s="173">
        <v>0.6</v>
      </c>
      <c r="K39" s="26" t="s">
        <v>446</v>
      </c>
      <c r="L39" s="170" t="s">
        <v>424</v>
      </c>
    </row>
    <row r="40" spans="2:32" ht="14.5">
      <c r="C40" s="12" t="s">
        <v>9</v>
      </c>
      <c r="D40" s="172" t="s">
        <v>163</v>
      </c>
      <c r="E40" s="6">
        <v>2020</v>
      </c>
      <c r="F40" s="173">
        <v>0</v>
      </c>
      <c r="G40" s="173">
        <v>0.6</v>
      </c>
      <c r="H40" s="173">
        <v>0</v>
      </c>
      <c r="I40" s="173">
        <v>0</v>
      </c>
      <c r="J40" s="173">
        <v>0</v>
      </c>
      <c r="K40" s="26" t="s">
        <v>446</v>
      </c>
      <c r="L40" s="155" t="s">
        <v>435</v>
      </c>
    </row>
    <row r="41" spans="2:32" ht="14.5">
      <c r="B41" s="10"/>
      <c r="C41" s="9" t="s">
        <v>9</v>
      </c>
      <c r="D41" s="172" t="s">
        <v>163</v>
      </c>
      <c r="E41" s="9">
        <v>2020</v>
      </c>
      <c r="F41" s="174">
        <v>0</v>
      </c>
      <c r="G41" s="174">
        <v>0</v>
      </c>
      <c r="H41" s="174">
        <v>0.6</v>
      </c>
      <c r="I41" s="174">
        <v>0</v>
      </c>
      <c r="J41" s="174">
        <v>0</v>
      </c>
      <c r="K41" s="26" t="s">
        <v>446</v>
      </c>
      <c r="L41" s="155" t="s">
        <v>437</v>
      </c>
    </row>
    <row r="42" spans="2:32" ht="14.5">
      <c r="B42" s="6"/>
      <c r="C42" s="30" t="s">
        <v>9</v>
      </c>
      <c r="D42" s="172" t="s">
        <v>163</v>
      </c>
      <c r="E42" s="6">
        <v>2020</v>
      </c>
      <c r="F42" s="173">
        <v>0</v>
      </c>
      <c r="G42" s="173">
        <v>0.6</v>
      </c>
      <c r="H42" s="173">
        <v>0</v>
      </c>
      <c r="I42" s="173">
        <v>0</v>
      </c>
      <c r="J42" s="173">
        <v>0</v>
      </c>
      <c r="K42" s="26" t="s">
        <v>446</v>
      </c>
      <c r="L42" s="155" t="s">
        <v>440</v>
      </c>
    </row>
    <row r="43" spans="2:32" ht="14.5">
      <c r="B43" s="6"/>
      <c r="C43" s="30" t="s">
        <v>9</v>
      </c>
      <c r="D43" s="172" t="s">
        <v>163</v>
      </c>
      <c r="E43" s="6">
        <v>2020</v>
      </c>
      <c r="F43" s="173">
        <v>0</v>
      </c>
      <c r="G43" s="173">
        <v>0.6</v>
      </c>
      <c r="H43" s="173">
        <v>0</v>
      </c>
      <c r="I43" s="173">
        <v>0</v>
      </c>
      <c r="J43" s="173">
        <v>0</v>
      </c>
      <c r="K43" s="26" t="s">
        <v>446</v>
      </c>
      <c r="L43" s="155" t="s">
        <v>441</v>
      </c>
    </row>
    <row r="44" spans="2:32" ht="14.5">
      <c r="C44" s="6" t="s">
        <v>9</v>
      </c>
      <c r="D44" s="172" t="s">
        <v>163</v>
      </c>
      <c r="E44" s="8">
        <v>2020</v>
      </c>
      <c r="F44" s="173">
        <v>0</v>
      </c>
      <c r="G44" s="173">
        <v>0</v>
      </c>
      <c r="H44" s="173">
        <v>0.6</v>
      </c>
      <c r="I44" s="173">
        <v>0</v>
      </c>
      <c r="J44" s="173">
        <v>0</v>
      </c>
      <c r="K44" s="26" t="s">
        <v>446</v>
      </c>
      <c r="L44" s="155" t="s">
        <v>427</v>
      </c>
    </row>
    <row r="45" spans="2:32" ht="14.5">
      <c r="C45" s="6" t="s">
        <v>9</v>
      </c>
      <c r="D45" s="172" t="s">
        <v>163</v>
      </c>
      <c r="E45" s="13">
        <v>2020</v>
      </c>
      <c r="F45" s="173">
        <v>0</v>
      </c>
      <c r="G45" s="173">
        <v>0</v>
      </c>
      <c r="H45" s="173">
        <v>0</v>
      </c>
      <c r="I45" s="173">
        <v>0.6</v>
      </c>
      <c r="J45" s="173">
        <v>0</v>
      </c>
      <c r="K45" s="26" t="s">
        <v>446</v>
      </c>
      <c r="L45" s="155" t="s">
        <v>428</v>
      </c>
    </row>
    <row r="46" spans="2:32" ht="14.5">
      <c r="C46" s="6" t="s">
        <v>9</v>
      </c>
      <c r="D46" s="172" t="s">
        <v>163</v>
      </c>
      <c r="E46" s="13">
        <v>2020</v>
      </c>
      <c r="F46" s="110">
        <v>0</v>
      </c>
      <c r="G46" s="173">
        <v>0</v>
      </c>
      <c r="H46" s="173">
        <v>0</v>
      </c>
      <c r="I46" s="173">
        <v>0.6</v>
      </c>
      <c r="J46" s="173">
        <v>0</v>
      </c>
      <c r="K46" s="26" t="s">
        <v>446</v>
      </c>
      <c r="L46" s="155" t="s">
        <v>429</v>
      </c>
    </row>
    <row r="47" spans="2:32" ht="14.5">
      <c r="C47" s="6" t="s">
        <v>9</v>
      </c>
      <c r="D47" s="172" t="s">
        <v>163</v>
      </c>
      <c r="E47" s="13">
        <v>2020</v>
      </c>
      <c r="F47" s="173">
        <v>0</v>
      </c>
      <c r="G47" s="173">
        <v>0</v>
      </c>
      <c r="H47" s="173">
        <v>0</v>
      </c>
      <c r="I47" s="173">
        <v>0.6</v>
      </c>
      <c r="J47" s="173">
        <v>0</v>
      </c>
      <c r="K47" s="26" t="s">
        <v>446</v>
      </c>
      <c r="L47" s="155" t="s">
        <v>430</v>
      </c>
    </row>
    <row r="48" spans="2:32" ht="14.5">
      <c r="C48" s="6" t="s">
        <v>9</v>
      </c>
      <c r="D48" s="172" t="s">
        <v>163</v>
      </c>
      <c r="E48" s="13">
        <v>2020</v>
      </c>
      <c r="F48" s="173">
        <v>0</v>
      </c>
      <c r="G48" s="173">
        <v>0</v>
      </c>
      <c r="H48" s="173">
        <v>0</v>
      </c>
      <c r="I48" s="173">
        <v>0.6</v>
      </c>
      <c r="J48" s="173">
        <v>0</v>
      </c>
      <c r="K48" s="26" t="s">
        <v>446</v>
      </c>
      <c r="L48" s="155" t="s">
        <v>431</v>
      </c>
    </row>
    <row r="49" spans="2:12" ht="14.5">
      <c r="C49" s="12" t="s">
        <v>9</v>
      </c>
      <c r="D49" s="172" t="s">
        <v>163</v>
      </c>
      <c r="E49" s="13">
        <v>2020</v>
      </c>
      <c r="F49" s="173">
        <v>0</v>
      </c>
      <c r="G49" s="173">
        <v>0</v>
      </c>
      <c r="H49" s="173">
        <v>0</v>
      </c>
      <c r="I49" s="173">
        <v>0</v>
      </c>
      <c r="J49" s="173">
        <v>0.6</v>
      </c>
      <c r="K49" s="26" t="s">
        <v>446</v>
      </c>
      <c r="L49" s="155" t="s">
        <v>432</v>
      </c>
    </row>
    <row r="50" spans="2:12" ht="14.5">
      <c r="C50" s="6" t="s">
        <v>9</v>
      </c>
      <c r="D50" s="172" t="s">
        <v>163</v>
      </c>
      <c r="E50" s="13">
        <v>2020</v>
      </c>
      <c r="F50" s="173">
        <v>0</v>
      </c>
      <c r="G50" s="173">
        <v>0</v>
      </c>
      <c r="H50" s="173"/>
      <c r="I50" s="173">
        <v>0</v>
      </c>
      <c r="J50" s="173">
        <v>0.6</v>
      </c>
      <c r="K50" s="26" t="s">
        <v>446</v>
      </c>
      <c r="L50" s="155" t="s">
        <v>433</v>
      </c>
    </row>
    <row r="51" spans="2:12" ht="14.5">
      <c r="C51" s="12" t="s">
        <v>9</v>
      </c>
      <c r="D51" s="172" t="s">
        <v>163</v>
      </c>
      <c r="E51" s="13">
        <v>2020</v>
      </c>
      <c r="F51" s="173">
        <v>0</v>
      </c>
      <c r="G51" s="173">
        <v>0</v>
      </c>
      <c r="H51" s="173">
        <v>0</v>
      </c>
      <c r="I51" s="173">
        <v>0</v>
      </c>
      <c r="J51" s="173">
        <v>0.6</v>
      </c>
      <c r="K51" s="26" t="s">
        <v>446</v>
      </c>
      <c r="L51" s="155" t="s">
        <v>434</v>
      </c>
    </row>
    <row r="52" spans="2:12" ht="14.5">
      <c r="B52" s="10"/>
      <c r="C52" s="9" t="s">
        <v>9</v>
      </c>
      <c r="D52" s="172" t="s">
        <v>163</v>
      </c>
      <c r="E52" s="9">
        <v>2020</v>
      </c>
      <c r="F52" s="174">
        <v>0</v>
      </c>
      <c r="G52" s="173">
        <v>0.6</v>
      </c>
      <c r="H52" s="173">
        <v>0</v>
      </c>
      <c r="I52" s="173">
        <v>0</v>
      </c>
      <c r="J52" s="173">
        <v>0</v>
      </c>
      <c r="K52" s="26" t="s">
        <v>446</v>
      </c>
      <c r="L52" s="155" t="s">
        <v>436</v>
      </c>
    </row>
    <row r="53" spans="2:12" ht="14.5">
      <c r="C53" s="9" t="s">
        <v>9</v>
      </c>
      <c r="D53" s="172" t="s">
        <v>163</v>
      </c>
      <c r="E53" s="9">
        <v>2020</v>
      </c>
      <c r="F53" s="174">
        <v>0</v>
      </c>
      <c r="G53" s="174">
        <v>0</v>
      </c>
      <c r="H53" s="174">
        <v>0.6</v>
      </c>
      <c r="I53" s="174">
        <v>0</v>
      </c>
      <c r="J53" s="174">
        <v>0</v>
      </c>
      <c r="K53" s="26" t="s">
        <v>446</v>
      </c>
      <c r="L53" s="155" t="s">
        <v>447</v>
      </c>
    </row>
    <row r="54" spans="2:12" ht="14.5">
      <c r="B54" s="6"/>
      <c r="C54" s="30" t="s">
        <v>9</v>
      </c>
      <c r="D54" s="172" t="s">
        <v>163</v>
      </c>
      <c r="E54" s="6">
        <v>2027</v>
      </c>
      <c r="F54" s="173">
        <v>0</v>
      </c>
      <c r="G54" s="173">
        <v>0.6</v>
      </c>
      <c r="H54" s="173">
        <v>0</v>
      </c>
      <c r="I54" s="173">
        <v>0</v>
      </c>
      <c r="J54" s="173">
        <v>0</v>
      </c>
      <c r="K54" s="26" t="s">
        <v>446</v>
      </c>
      <c r="L54" s="155" t="s">
        <v>438</v>
      </c>
    </row>
    <row r="55" spans="2:12" ht="14.5">
      <c r="B55" s="6"/>
      <c r="C55" s="30" t="s">
        <v>9</v>
      </c>
      <c r="D55" s="172" t="s">
        <v>163</v>
      </c>
      <c r="E55" s="6">
        <v>2027</v>
      </c>
      <c r="F55" s="173">
        <v>0</v>
      </c>
      <c r="G55" s="173">
        <v>0.6</v>
      </c>
      <c r="H55" s="173">
        <v>0</v>
      </c>
      <c r="I55" s="173">
        <v>0</v>
      </c>
      <c r="J55" s="173">
        <v>0</v>
      </c>
      <c r="K55" s="26" t="s">
        <v>446</v>
      </c>
      <c r="L55" s="155" t="s">
        <v>439</v>
      </c>
    </row>
    <row r="56" spans="2:12" ht="14.5">
      <c r="C56" s="30" t="s">
        <v>9</v>
      </c>
      <c r="D56" s="172" t="s">
        <v>163</v>
      </c>
      <c r="E56" s="6">
        <v>2027</v>
      </c>
      <c r="F56" s="173">
        <v>0</v>
      </c>
      <c r="G56" s="173">
        <v>0</v>
      </c>
      <c r="H56" s="173">
        <v>0.6</v>
      </c>
      <c r="I56" s="173">
        <v>0</v>
      </c>
      <c r="J56" s="173">
        <v>0</v>
      </c>
      <c r="K56" s="26" t="s">
        <v>446</v>
      </c>
      <c r="L56" s="155" t="s">
        <v>417</v>
      </c>
    </row>
    <row r="57" spans="2:12" ht="14.5">
      <c r="C57" s="30" t="s">
        <v>9</v>
      </c>
      <c r="D57" s="172" t="s">
        <v>163</v>
      </c>
      <c r="E57" s="6">
        <v>2027</v>
      </c>
      <c r="F57" s="173">
        <v>0</v>
      </c>
      <c r="G57" s="173">
        <v>0</v>
      </c>
      <c r="H57" s="173">
        <v>0</v>
      </c>
      <c r="I57" s="173">
        <v>0.6</v>
      </c>
      <c r="J57" s="173">
        <v>0</v>
      </c>
      <c r="K57" s="26" t="s">
        <v>446</v>
      </c>
      <c r="L57" s="155" t="s">
        <v>418</v>
      </c>
    </row>
    <row r="58" spans="2:12" ht="14.5">
      <c r="C58" s="30" t="s">
        <v>9</v>
      </c>
      <c r="D58" s="172" t="s">
        <v>163</v>
      </c>
      <c r="E58" s="6">
        <v>2027</v>
      </c>
      <c r="F58" s="110">
        <v>0</v>
      </c>
      <c r="G58" s="173">
        <v>0</v>
      </c>
      <c r="H58" s="173">
        <v>0</v>
      </c>
      <c r="I58" s="173">
        <v>0.6</v>
      </c>
      <c r="J58" s="173">
        <v>0</v>
      </c>
      <c r="K58" s="26" t="s">
        <v>446</v>
      </c>
      <c r="L58" s="155" t="s">
        <v>419</v>
      </c>
    </row>
    <row r="59" spans="2:12" ht="14.5">
      <c r="C59" s="30" t="s">
        <v>9</v>
      </c>
      <c r="D59" s="172" t="s">
        <v>163</v>
      </c>
      <c r="E59" s="6">
        <v>2027</v>
      </c>
      <c r="F59" s="173">
        <v>0</v>
      </c>
      <c r="G59" s="173">
        <v>0</v>
      </c>
      <c r="H59" s="173">
        <v>0</v>
      </c>
      <c r="I59" s="173">
        <v>0.6</v>
      </c>
      <c r="J59" s="173">
        <v>0</v>
      </c>
      <c r="K59" s="26" t="s">
        <v>446</v>
      </c>
      <c r="L59" s="155" t="s">
        <v>420</v>
      </c>
    </row>
    <row r="60" spans="2:12" ht="14.5">
      <c r="C60" s="30" t="s">
        <v>9</v>
      </c>
      <c r="D60" s="172" t="s">
        <v>163</v>
      </c>
      <c r="E60" s="6">
        <v>2027</v>
      </c>
      <c r="F60" s="173">
        <v>0</v>
      </c>
      <c r="G60" s="173">
        <v>0</v>
      </c>
      <c r="H60" s="173">
        <v>0</v>
      </c>
      <c r="I60" s="173">
        <v>0.6</v>
      </c>
      <c r="J60" s="173">
        <v>0</v>
      </c>
      <c r="K60" s="26" t="s">
        <v>446</v>
      </c>
      <c r="L60" s="155" t="s">
        <v>421</v>
      </c>
    </row>
    <row r="61" spans="2:12" ht="14.5">
      <c r="C61" s="30" t="s">
        <v>9</v>
      </c>
      <c r="D61" s="172" t="s">
        <v>163</v>
      </c>
      <c r="E61" s="6">
        <v>2027</v>
      </c>
      <c r="F61" s="173">
        <v>0</v>
      </c>
      <c r="G61" s="173">
        <v>0</v>
      </c>
      <c r="H61" s="173">
        <v>0</v>
      </c>
      <c r="I61" s="173">
        <v>0</v>
      </c>
      <c r="J61" s="173">
        <v>0.6</v>
      </c>
      <c r="K61" s="26" t="s">
        <v>446</v>
      </c>
      <c r="L61" s="155" t="s">
        <v>422</v>
      </c>
    </row>
    <row r="62" spans="2:12" ht="14.5">
      <c r="C62" s="6" t="s">
        <v>9</v>
      </c>
      <c r="D62" s="172" t="s">
        <v>163</v>
      </c>
      <c r="E62" s="6">
        <v>2027</v>
      </c>
      <c r="F62" s="173">
        <v>0</v>
      </c>
      <c r="G62" s="173">
        <v>0</v>
      </c>
      <c r="H62" s="173"/>
      <c r="I62" s="173">
        <v>0</v>
      </c>
      <c r="J62" s="173">
        <v>0.6</v>
      </c>
      <c r="K62" s="26" t="s">
        <v>446</v>
      </c>
      <c r="L62" s="155" t="s">
        <v>423</v>
      </c>
    </row>
    <row r="63" spans="2:12" ht="14.5">
      <c r="C63" s="12" t="s">
        <v>9</v>
      </c>
      <c r="D63" s="172" t="s">
        <v>163</v>
      </c>
      <c r="E63" s="6">
        <v>2027</v>
      </c>
      <c r="F63" s="173">
        <v>0</v>
      </c>
      <c r="G63" s="173">
        <v>0</v>
      </c>
      <c r="H63" s="173">
        <v>0</v>
      </c>
      <c r="I63" s="173">
        <v>0</v>
      </c>
      <c r="J63" s="173">
        <v>0.6</v>
      </c>
      <c r="K63" s="26" t="s">
        <v>446</v>
      </c>
      <c r="L63" s="170" t="s">
        <v>424</v>
      </c>
    </row>
    <row r="64" spans="2:12" ht="14.5">
      <c r="C64" s="12" t="s">
        <v>9</v>
      </c>
      <c r="D64" s="172" t="s">
        <v>163</v>
      </c>
      <c r="E64" s="6">
        <v>2027</v>
      </c>
      <c r="F64" s="173">
        <v>0</v>
      </c>
      <c r="G64" s="173">
        <v>0.6</v>
      </c>
      <c r="H64" s="173">
        <v>0</v>
      </c>
      <c r="I64" s="173">
        <v>0</v>
      </c>
      <c r="J64" s="173">
        <v>0</v>
      </c>
      <c r="K64" s="26" t="s">
        <v>446</v>
      </c>
      <c r="L64" s="155" t="s">
        <v>435</v>
      </c>
    </row>
    <row r="65" spans="2:12" ht="14.5">
      <c r="C65" s="12" t="s">
        <v>9</v>
      </c>
      <c r="D65" s="172" t="s">
        <v>163</v>
      </c>
      <c r="E65" s="6">
        <v>2027</v>
      </c>
      <c r="F65" s="173">
        <v>0</v>
      </c>
      <c r="G65" s="174">
        <v>0</v>
      </c>
      <c r="H65" s="174">
        <v>0.6</v>
      </c>
      <c r="I65" s="174">
        <v>0</v>
      </c>
      <c r="J65" s="174">
        <v>0</v>
      </c>
      <c r="K65" s="26" t="s">
        <v>446</v>
      </c>
      <c r="L65" s="155" t="s">
        <v>437</v>
      </c>
    </row>
    <row r="66" spans="2:12" ht="14.5">
      <c r="B66" s="10"/>
      <c r="C66" s="9" t="s">
        <v>9</v>
      </c>
      <c r="D66" s="172" t="s">
        <v>163</v>
      </c>
      <c r="E66" s="9">
        <v>2027</v>
      </c>
      <c r="F66" s="174">
        <v>0</v>
      </c>
      <c r="G66" s="174">
        <v>0</v>
      </c>
      <c r="H66" s="174">
        <v>0</v>
      </c>
      <c r="I66" s="174">
        <v>0</v>
      </c>
      <c r="J66" s="174">
        <v>0.6</v>
      </c>
      <c r="K66" s="26" t="s">
        <v>446</v>
      </c>
      <c r="L66" s="171" t="s">
        <v>442</v>
      </c>
    </row>
    <row r="67" spans="2:12" ht="14.5">
      <c r="B67" s="10"/>
      <c r="C67" s="9" t="s">
        <v>9</v>
      </c>
      <c r="D67" s="172" t="s">
        <v>163</v>
      </c>
      <c r="E67" s="9">
        <v>2027</v>
      </c>
      <c r="F67" s="174">
        <v>0</v>
      </c>
      <c r="G67" s="174">
        <v>0</v>
      </c>
      <c r="H67" s="174">
        <v>0.6</v>
      </c>
      <c r="I67" s="174">
        <v>0</v>
      </c>
      <c r="J67" s="174">
        <v>0</v>
      </c>
      <c r="K67" s="26" t="s">
        <v>446</v>
      </c>
      <c r="L67" s="171" t="s">
        <v>444</v>
      </c>
    </row>
    <row r="68" spans="2:12" ht="14.5">
      <c r="B68" s="6"/>
      <c r="C68" s="30" t="s">
        <v>9</v>
      </c>
      <c r="D68" s="172" t="s">
        <v>163</v>
      </c>
      <c r="E68" s="6">
        <v>2027</v>
      </c>
      <c r="F68" s="173">
        <v>0</v>
      </c>
      <c r="G68" s="173">
        <v>0.6</v>
      </c>
      <c r="H68" s="173">
        <v>0</v>
      </c>
      <c r="I68" s="173">
        <v>0</v>
      </c>
      <c r="J68" s="173">
        <v>0</v>
      </c>
      <c r="K68" s="26" t="s">
        <v>446</v>
      </c>
      <c r="L68" s="155" t="s">
        <v>440</v>
      </c>
    </row>
    <row r="69" spans="2:12" ht="14.5">
      <c r="B69" s="6"/>
      <c r="C69" s="30" t="s">
        <v>9</v>
      </c>
      <c r="D69" s="172" t="s">
        <v>163</v>
      </c>
      <c r="E69" s="6">
        <v>2027</v>
      </c>
      <c r="F69" s="173">
        <v>0</v>
      </c>
      <c r="G69" s="173">
        <v>0.6</v>
      </c>
      <c r="H69" s="173">
        <v>0</v>
      </c>
      <c r="I69" s="173">
        <v>0</v>
      </c>
      <c r="J69" s="173">
        <v>0</v>
      </c>
      <c r="K69" s="26" t="s">
        <v>446</v>
      </c>
      <c r="L69" s="155" t="s">
        <v>441</v>
      </c>
    </row>
    <row r="70" spans="2:12" ht="14.5">
      <c r="C70" s="6" t="s">
        <v>9</v>
      </c>
      <c r="D70" s="172" t="s">
        <v>163</v>
      </c>
      <c r="E70" s="6">
        <v>2027</v>
      </c>
      <c r="F70" s="173">
        <v>0</v>
      </c>
      <c r="G70" s="173">
        <v>0</v>
      </c>
      <c r="H70" s="173">
        <v>0.6</v>
      </c>
      <c r="I70" s="173">
        <v>0</v>
      </c>
      <c r="J70" s="173">
        <v>0</v>
      </c>
      <c r="K70" s="26" t="s">
        <v>446</v>
      </c>
      <c r="L70" s="155" t="s">
        <v>427</v>
      </c>
    </row>
    <row r="71" spans="2:12" ht="14.5">
      <c r="C71" s="6" t="s">
        <v>9</v>
      </c>
      <c r="D71" s="172" t="s">
        <v>163</v>
      </c>
      <c r="E71" s="6">
        <v>2027</v>
      </c>
      <c r="F71" s="173">
        <v>0</v>
      </c>
      <c r="G71" s="173">
        <v>0</v>
      </c>
      <c r="H71" s="173">
        <v>0</v>
      </c>
      <c r="I71" s="173">
        <v>0.6</v>
      </c>
      <c r="J71" s="173">
        <v>0</v>
      </c>
      <c r="K71" s="26" t="s">
        <v>446</v>
      </c>
      <c r="L71" s="155" t="s">
        <v>428</v>
      </c>
    </row>
    <row r="72" spans="2:12" ht="14.5">
      <c r="C72" s="6" t="s">
        <v>9</v>
      </c>
      <c r="D72" s="172" t="s">
        <v>163</v>
      </c>
      <c r="E72" s="6">
        <v>2027</v>
      </c>
      <c r="F72" s="110">
        <v>0</v>
      </c>
      <c r="G72" s="173">
        <v>0</v>
      </c>
      <c r="H72" s="173">
        <v>0</v>
      </c>
      <c r="I72" s="173">
        <v>0.6</v>
      </c>
      <c r="J72" s="173">
        <v>0</v>
      </c>
      <c r="K72" s="26" t="s">
        <v>446</v>
      </c>
      <c r="L72" s="155" t="s">
        <v>429</v>
      </c>
    </row>
    <row r="73" spans="2:12" ht="14.5">
      <c r="C73" s="6" t="s">
        <v>9</v>
      </c>
      <c r="D73" s="172" t="s">
        <v>163</v>
      </c>
      <c r="E73" s="6">
        <v>2027</v>
      </c>
      <c r="F73" s="173">
        <v>0</v>
      </c>
      <c r="G73" s="173">
        <v>0</v>
      </c>
      <c r="H73" s="173">
        <v>0</v>
      </c>
      <c r="I73" s="173">
        <v>0.6</v>
      </c>
      <c r="J73" s="173">
        <v>0</v>
      </c>
      <c r="K73" s="26" t="s">
        <v>446</v>
      </c>
      <c r="L73" s="155" t="s">
        <v>430</v>
      </c>
    </row>
    <row r="74" spans="2:12" ht="14.5">
      <c r="C74" s="6" t="s">
        <v>9</v>
      </c>
      <c r="D74" s="172" t="s">
        <v>163</v>
      </c>
      <c r="E74" s="6">
        <v>2027</v>
      </c>
      <c r="F74" s="173">
        <v>0</v>
      </c>
      <c r="G74" s="173">
        <v>0</v>
      </c>
      <c r="H74" s="173">
        <v>0</v>
      </c>
      <c r="I74" s="173">
        <v>0.6</v>
      </c>
      <c r="J74" s="173">
        <v>0</v>
      </c>
      <c r="K74" s="26" t="s">
        <v>446</v>
      </c>
      <c r="L74" s="155" t="s">
        <v>431</v>
      </c>
    </row>
    <row r="75" spans="2:12" ht="14.5">
      <c r="C75" s="12" t="s">
        <v>9</v>
      </c>
      <c r="D75" s="172" t="s">
        <v>163</v>
      </c>
      <c r="E75" s="6">
        <v>2027</v>
      </c>
      <c r="F75" s="173">
        <v>0</v>
      </c>
      <c r="G75" s="173">
        <v>0</v>
      </c>
      <c r="H75" s="173">
        <v>0</v>
      </c>
      <c r="I75" s="173">
        <v>0</v>
      </c>
      <c r="J75" s="173">
        <v>0.6</v>
      </c>
      <c r="K75" s="26" t="s">
        <v>446</v>
      </c>
      <c r="L75" s="155" t="s">
        <v>432</v>
      </c>
    </row>
    <row r="76" spans="2:12" ht="14.5">
      <c r="C76" s="6" t="s">
        <v>9</v>
      </c>
      <c r="D76" s="172" t="s">
        <v>163</v>
      </c>
      <c r="E76" s="6">
        <v>2027</v>
      </c>
      <c r="F76" s="173">
        <v>0</v>
      </c>
      <c r="G76" s="173">
        <v>0</v>
      </c>
      <c r="H76" s="173"/>
      <c r="I76" s="173">
        <v>0</v>
      </c>
      <c r="J76" s="173">
        <v>0.6</v>
      </c>
      <c r="K76" s="26" t="s">
        <v>446</v>
      </c>
      <c r="L76" s="155" t="s">
        <v>433</v>
      </c>
    </row>
    <row r="77" spans="2:12" ht="14.5">
      <c r="C77" s="12" t="s">
        <v>9</v>
      </c>
      <c r="D77" s="172" t="s">
        <v>163</v>
      </c>
      <c r="E77" s="6">
        <v>2027</v>
      </c>
      <c r="F77" s="173">
        <v>0</v>
      </c>
      <c r="G77" s="173">
        <v>0</v>
      </c>
      <c r="H77" s="173">
        <v>0</v>
      </c>
      <c r="I77" s="173">
        <v>0</v>
      </c>
      <c r="J77" s="173">
        <v>0.6</v>
      </c>
      <c r="K77" s="26" t="s">
        <v>446</v>
      </c>
      <c r="L77" s="155" t="s">
        <v>434</v>
      </c>
    </row>
    <row r="78" spans="2:12" ht="14.5">
      <c r="C78" s="12" t="s">
        <v>9</v>
      </c>
      <c r="D78" s="172" t="s">
        <v>163</v>
      </c>
      <c r="E78" s="6">
        <v>2027</v>
      </c>
      <c r="F78" s="173">
        <v>0</v>
      </c>
      <c r="G78" s="173">
        <v>0.6</v>
      </c>
      <c r="H78" s="173">
        <v>0</v>
      </c>
      <c r="I78" s="173">
        <v>0</v>
      </c>
      <c r="J78" s="173">
        <v>0</v>
      </c>
      <c r="K78" s="26" t="s">
        <v>446</v>
      </c>
      <c r="L78" s="155" t="s">
        <v>436</v>
      </c>
    </row>
    <row r="79" spans="2:12" ht="14.5">
      <c r="C79" s="12" t="s">
        <v>9</v>
      </c>
      <c r="D79" s="172" t="s">
        <v>163</v>
      </c>
      <c r="E79" s="6">
        <v>2027</v>
      </c>
      <c r="F79" s="173">
        <v>0</v>
      </c>
      <c r="G79" s="174">
        <v>0</v>
      </c>
      <c r="H79" s="174">
        <v>0.6</v>
      </c>
      <c r="I79" s="174">
        <v>0</v>
      </c>
      <c r="J79" s="174">
        <v>0</v>
      </c>
      <c r="K79" s="26" t="s">
        <v>446</v>
      </c>
      <c r="L79" s="155" t="s">
        <v>447</v>
      </c>
    </row>
    <row r="80" spans="2:12" ht="14.5">
      <c r="B80" s="10"/>
      <c r="C80" s="9" t="s">
        <v>9</v>
      </c>
      <c r="D80" s="172" t="s">
        <v>163</v>
      </c>
      <c r="E80" s="9">
        <v>2027</v>
      </c>
      <c r="F80" s="174">
        <v>0</v>
      </c>
      <c r="G80" s="174">
        <v>0</v>
      </c>
      <c r="H80" s="174">
        <v>0</v>
      </c>
      <c r="I80" s="174">
        <v>0</v>
      </c>
      <c r="J80" s="174">
        <v>0.6</v>
      </c>
      <c r="K80" s="26" t="s">
        <v>446</v>
      </c>
      <c r="L80" s="171" t="s">
        <v>443</v>
      </c>
    </row>
    <row r="81" spans="2:12" ht="14.5">
      <c r="B81" s="10"/>
      <c r="C81" s="9" t="s">
        <v>9</v>
      </c>
      <c r="D81" s="172" t="s">
        <v>163</v>
      </c>
      <c r="E81" s="9">
        <v>2027</v>
      </c>
      <c r="F81" s="174">
        <v>0</v>
      </c>
      <c r="G81" s="174">
        <v>0</v>
      </c>
      <c r="H81" s="174">
        <v>0.6</v>
      </c>
      <c r="I81" s="174">
        <v>0</v>
      </c>
      <c r="J81" s="174">
        <v>0</v>
      </c>
      <c r="K81" s="26" t="s">
        <v>446</v>
      </c>
      <c r="L81" s="171" t="s">
        <v>445</v>
      </c>
    </row>
  </sheetData>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4:U192"/>
  <sheetViews>
    <sheetView tabSelected="1" workbookViewId="0">
      <selection activeCell="L6" sqref="L6"/>
    </sheetView>
  </sheetViews>
  <sheetFormatPr defaultColWidth="10.6328125" defaultRowHeight="12.5"/>
  <cols>
    <col min="1" max="1" width="11.1796875" style="7" customWidth="1"/>
    <col min="2" max="2" width="10.6328125" style="7"/>
    <col min="3" max="3" width="8.453125" style="7" bestFit="1" customWidth="1"/>
    <col min="4" max="4" width="8.36328125" style="7" bestFit="1" customWidth="1"/>
    <col min="5" max="5" width="5" style="7" bestFit="1" customWidth="1"/>
    <col min="6" max="6" width="4.81640625" style="7" bestFit="1" customWidth="1"/>
    <col min="7" max="10" width="5" style="7" bestFit="1" customWidth="1"/>
    <col min="11" max="11" width="6.81640625" style="7" bestFit="1" customWidth="1"/>
    <col min="12" max="12" width="14.6328125" style="7" bestFit="1" customWidth="1"/>
    <col min="13" max="16384" width="10.6328125" style="7"/>
  </cols>
  <sheetData>
    <row r="4" spans="2:21" ht="14.5">
      <c r="B4" s="1" t="s">
        <v>0</v>
      </c>
      <c r="C4" s="6"/>
      <c r="D4" s="6"/>
      <c r="E4" s="6"/>
      <c r="F4" s="6"/>
      <c r="G4" s="6"/>
      <c r="H4" s="6"/>
      <c r="I4" s="6"/>
      <c r="J4" s="6"/>
      <c r="K4" s="6"/>
      <c r="L4" s="2"/>
    </row>
    <row r="5" spans="2:21" ht="13.5" thickBot="1">
      <c r="B5" s="3" t="s">
        <v>1</v>
      </c>
      <c r="C5" s="3" t="s">
        <v>2</v>
      </c>
      <c r="D5" s="3" t="s">
        <v>3</v>
      </c>
      <c r="E5" s="3" t="s">
        <v>4</v>
      </c>
      <c r="F5" s="4" t="s">
        <v>180</v>
      </c>
      <c r="G5" s="4" t="s">
        <v>179</v>
      </c>
      <c r="H5" s="4" t="s">
        <v>177</v>
      </c>
      <c r="I5" s="4" t="s">
        <v>425</v>
      </c>
      <c r="J5" s="4" t="s">
        <v>426</v>
      </c>
      <c r="K5" s="24" t="s">
        <v>16</v>
      </c>
      <c r="L5" s="5" t="s">
        <v>5</v>
      </c>
    </row>
    <row r="6" spans="2:21" ht="14.5">
      <c r="B6" s="14"/>
      <c r="C6" s="14" t="s">
        <v>9</v>
      </c>
      <c r="D6" s="23" t="s">
        <v>10</v>
      </c>
      <c r="E6" s="14">
        <v>0</v>
      </c>
      <c r="F6" s="15">
        <v>5</v>
      </c>
      <c r="G6" s="15">
        <v>5</v>
      </c>
      <c r="H6" s="15">
        <v>5</v>
      </c>
      <c r="I6" s="15">
        <v>5</v>
      </c>
      <c r="J6" s="15">
        <v>5</v>
      </c>
      <c r="K6" s="25" t="s">
        <v>18</v>
      </c>
      <c r="L6" s="204" t="s">
        <v>8</v>
      </c>
    </row>
    <row r="8" spans="2:21" ht="14.5">
      <c r="B8" s="1" t="s">
        <v>30</v>
      </c>
      <c r="C8" s="6"/>
      <c r="D8" s="6"/>
      <c r="E8" s="6"/>
      <c r="F8" s="6"/>
      <c r="G8" s="6"/>
      <c r="H8" s="6"/>
      <c r="I8" s="6"/>
      <c r="J8" s="6"/>
      <c r="K8" s="6"/>
      <c r="L8" s="2"/>
    </row>
    <row r="9" spans="2:21" ht="13.5" thickBot="1">
      <c r="B9" s="3" t="s">
        <v>1</v>
      </c>
      <c r="C9" s="3" t="s">
        <v>2</v>
      </c>
      <c r="D9" s="3" t="s">
        <v>3</v>
      </c>
      <c r="E9" s="3" t="s">
        <v>4</v>
      </c>
      <c r="F9" s="4" t="s">
        <v>180</v>
      </c>
      <c r="G9" s="4" t="s">
        <v>179</v>
      </c>
      <c r="H9" s="4" t="s">
        <v>177</v>
      </c>
      <c r="I9" s="4" t="s">
        <v>425</v>
      </c>
      <c r="J9" s="4" t="s">
        <v>426</v>
      </c>
      <c r="K9" s="24" t="s">
        <v>16</v>
      </c>
      <c r="L9" s="5" t="s">
        <v>5</v>
      </c>
    </row>
    <row r="10" spans="2:21" ht="14.5">
      <c r="B10" s="6"/>
      <c r="C10" s="30" t="s">
        <v>9</v>
      </c>
      <c r="D10" s="31" t="s">
        <v>10</v>
      </c>
      <c r="E10" s="6">
        <v>2016</v>
      </c>
      <c r="F10" s="16">
        <v>0</v>
      </c>
      <c r="G10" s="16">
        <f>'35'!$I$20</f>
        <v>1500</v>
      </c>
      <c r="H10" s="16">
        <v>0</v>
      </c>
      <c r="I10" s="16">
        <v>0</v>
      </c>
      <c r="J10" s="16">
        <v>0</v>
      </c>
      <c r="K10" s="26" t="s">
        <v>19</v>
      </c>
      <c r="L10" s="155" t="s">
        <v>438</v>
      </c>
      <c r="R10"/>
      <c r="S10"/>
      <c r="T10"/>
      <c r="U10"/>
    </row>
    <row r="11" spans="2:21" ht="14.5">
      <c r="B11" s="6"/>
      <c r="C11" s="30" t="s">
        <v>9</v>
      </c>
      <c r="D11" s="31" t="s">
        <v>10</v>
      </c>
      <c r="E11" s="6">
        <v>2016</v>
      </c>
      <c r="F11" s="16">
        <v>0</v>
      </c>
      <c r="G11" s="16">
        <v>600</v>
      </c>
      <c r="H11" s="16">
        <v>0</v>
      </c>
      <c r="I11" s="16">
        <v>0</v>
      </c>
      <c r="J11" s="16">
        <v>0</v>
      </c>
      <c r="K11" s="26" t="s">
        <v>19</v>
      </c>
      <c r="L11" s="155" t="s">
        <v>439</v>
      </c>
      <c r="R11"/>
      <c r="S11"/>
      <c r="T11"/>
      <c r="U11"/>
    </row>
    <row r="12" spans="2:21" ht="14.5">
      <c r="B12" s="6"/>
      <c r="C12" s="30" t="s">
        <v>9</v>
      </c>
      <c r="D12" s="31" t="s">
        <v>10</v>
      </c>
      <c r="E12" s="6">
        <v>2016</v>
      </c>
      <c r="F12" s="16">
        <v>0</v>
      </c>
      <c r="G12" s="16">
        <v>0</v>
      </c>
      <c r="H12" s="16">
        <f>'35'!$Q$21</f>
        <v>3900</v>
      </c>
      <c r="I12" s="16">
        <v>0</v>
      </c>
      <c r="J12" s="16">
        <v>0</v>
      </c>
      <c r="K12" s="26" t="s">
        <v>19</v>
      </c>
      <c r="L12" s="155" t="s">
        <v>417</v>
      </c>
      <c r="R12"/>
      <c r="S12"/>
      <c r="T12"/>
      <c r="U12"/>
    </row>
    <row r="13" spans="2:21" ht="14.5">
      <c r="B13" s="6"/>
      <c r="C13" s="30" t="s">
        <v>9</v>
      </c>
      <c r="D13" s="31" t="s">
        <v>10</v>
      </c>
      <c r="E13" s="6">
        <v>2016</v>
      </c>
      <c r="F13" s="16">
        <v>0</v>
      </c>
      <c r="G13" s="16">
        <v>0</v>
      </c>
      <c r="H13" s="16">
        <v>0</v>
      </c>
      <c r="I13" s="16">
        <f>'35'!$M$23</f>
        <v>2300</v>
      </c>
      <c r="J13" s="16">
        <v>0</v>
      </c>
      <c r="K13" s="26" t="s">
        <v>19</v>
      </c>
      <c r="L13" s="155" t="s">
        <v>418</v>
      </c>
      <c r="R13"/>
      <c r="S13"/>
      <c r="T13"/>
      <c r="U13"/>
    </row>
    <row r="14" spans="2:21" ht="14.5">
      <c r="B14" s="6"/>
      <c r="C14" s="30" t="s">
        <v>9</v>
      </c>
      <c r="D14" s="31" t="s">
        <v>10</v>
      </c>
      <c r="E14" s="6">
        <v>2016</v>
      </c>
      <c r="F14" s="7">
        <v>0</v>
      </c>
      <c r="G14" s="16">
        <v>0</v>
      </c>
      <c r="H14" s="16"/>
      <c r="I14" s="16">
        <f>'35'!$AC$23</f>
        <v>2700</v>
      </c>
      <c r="J14" s="16">
        <v>0</v>
      </c>
      <c r="K14" s="26" t="s">
        <v>19</v>
      </c>
      <c r="L14" s="155" t="s">
        <v>419</v>
      </c>
      <c r="R14"/>
      <c r="S14"/>
      <c r="T14"/>
      <c r="U14"/>
    </row>
    <row r="15" spans="2:21" ht="14.5">
      <c r="B15" s="6"/>
      <c r="C15" s="30" t="s">
        <v>9</v>
      </c>
      <c r="D15" s="31" t="s">
        <v>10</v>
      </c>
      <c r="E15" s="6">
        <v>2016</v>
      </c>
      <c r="F15" s="16">
        <v>0</v>
      </c>
      <c r="G15" s="16">
        <v>0</v>
      </c>
      <c r="H15" s="16">
        <v>0</v>
      </c>
      <c r="I15" s="16">
        <f>'35'!$AD$23</f>
        <v>5000</v>
      </c>
      <c r="J15" s="16">
        <v>0</v>
      </c>
      <c r="K15" s="26" t="s">
        <v>19</v>
      </c>
      <c r="L15" s="155" t="s">
        <v>420</v>
      </c>
      <c r="R15"/>
      <c r="S15"/>
      <c r="T15"/>
      <c r="U15"/>
    </row>
    <row r="16" spans="2:21" ht="14.5" customHeight="1">
      <c r="B16" s="6"/>
      <c r="C16" s="30" t="s">
        <v>9</v>
      </c>
      <c r="D16" s="31" t="s">
        <v>10</v>
      </c>
      <c r="E16" s="6">
        <v>2016</v>
      </c>
      <c r="F16" s="16">
        <v>0</v>
      </c>
      <c r="G16" s="16">
        <v>0</v>
      </c>
      <c r="H16" s="16">
        <v>0</v>
      </c>
      <c r="I16" s="16">
        <f>'35'!$AE$23</f>
        <v>750</v>
      </c>
      <c r="J16" s="16">
        <v>0</v>
      </c>
      <c r="K16" s="26" t="s">
        <v>19</v>
      </c>
      <c r="L16" s="155" t="s">
        <v>421</v>
      </c>
      <c r="R16"/>
      <c r="S16"/>
      <c r="T16"/>
      <c r="U16"/>
    </row>
    <row r="17" spans="2:21" ht="14.5">
      <c r="B17" s="12"/>
      <c r="C17" s="30" t="s">
        <v>9</v>
      </c>
      <c r="D17" s="31" t="s">
        <v>10</v>
      </c>
      <c r="E17" s="6">
        <v>2016</v>
      </c>
      <c r="F17" s="16">
        <v>0</v>
      </c>
      <c r="G17" s="16">
        <v>0</v>
      </c>
      <c r="H17" s="16">
        <v>0</v>
      </c>
      <c r="I17" s="16">
        <v>0</v>
      </c>
      <c r="J17" s="16">
        <f>'35'!$J$22</f>
        <v>600</v>
      </c>
      <c r="K17" s="26" t="s">
        <v>19</v>
      </c>
      <c r="L17" s="155" t="s">
        <v>422</v>
      </c>
      <c r="R17"/>
      <c r="S17"/>
      <c r="T17"/>
      <c r="U17"/>
    </row>
    <row r="18" spans="2:21" ht="14.5">
      <c r="C18" s="6" t="s">
        <v>9</v>
      </c>
      <c r="D18" s="18" t="s">
        <v>10</v>
      </c>
      <c r="E18" s="6">
        <v>2016</v>
      </c>
      <c r="F18" s="16">
        <v>0</v>
      </c>
      <c r="G18" s="16">
        <v>0</v>
      </c>
      <c r="H18" s="16"/>
      <c r="I18" s="16">
        <v>0</v>
      </c>
      <c r="J18" s="16">
        <f>'35'!$W$22</f>
        <v>500</v>
      </c>
      <c r="K18" s="26" t="s">
        <v>19</v>
      </c>
      <c r="L18" s="155" t="s">
        <v>423</v>
      </c>
      <c r="R18"/>
      <c r="S18"/>
      <c r="T18"/>
      <c r="U18"/>
    </row>
    <row r="19" spans="2:21" ht="14.5">
      <c r="B19" s="10"/>
      <c r="C19" s="9" t="s">
        <v>9</v>
      </c>
      <c r="D19" s="19" t="s">
        <v>10</v>
      </c>
      <c r="E19" s="6">
        <v>2016</v>
      </c>
      <c r="F19" s="17">
        <v>0</v>
      </c>
      <c r="G19" s="17">
        <v>0</v>
      </c>
      <c r="H19" s="17">
        <v>0</v>
      </c>
      <c r="I19" s="17">
        <v>0</v>
      </c>
      <c r="J19" s="17">
        <f>'35'!$AE$23</f>
        <v>750</v>
      </c>
      <c r="K19" s="27" t="s">
        <v>19</v>
      </c>
      <c r="L19" s="155" t="s">
        <v>424</v>
      </c>
      <c r="R19"/>
      <c r="S19"/>
      <c r="T19"/>
      <c r="U19"/>
    </row>
    <row r="20" spans="2:21" ht="14.5">
      <c r="B20" s="6"/>
      <c r="C20" s="30" t="s">
        <v>9</v>
      </c>
      <c r="D20" s="31" t="s">
        <v>10</v>
      </c>
      <c r="E20" s="6">
        <v>2016</v>
      </c>
      <c r="F20" s="16">
        <v>0</v>
      </c>
      <c r="G20" s="16">
        <f>'35'!$I$20</f>
        <v>1500</v>
      </c>
      <c r="H20" s="16">
        <v>0</v>
      </c>
      <c r="I20" s="16">
        <v>0</v>
      </c>
      <c r="J20" s="16">
        <v>0</v>
      </c>
      <c r="K20" s="26" t="s">
        <v>19</v>
      </c>
      <c r="L20" s="155" t="s">
        <v>440</v>
      </c>
      <c r="R20"/>
      <c r="S20"/>
      <c r="T20"/>
      <c r="U20"/>
    </row>
    <row r="21" spans="2:21" ht="14.5">
      <c r="B21" s="6"/>
      <c r="C21" s="30" t="s">
        <v>9</v>
      </c>
      <c r="D21" s="31" t="s">
        <v>10</v>
      </c>
      <c r="E21" s="6">
        <v>2016</v>
      </c>
      <c r="F21" s="16">
        <v>0</v>
      </c>
      <c r="G21" s="16">
        <v>600</v>
      </c>
      <c r="H21" s="16">
        <v>0</v>
      </c>
      <c r="I21" s="16">
        <v>0</v>
      </c>
      <c r="J21" s="16">
        <v>0</v>
      </c>
      <c r="K21" s="26" t="s">
        <v>19</v>
      </c>
      <c r="L21" s="155" t="s">
        <v>441</v>
      </c>
      <c r="R21"/>
      <c r="S21"/>
      <c r="T21"/>
      <c r="U21"/>
    </row>
    <row r="22" spans="2:21" ht="14.5">
      <c r="B22" s="6"/>
      <c r="C22" s="30" t="s">
        <v>9</v>
      </c>
      <c r="D22" s="31" t="s">
        <v>10</v>
      </c>
      <c r="E22" s="6">
        <v>2016</v>
      </c>
      <c r="F22" s="16">
        <v>0</v>
      </c>
      <c r="G22" s="16">
        <v>0</v>
      </c>
      <c r="H22" s="16">
        <f>'35'!$Q$21</f>
        <v>3900</v>
      </c>
      <c r="I22" s="16">
        <v>0</v>
      </c>
      <c r="J22" s="16">
        <v>0</v>
      </c>
      <c r="K22" s="26" t="s">
        <v>19</v>
      </c>
      <c r="L22" s="155" t="s">
        <v>427</v>
      </c>
      <c r="R22"/>
      <c r="S22"/>
      <c r="T22"/>
      <c r="U22"/>
    </row>
    <row r="23" spans="2:21" ht="14.5">
      <c r="B23" s="6"/>
      <c r="C23" s="30" t="s">
        <v>9</v>
      </c>
      <c r="D23" s="31" t="s">
        <v>10</v>
      </c>
      <c r="E23" s="6">
        <v>2016</v>
      </c>
      <c r="F23" s="16">
        <v>0</v>
      </c>
      <c r="G23" s="16">
        <v>0</v>
      </c>
      <c r="H23" s="16">
        <v>0</v>
      </c>
      <c r="I23" s="16">
        <f>'35'!$M$23</f>
        <v>2300</v>
      </c>
      <c r="J23" s="16">
        <v>0</v>
      </c>
      <c r="K23" s="26" t="s">
        <v>19</v>
      </c>
      <c r="L23" s="155" t="s">
        <v>428</v>
      </c>
      <c r="R23"/>
      <c r="S23"/>
      <c r="T23"/>
      <c r="U23"/>
    </row>
    <row r="24" spans="2:21" ht="14.5">
      <c r="B24" s="6"/>
      <c r="C24" s="30" t="s">
        <v>9</v>
      </c>
      <c r="D24" s="31" t="s">
        <v>10</v>
      </c>
      <c r="E24" s="6">
        <v>2016</v>
      </c>
      <c r="F24" s="7">
        <v>0</v>
      </c>
      <c r="G24" s="16">
        <v>0</v>
      </c>
      <c r="H24" s="16"/>
      <c r="I24" s="16">
        <f>'35'!$AC$23</f>
        <v>2700</v>
      </c>
      <c r="J24" s="16">
        <v>0</v>
      </c>
      <c r="K24" s="26" t="s">
        <v>19</v>
      </c>
      <c r="L24" s="155" t="s">
        <v>429</v>
      </c>
      <c r="M24" s="11"/>
      <c r="N24" s="11"/>
      <c r="O24" s="11"/>
      <c r="R24"/>
      <c r="S24"/>
      <c r="T24"/>
      <c r="U24"/>
    </row>
    <row r="25" spans="2:21" ht="14.5">
      <c r="B25" s="6"/>
      <c r="C25" s="30" t="s">
        <v>9</v>
      </c>
      <c r="D25" s="31" t="s">
        <v>10</v>
      </c>
      <c r="E25" s="6">
        <v>2016</v>
      </c>
      <c r="F25" s="16">
        <v>0</v>
      </c>
      <c r="G25" s="16">
        <v>0</v>
      </c>
      <c r="H25" s="16">
        <v>0</v>
      </c>
      <c r="I25" s="16">
        <f>'35'!$AD$23</f>
        <v>5000</v>
      </c>
      <c r="J25" s="16">
        <v>0</v>
      </c>
      <c r="K25" s="26" t="s">
        <v>19</v>
      </c>
      <c r="L25" s="155" t="s">
        <v>430</v>
      </c>
      <c r="M25" s="11"/>
      <c r="N25" s="11"/>
      <c r="O25" s="11"/>
      <c r="P25"/>
      <c r="Q25"/>
      <c r="R25"/>
      <c r="S25"/>
      <c r="T25"/>
      <c r="U25"/>
    </row>
    <row r="26" spans="2:21" ht="14.5">
      <c r="B26" s="6"/>
      <c r="C26" s="30" t="s">
        <v>9</v>
      </c>
      <c r="D26" s="31" t="s">
        <v>10</v>
      </c>
      <c r="E26" s="6">
        <v>2016</v>
      </c>
      <c r="F26" s="16">
        <v>0</v>
      </c>
      <c r="G26" s="16">
        <v>0</v>
      </c>
      <c r="H26" s="16">
        <v>0</v>
      </c>
      <c r="I26" s="16">
        <f>'35'!$AE$23</f>
        <v>750</v>
      </c>
      <c r="J26" s="16">
        <v>0</v>
      </c>
      <c r="K26" s="26" t="s">
        <v>19</v>
      </c>
      <c r="L26" s="155" t="s">
        <v>431</v>
      </c>
      <c r="M26" s="11"/>
      <c r="N26" s="11"/>
      <c r="O26" s="11"/>
    </row>
    <row r="27" spans="2:21" ht="14.5">
      <c r="B27" s="12"/>
      <c r="C27" s="30" t="s">
        <v>9</v>
      </c>
      <c r="D27" s="31" t="s">
        <v>10</v>
      </c>
      <c r="E27" s="6">
        <v>2016</v>
      </c>
      <c r="F27" s="16">
        <v>0</v>
      </c>
      <c r="G27" s="16">
        <v>0</v>
      </c>
      <c r="H27" s="16">
        <v>0</v>
      </c>
      <c r="I27" s="16">
        <v>0</v>
      </c>
      <c r="J27" s="16">
        <f>'35'!$J$22</f>
        <v>600</v>
      </c>
      <c r="K27" s="26" t="s">
        <v>19</v>
      </c>
      <c r="L27" s="155" t="s">
        <v>432</v>
      </c>
      <c r="M27" s="11"/>
      <c r="N27" s="11"/>
      <c r="O27" s="11"/>
      <c r="Q27" s="11"/>
    </row>
    <row r="28" spans="2:21" ht="14.5">
      <c r="C28" s="6" t="s">
        <v>9</v>
      </c>
      <c r="D28" s="18" t="s">
        <v>10</v>
      </c>
      <c r="E28" s="6">
        <v>2016</v>
      </c>
      <c r="F28" s="16">
        <v>0</v>
      </c>
      <c r="G28" s="16">
        <v>0</v>
      </c>
      <c r="H28" s="16"/>
      <c r="I28" s="16">
        <v>0</v>
      </c>
      <c r="J28" s="16">
        <f>'35'!$W$22</f>
        <v>500</v>
      </c>
      <c r="K28" s="26" t="s">
        <v>19</v>
      </c>
      <c r="L28" s="155" t="s">
        <v>433</v>
      </c>
      <c r="M28" s="11"/>
      <c r="N28" s="11"/>
      <c r="O28" s="11"/>
    </row>
    <row r="29" spans="2:21" ht="14.5">
      <c r="B29" s="10"/>
      <c r="C29" s="9" t="s">
        <v>9</v>
      </c>
      <c r="D29" s="19" t="s">
        <v>10</v>
      </c>
      <c r="E29" s="6">
        <v>2016</v>
      </c>
      <c r="F29" s="17">
        <v>0</v>
      </c>
      <c r="G29" s="17">
        <v>0</v>
      </c>
      <c r="H29" s="17">
        <v>0</v>
      </c>
      <c r="I29" s="17">
        <v>0</v>
      </c>
      <c r="J29" s="17">
        <f>'35'!$AE$23</f>
        <v>750</v>
      </c>
      <c r="K29" s="27" t="s">
        <v>19</v>
      </c>
      <c r="L29" s="155" t="s">
        <v>434</v>
      </c>
      <c r="M29" s="11"/>
      <c r="N29" s="11"/>
      <c r="O29" s="11"/>
    </row>
    <row r="30" spans="2:21" ht="14.5">
      <c r="B30" s="6"/>
      <c r="C30" s="30" t="s">
        <v>9</v>
      </c>
      <c r="D30" s="31" t="s">
        <v>10</v>
      </c>
      <c r="E30" s="6">
        <v>2020</v>
      </c>
      <c r="F30" s="16">
        <v>0</v>
      </c>
      <c r="G30" s="16">
        <f>'35'!$I$20+1000</f>
        <v>2500</v>
      </c>
      <c r="H30" s="16">
        <v>0</v>
      </c>
      <c r="I30" s="16">
        <v>0</v>
      </c>
      <c r="J30" s="16">
        <v>0</v>
      </c>
      <c r="K30" s="26" t="s">
        <v>19</v>
      </c>
      <c r="L30" s="155" t="s">
        <v>438</v>
      </c>
      <c r="R30"/>
      <c r="S30"/>
      <c r="T30"/>
      <c r="U30"/>
    </row>
    <row r="31" spans="2:21" ht="14.5">
      <c r="B31" s="6"/>
      <c r="C31" s="30" t="s">
        <v>9</v>
      </c>
      <c r="D31" s="31" t="s">
        <v>10</v>
      </c>
      <c r="E31" s="6">
        <v>2020</v>
      </c>
      <c r="F31" s="16">
        <v>0</v>
      </c>
      <c r="G31" s="16">
        <v>600</v>
      </c>
      <c r="H31" s="16">
        <v>0</v>
      </c>
      <c r="I31" s="16">
        <v>0</v>
      </c>
      <c r="J31" s="16">
        <v>0</v>
      </c>
      <c r="K31" s="26" t="s">
        <v>19</v>
      </c>
      <c r="L31" s="155" t="s">
        <v>439</v>
      </c>
      <c r="R31"/>
      <c r="S31"/>
      <c r="T31"/>
      <c r="U31"/>
    </row>
    <row r="32" spans="2:21" ht="14.5">
      <c r="C32" s="30" t="s">
        <v>9</v>
      </c>
      <c r="D32" s="31" t="s">
        <v>10</v>
      </c>
      <c r="E32" s="6">
        <v>2020</v>
      </c>
      <c r="F32" s="16">
        <v>0</v>
      </c>
      <c r="G32" s="16">
        <v>0</v>
      </c>
      <c r="H32" s="16">
        <f>'35'!$Q$21+1150</f>
        <v>5050</v>
      </c>
      <c r="I32" s="16">
        <v>0</v>
      </c>
      <c r="J32" s="16">
        <v>0</v>
      </c>
      <c r="K32" s="26" t="s">
        <v>19</v>
      </c>
      <c r="L32" s="155" t="s">
        <v>417</v>
      </c>
      <c r="M32" s="11"/>
    </row>
    <row r="33" spans="2:21" ht="14.5">
      <c r="C33" s="30" t="s">
        <v>9</v>
      </c>
      <c r="D33" s="31" t="s">
        <v>10</v>
      </c>
      <c r="E33" s="6">
        <v>2020</v>
      </c>
      <c r="F33" s="16">
        <v>0</v>
      </c>
      <c r="G33" s="16">
        <v>0</v>
      </c>
      <c r="H33" s="16">
        <v>0</v>
      </c>
      <c r="I33" s="16">
        <f>'35'!$M$23</f>
        <v>2300</v>
      </c>
      <c r="J33" s="16">
        <v>0</v>
      </c>
      <c r="K33" s="26" t="s">
        <v>19</v>
      </c>
      <c r="L33" s="155" t="s">
        <v>418</v>
      </c>
      <c r="M33" s="11"/>
      <c r="N33" s="11"/>
      <c r="O33" s="11"/>
    </row>
    <row r="34" spans="2:21" ht="14.5">
      <c r="C34" s="30" t="s">
        <v>9</v>
      </c>
      <c r="D34" s="31" t="s">
        <v>10</v>
      </c>
      <c r="E34" s="6">
        <v>2020</v>
      </c>
      <c r="F34" s="7">
        <v>0</v>
      </c>
      <c r="G34" s="16">
        <v>0</v>
      </c>
      <c r="H34" s="16"/>
      <c r="I34" s="16">
        <f>'35'!$AC$23</f>
        <v>2700</v>
      </c>
      <c r="J34" s="16">
        <v>0</v>
      </c>
      <c r="K34" s="26" t="s">
        <v>19</v>
      </c>
      <c r="L34" s="155" t="s">
        <v>419</v>
      </c>
      <c r="M34" s="11"/>
      <c r="N34" s="11"/>
      <c r="O34" s="11"/>
    </row>
    <row r="35" spans="2:21" ht="14.5">
      <c r="C35" s="30" t="s">
        <v>9</v>
      </c>
      <c r="D35" s="31" t="s">
        <v>10</v>
      </c>
      <c r="E35" s="6">
        <v>2020</v>
      </c>
      <c r="F35" s="16">
        <v>0</v>
      </c>
      <c r="G35" s="16">
        <v>0</v>
      </c>
      <c r="H35" s="16">
        <v>0</v>
      </c>
      <c r="I35" s="16">
        <f>'35'!$AD$23</f>
        <v>5000</v>
      </c>
      <c r="J35" s="16">
        <v>0</v>
      </c>
      <c r="K35" s="26" t="s">
        <v>19</v>
      </c>
      <c r="L35" s="155" t="s">
        <v>420</v>
      </c>
      <c r="M35" s="11"/>
      <c r="N35" s="11"/>
      <c r="O35" s="11"/>
    </row>
    <row r="36" spans="2:21" ht="14.5">
      <c r="C36" s="30" t="s">
        <v>9</v>
      </c>
      <c r="D36" s="31" t="s">
        <v>10</v>
      </c>
      <c r="E36" s="6">
        <v>2020</v>
      </c>
      <c r="F36" s="16">
        <v>0</v>
      </c>
      <c r="G36" s="16">
        <v>0</v>
      </c>
      <c r="H36" s="16">
        <v>0</v>
      </c>
      <c r="I36" s="16">
        <f>'35'!$AE$23</f>
        <v>750</v>
      </c>
      <c r="J36" s="16">
        <v>0</v>
      </c>
      <c r="K36" s="26" t="s">
        <v>19</v>
      </c>
      <c r="L36" s="155" t="s">
        <v>421</v>
      </c>
      <c r="M36" s="11"/>
      <c r="N36" s="11"/>
      <c r="O36" s="11"/>
    </row>
    <row r="37" spans="2:21" ht="14.5">
      <c r="C37" s="30" t="s">
        <v>9</v>
      </c>
      <c r="D37" s="31" t="s">
        <v>10</v>
      </c>
      <c r="E37" s="6">
        <v>2020</v>
      </c>
      <c r="F37" s="16">
        <v>0</v>
      </c>
      <c r="G37" s="16">
        <v>0</v>
      </c>
      <c r="H37" s="16">
        <v>0</v>
      </c>
      <c r="I37" s="16">
        <v>0</v>
      </c>
      <c r="J37" s="16">
        <f>'35'!$J$22+400</f>
        <v>1000</v>
      </c>
      <c r="K37" s="26" t="s">
        <v>19</v>
      </c>
      <c r="L37" s="155" t="s">
        <v>422</v>
      </c>
      <c r="M37" s="11"/>
      <c r="N37" s="11"/>
      <c r="O37" s="11"/>
    </row>
    <row r="38" spans="2:21" ht="14.5">
      <c r="C38" s="6" t="s">
        <v>9</v>
      </c>
      <c r="D38" s="18" t="s">
        <v>10</v>
      </c>
      <c r="E38" s="6">
        <v>2020</v>
      </c>
      <c r="F38" s="16">
        <v>0</v>
      </c>
      <c r="G38" s="16">
        <v>0</v>
      </c>
      <c r="H38" s="16"/>
      <c r="I38" s="16">
        <v>0</v>
      </c>
      <c r="J38" s="16">
        <f>'35'!$W$22</f>
        <v>500</v>
      </c>
      <c r="K38" s="26" t="s">
        <v>19</v>
      </c>
      <c r="L38" s="155" t="s">
        <v>423</v>
      </c>
      <c r="M38" s="11"/>
      <c r="N38" s="11"/>
      <c r="O38" s="11"/>
    </row>
    <row r="39" spans="2:21" ht="14.5">
      <c r="C39" s="12" t="s">
        <v>9</v>
      </c>
      <c r="D39" s="20" t="s">
        <v>10</v>
      </c>
      <c r="E39" s="12">
        <v>2020</v>
      </c>
      <c r="F39" s="16">
        <v>0</v>
      </c>
      <c r="G39" s="16">
        <v>0</v>
      </c>
      <c r="H39" s="16">
        <v>0</v>
      </c>
      <c r="I39" s="16">
        <v>0</v>
      </c>
      <c r="J39" s="16">
        <f>'35'!$AE$23</f>
        <v>750</v>
      </c>
      <c r="K39" s="26" t="s">
        <v>19</v>
      </c>
      <c r="L39" s="170" t="s">
        <v>424</v>
      </c>
      <c r="M39" s="11"/>
      <c r="N39" s="11"/>
      <c r="O39" s="11"/>
    </row>
    <row r="40" spans="2:21" ht="14.5">
      <c r="C40" s="12" t="s">
        <v>9</v>
      </c>
      <c r="D40" s="20" t="s">
        <v>10</v>
      </c>
      <c r="E40" s="6">
        <v>2020</v>
      </c>
      <c r="F40" s="16">
        <v>0</v>
      </c>
      <c r="G40" s="16">
        <f>1400</f>
        <v>1400</v>
      </c>
      <c r="H40" s="16">
        <v>0</v>
      </c>
      <c r="I40" s="16">
        <v>0</v>
      </c>
      <c r="J40" s="16">
        <v>0</v>
      </c>
      <c r="K40" s="26" t="s">
        <v>19</v>
      </c>
      <c r="L40" s="155" t="s">
        <v>435</v>
      </c>
      <c r="M40" s="11"/>
      <c r="N40" s="11"/>
      <c r="O40" s="11"/>
    </row>
    <row r="41" spans="2:21" ht="14.5">
      <c r="B41" s="10"/>
      <c r="C41" s="9" t="s">
        <v>9</v>
      </c>
      <c r="D41" s="19" t="s">
        <v>10</v>
      </c>
      <c r="E41" s="9">
        <v>2020</v>
      </c>
      <c r="F41" s="17">
        <v>0</v>
      </c>
      <c r="G41" s="17">
        <v>0</v>
      </c>
      <c r="H41" s="17">
        <v>1000</v>
      </c>
      <c r="I41" s="17">
        <v>0</v>
      </c>
      <c r="J41" s="17">
        <v>0</v>
      </c>
      <c r="K41" s="27" t="s">
        <v>19</v>
      </c>
      <c r="L41" s="155" t="s">
        <v>437</v>
      </c>
      <c r="M41" s="11"/>
      <c r="N41" s="11"/>
      <c r="O41" s="11"/>
    </row>
    <row r="42" spans="2:21" ht="14.5">
      <c r="B42" s="6"/>
      <c r="C42" s="30" t="s">
        <v>9</v>
      </c>
      <c r="D42" s="31" t="s">
        <v>10</v>
      </c>
      <c r="E42" s="6">
        <v>2020</v>
      </c>
      <c r="F42" s="16">
        <v>0</v>
      </c>
      <c r="G42" s="16">
        <f>'35'!$I$20+1000</f>
        <v>2500</v>
      </c>
      <c r="H42" s="16">
        <v>0</v>
      </c>
      <c r="I42" s="16">
        <v>0</v>
      </c>
      <c r="J42" s="16">
        <v>0</v>
      </c>
      <c r="K42" s="26" t="s">
        <v>19</v>
      </c>
      <c r="L42" s="155" t="s">
        <v>440</v>
      </c>
      <c r="R42"/>
      <c r="S42"/>
      <c r="T42"/>
      <c r="U42"/>
    </row>
    <row r="43" spans="2:21" ht="14.5">
      <c r="B43" s="6"/>
      <c r="C43" s="30" t="s">
        <v>9</v>
      </c>
      <c r="D43" s="31" t="s">
        <v>10</v>
      </c>
      <c r="E43" s="6">
        <v>2020</v>
      </c>
      <c r="F43" s="16">
        <v>0</v>
      </c>
      <c r="G43" s="16">
        <v>600</v>
      </c>
      <c r="H43" s="16">
        <v>0</v>
      </c>
      <c r="I43" s="16">
        <v>0</v>
      </c>
      <c r="J43" s="16">
        <v>0</v>
      </c>
      <c r="K43" s="26" t="s">
        <v>19</v>
      </c>
      <c r="L43" s="155" t="s">
        <v>441</v>
      </c>
      <c r="R43"/>
      <c r="S43"/>
      <c r="T43"/>
      <c r="U43"/>
    </row>
    <row r="44" spans="2:21" ht="14.5">
      <c r="C44" s="6" t="s">
        <v>9</v>
      </c>
      <c r="D44" s="18" t="s">
        <v>10</v>
      </c>
      <c r="E44" s="8">
        <v>2020</v>
      </c>
      <c r="F44" s="16">
        <v>0</v>
      </c>
      <c r="G44" s="16">
        <v>0</v>
      </c>
      <c r="H44" s="16">
        <f>'35'!$Q$21+1150</f>
        <v>5050</v>
      </c>
      <c r="I44" s="16">
        <v>0</v>
      </c>
      <c r="J44" s="16">
        <v>0</v>
      </c>
      <c r="K44" s="26" t="s">
        <v>19</v>
      </c>
      <c r="L44" s="155" t="s">
        <v>427</v>
      </c>
      <c r="M44" s="11"/>
      <c r="N44" s="11"/>
      <c r="O44" s="11"/>
    </row>
    <row r="45" spans="2:21" ht="14.5">
      <c r="C45" s="6" t="s">
        <v>9</v>
      </c>
      <c r="D45" s="18" t="s">
        <v>10</v>
      </c>
      <c r="E45" s="13">
        <v>2020</v>
      </c>
      <c r="F45" s="16">
        <v>0</v>
      </c>
      <c r="G45" s="16">
        <v>0</v>
      </c>
      <c r="H45" s="16">
        <v>0</v>
      </c>
      <c r="I45" s="16">
        <f>'35'!$M$23</f>
        <v>2300</v>
      </c>
      <c r="J45" s="16">
        <v>0</v>
      </c>
      <c r="K45" s="26" t="s">
        <v>19</v>
      </c>
      <c r="L45" s="155" t="s">
        <v>428</v>
      </c>
      <c r="M45" s="11"/>
      <c r="N45" s="11"/>
      <c r="O45" s="11"/>
    </row>
    <row r="46" spans="2:21" ht="14.5">
      <c r="C46" s="6" t="s">
        <v>9</v>
      </c>
      <c r="D46" s="18" t="s">
        <v>10</v>
      </c>
      <c r="E46" s="13">
        <v>2020</v>
      </c>
      <c r="F46" s="7">
        <v>0</v>
      </c>
      <c r="G46" s="16">
        <v>0</v>
      </c>
      <c r="H46" s="16"/>
      <c r="I46" s="16">
        <f>'35'!$AC$23</f>
        <v>2700</v>
      </c>
      <c r="J46" s="16">
        <v>0</v>
      </c>
      <c r="K46" s="26" t="s">
        <v>19</v>
      </c>
      <c r="L46" s="155" t="s">
        <v>429</v>
      </c>
      <c r="M46" s="11"/>
    </row>
    <row r="47" spans="2:21" ht="14.5">
      <c r="C47" s="6" t="s">
        <v>9</v>
      </c>
      <c r="D47" s="18" t="s">
        <v>10</v>
      </c>
      <c r="E47" s="13">
        <v>2020</v>
      </c>
      <c r="F47" s="16">
        <v>0</v>
      </c>
      <c r="G47" s="16">
        <v>0</v>
      </c>
      <c r="H47" s="16">
        <v>0</v>
      </c>
      <c r="I47" s="16">
        <f>'35'!$AD$23</f>
        <v>5000</v>
      </c>
      <c r="J47" s="16">
        <v>0</v>
      </c>
      <c r="K47" s="26" t="s">
        <v>19</v>
      </c>
      <c r="L47" s="155" t="s">
        <v>430</v>
      </c>
      <c r="M47" s="11"/>
      <c r="N47" s="11"/>
      <c r="O47" s="11"/>
    </row>
    <row r="48" spans="2:21" ht="14.5">
      <c r="C48" s="6" t="s">
        <v>9</v>
      </c>
      <c r="D48" s="18" t="s">
        <v>10</v>
      </c>
      <c r="E48" s="13">
        <v>2020</v>
      </c>
      <c r="F48" s="16">
        <v>0</v>
      </c>
      <c r="G48" s="16">
        <v>0</v>
      </c>
      <c r="H48" s="16">
        <v>0</v>
      </c>
      <c r="I48" s="16">
        <f>'35'!$AE$23</f>
        <v>750</v>
      </c>
      <c r="J48" s="16">
        <v>0</v>
      </c>
      <c r="K48" s="26" t="s">
        <v>19</v>
      </c>
      <c r="L48" s="155" t="s">
        <v>431</v>
      </c>
      <c r="M48" s="11"/>
      <c r="N48" s="11"/>
      <c r="O48" s="11"/>
    </row>
    <row r="49" spans="2:15" ht="14.5">
      <c r="C49" s="12" t="s">
        <v>9</v>
      </c>
      <c r="D49" s="20" t="s">
        <v>10</v>
      </c>
      <c r="E49" s="13">
        <v>2020</v>
      </c>
      <c r="F49" s="16">
        <v>0</v>
      </c>
      <c r="G49" s="16">
        <v>0</v>
      </c>
      <c r="H49" s="16">
        <v>0</v>
      </c>
      <c r="I49" s="16">
        <v>0</v>
      </c>
      <c r="J49" s="16">
        <f>'35'!$J$22+400</f>
        <v>1000</v>
      </c>
      <c r="K49" s="26" t="s">
        <v>19</v>
      </c>
      <c r="L49" s="155" t="s">
        <v>432</v>
      </c>
      <c r="M49" s="11"/>
      <c r="N49" s="11"/>
      <c r="O49" s="11"/>
    </row>
    <row r="50" spans="2:15" ht="14.5">
      <c r="C50" s="6" t="s">
        <v>9</v>
      </c>
      <c r="D50" s="18" t="s">
        <v>10</v>
      </c>
      <c r="E50" s="13">
        <v>2020</v>
      </c>
      <c r="F50" s="16">
        <v>0</v>
      </c>
      <c r="G50" s="16">
        <v>0</v>
      </c>
      <c r="H50" s="16"/>
      <c r="I50" s="16">
        <v>0</v>
      </c>
      <c r="J50" s="16">
        <f>'35'!$W$22</f>
        <v>500</v>
      </c>
      <c r="K50" s="26" t="s">
        <v>19</v>
      </c>
      <c r="L50" s="155" t="s">
        <v>433</v>
      </c>
      <c r="M50" s="11"/>
      <c r="N50" s="11"/>
      <c r="O50" s="11"/>
    </row>
    <row r="51" spans="2:15" ht="14.5">
      <c r="C51" s="12" t="s">
        <v>9</v>
      </c>
      <c r="D51" s="20" t="s">
        <v>10</v>
      </c>
      <c r="E51" s="13">
        <v>2020</v>
      </c>
      <c r="F51" s="16">
        <v>0</v>
      </c>
      <c r="G51" s="16">
        <v>0</v>
      </c>
      <c r="H51" s="16">
        <v>0</v>
      </c>
      <c r="I51" s="16">
        <v>0</v>
      </c>
      <c r="J51" s="16">
        <f>'35'!$AE$23</f>
        <v>750</v>
      </c>
      <c r="K51" s="26" t="s">
        <v>19</v>
      </c>
      <c r="L51" s="155" t="s">
        <v>434</v>
      </c>
      <c r="M51" s="11"/>
      <c r="N51" s="11"/>
      <c r="O51" s="11"/>
    </row>
    <row r="52" spans="2:15" ht="14.5">
      <c r="C52" s="12" t="s">
        <v>9</v>
      </c>
      <c r="D52" s="20" t="s">
        <v>10</v>
      </c>
      <c r="E52" s="12">
        <v>2020</v>
      </c>
      <c r="F52" s="16">
        <v>0</v>
      </c>
      <c r="G52" s="16">
        <f>1400</f>
        <v>1400</v>
      </c>
      <c r="H52" s="16">
        <v>0</v>
      </c>
      <c r="I52" s="16">
        <v>0</v>
      </c>
      <c r="J52" s="16">
        <v>0</v>
      </c>
      <c r="K52" s="26" t="s">
        <v>19</v>
      </c>
      <c r="L52" s="155" t="s">
        <v>436</v>
      </c>
      <c r="M52" s="11"/>
      <c r="N52" s="11"/>
      <c r="O52" s="11"/>
    </row>
    <row r="53" spans="2:15" ht="14.5">
      <c r="B53" s="10"/>
      <c r="C53" s="9" t="s">
        <v>9</v>
      </c>
      <c r="D53" s="19" t="s">
        <v>10</v>
      </c>
      <c r="E53" s="9">
        <v>2020</v>
      </c>
      <c r="F53" s="17">
        <v>0</v>
      </c>
      <c r="G53" s="17">
        <v>0</v>
      </c>
      <c r="H53" s="17">
        <v>1000</v>
      </c>
      <c r="I53" s="17">
        <v>0</v>
      </c>
      <c r="J53" s="17">
        <v>0</v>
      </c>
      <c r="K53" s="27" t="s">
        <v>19</v>
      </c>
      <c r="L53" s="171" t="s">
        <v>447</v>
      </c>
      <c r="M53" s="11"/>
      <c r="N53" s="11"/>
      <c r="O53" s="11"/>
    </row>
    <row r="54" spans="2:15" ht="14.5">
      <c r="B54" s="6"/>
      <c r="C54" s="30" t="s">
        <v>9</v>
      </c>
      <c r="D54" s="31" t="s">
        <v>10</v>
      </c>
      <c r="E54" s="6">
        <v>2027</v>
      </c>
      <c r="F54" s="16">
        <v>0</v>
      </c>
      <c r="G54" s="16">
        <f>'35'!$I$20+1000+500</f>
        <v>3000</v>
      </c>
      <c r="H54" s="16">
        <v>0</v>
      </c>
      <c r="I54" s="16">
        <v>0</v>
      </c>
      <c r="J54" s="16">
        <v>0</v>
      </c>
      <c r="K54" s="26" t="s">
        <v>19</v>
      </c>
      <c r="L54" s="155" t="s">
        <v>438</v>
      </c>
      <c r="M54" s="11"/>
      <c r="N54" s="11"/>
      <c r="O54" s="11"/>
    </row>
    <row r="55" spans="2:15" ht="14.5">
      <c r="B55" s="6"/>
      <c r="C55" s="30" t="s">
        <v>9</v>
      </c>
      <c r="D55" s="31" t="s">
        <v>10</v>
      </c>
      <c r="E55" s="6">
        <v>2027</v>
      </c>
      <c r="F55" s="16">
        <v>0</v>
      </c>
      <c r="G55" s="16">
        <v>600</v>
      </c>
      <c r="H55" s="16">
        <v>0</v>
      </c>
      <c r="I55" s="16">
        <v>0</v>
      </c>
      <c r="J55" s="16">
        <v>0</v>
      </c>
      <c r="K55" s="26" t="s">
        <v>19</v>
      </c>
      <c r="L55" s="155" t="s">
        <v>439</v>
      </c>
      <c r="M55" s="11"/>
      <c r="N55" s="11"/>
      <c r="O55" s="11"/>
    </row>
    <row r="56" spans="2:15" ht="14.5">
      <c r="C56" s="30" t="s">
        <v>9</v>
      </c>
      <c r="D56" s="31" t="s">
        <v>10</v>
      </c>
      <c r="E56" s="6">
        <v>2027</v>
      </c>
      <c r="F56" s="16">
        <v>0</v>
      </c>
      <c r="G56" s="16">
        <v>0</v>
      </c>
      <c r="H56" s="16">
        <f>'35'!$Q$21+1150+750</f>
        <v>5800</v>
      </c>
      <c r="I56" s="16">
        <v>0</v>
      </c>
      <c r="J56" s="16">
        <v>0</v>
      </c>
      <c r="K56" s="26" t="s">
        <v>19</v>
      </c>
      <c r="L56" s="155" t="s">
        <v>417</v>
      </c>
      <c r="M56" s="11"/>
      <c r="N56" s="11"/>
      <c r="O56" s="11"/>
    </row>
    <row r="57" spans="2:15" ht="14.5">
      <c r="C57" s="30" t="s">
        <v>9</v>
      </c>
      <c r="D57" s="31" t="s">
        <v>10</v>
      </c>
      <c r="E57" s="6">
        <v>2027</v>
      </c>
      <c r="F57" s="16">
        <v>0</v>
      </c>
      <c r="G57" s="16">
        <v>0</v>
      </c>
      <c r="H57" s="16">
        <v>0</v>
      </c>
      <c r="I57" s="16">
        <f>'35'!$M$23+1500+1200</f>
        <v>5000</v>
      </c>
      <c r="J57" s="16">
        <v>0</v>
      </c>
      <c r="K57" s="26" t="s">
        <v>19</v>
      </c>
      <c r="L57" s="155" t="s">
        <v>418</v>
      </c>
      <c r="M57" s="11"/>
    </row>
    <row r="58" spans="2:15" ht="14.5">
      <c r="C58" s="30" t="s">
        <v>9</v>
      </c>
      <c r="D58" s="31" t="s">
        <v>10</v>
      </c>
      <c r="E58" s="6">
        <v>2027</v>
      </c>
      <c r="F58" s="7">
        <v>0</v>
      </c>
      <c r="G58" s="16">
        <v>0</v>
      </c>
      <c r="H58" s="16"/>
      <c r="I58" s="16">
        <f>'35'!$AC$23</f>
        <v>2700</v>
      </c>
      <c r="J58" s="16">
        <v>0</v>
      </c>
      <c r="K58" s="26" t="s">
        <v>19</v>
      </c>
      <c r="L58" s="155" t="s">
        <v>419</v>
      </c>
      <c r="M58" s="11"/>
    </row>
    <row r="59" spans="2:15" ht="14.5">
      <c r="C59" s="30" t="s">
        <v>9</v>
      </c>
      <c r="D59" s="31" t="s">
        <v>10</v>
      </c>
      <c r="E59" s="6">
        <v>2027</v>
      </c>
      <c r="F59" s="16">
        <v>0</v>
      </c>
      <c r="G59" s="16">
        <v>0</v>
      </c>
      <c r="H59" s="16">
        <v>0</v>
      </c>
      <c r="I59" s="16">
        <f>'35'!$AD$23</f>
        <v>5000</v>
      </c>
      <c r="J59" s="16">
        <v>0</v>
      </c>
      <c r="K59" s="26" t="s">
        <v>19</v>
      </c>
      <c r="L59" s="155" t="s">
        <v>420</v>
      </c>
      <c r="M59" s="11"/>
      <c r="N59" s="11"/>
      <c r="O59" s="11"/>
    </row>
    <row r="60" spans="2:15" ht="14.5">
      <c r="C60" s="30" t="s">
        <v>9</v>
      </c>
      <c r="D60" s="31" t="s">
        <v>10</v>
      </c>
      <c r="E60" s="6">
        <v>2027</v>
      </c>
      <c r="F60" s="16">
        <v>0</v>
      </c>
      <c r="G60" s="16">
        <v>0</v>
      </c>
      <c r="H60" s="16">
        <v>0</v>
      </c>
      <c r="I60" s="16">
        <f>'35'!$AE$23</f>
        <v>750</v>
      </c>
      <c r="J60" s="16">
        <v>0</v>
      </c>
      <c r="K60" s="26" t="s">
        <v>19</v>
      </c>
      <c r="L60" s="155" t="s">
        <v>421</v>
      </c>
      <c r="M60" s="11"/>
    </row>
    <row r="61" spans="2:15" ht="14.5">
      <c r="C61" s="30" t="s">
        <v>9</v>
      </c>
      <c r="D61" s="31" t="s">
        <v>10</v>
      </c>
      <c r="E61" s="6">
        <v>2027</v>
      </c>
      <c r="F61" s="16">
        <v>0</v>
      </c>
      <c r="G61" s="16">
        <v>0</v>
      </c>
      <c r="H61" s="16">
        <v>0</v>
      </c>
      <c r="I61" s="16">
        <v>0</v>
      </c>
      <c r="J61" s="16">
        <f>'35'!$J$22+400</f>
        <v>1000</v>
      </c>
      <c r="K61" s="26" t="s">
        <v>19</v>
      </c>
      <c r="L61" s="155" t="s">
        <v>422</v>
      </c>
      <c r="M61" s="11"/>
    </row>
    <row r="62" spans="2:15" ht="14.5">
      <c r="C62" s="6" t="s">
        <v>9</v>
      </c>
      <c r="D62" s="18" t="s">
        <v>10</v>
      </c>
      <c r="E62" s="6">
        <v>2027</v>
      </c>
      <c r="F62" s="16">
        <v>0</v>
      </c>
      <c r="G62" s="16">
        <v>0</v>
      </c>
      <c r="H62" s="16"/>
      <c r="I62" s="16">
        <v>0</v>
      </c>
      <c r="J62" s="16">
        <f>'35'!$W$22+1500</f>
        <v>2000</v>
      </c>
      <c r="K62" s="26" t="s">
        <v>19</v>
      </c>
      <c r="L62" s="155" t="s">
        <v>423</v>
      </c>
      <c r="M62" s="11"/>
      <c r="N62" s="11"/>
      <c r="O62" s="11"/>
    </row>
    <row r="63" spans="2:15" ht="14.5">
      <c r="C63" s="12" t="s">
        <v>9</v>
      </c>
      <c r="D63" s="20" t="s">
        <v>10</v>
      </c>
      <c r="E63" s="6">
        <v>2027</v>
      </c>
      <c r="F63" s="16">
        <v>0</v>
      </c>
      <c r="G63" s="16">
        <v>0</v>
      </c>
      <c r="H63" s="16">
        <v>0</v>
      </c>
      <c r="I63" s="16">
        <v>0</v>
      </c>
      <c r="J63" s="16">
        <f>'35'!$AE$23</f>
        <v>750</v>
      </c>
      <c r="K63" s="26" t="s">
        <v>19</v>
      </c>
      <c r="L63" s="170" t="s">
        <v>424</v>
      </c>
      <c r="M63" s="11"/>
      <c r="N63" s="11"/>
      <c r="O63" s="11"/>
    </row>
    <row r="64" spans="2:15" ht="14.5">
      <c r="C64" s="12" t="s">
        <v>9</v>
      </c>
      <c r="D64" s="20" t="s">
        <v>10</v>
      </c>
      <c r="E64" s="6">
        <v>2027</v>
      </c>
      <c r="F64" s="16">
        <v>0</v>
      </c>
      <c r="G64" s="16">
        <f>1400</f>
        <v>1400</v>
      </c>
      <c r="H64" s="16">
        <v>0</v>
      </c>
      <c r="I64" s="16">
        <v>0</v>
      </c>
      <c r="J64" s="16">
        <v>0</v>
      </c>
      <c r="K64" s="26" t="s">
        <v>19</v>
      </c>
      <c r="L64" s="155" t="s">
        <v>435</v>
      </c>
      <c r="M64" s="11"/>
      <c r="N64" s="11"/>
      <c r="O64" s="11"/>
    </row>
    <row r="65" spans="2:15" ht="14.5">
      <c r="C65" s="12" t="s">
        <v>9</v>
      </c>
      <c r="D65" s="20" t="s">
        <v>10</v>
      </c>
      <c r="E65" s="6">
        <v>2027</v>
      </c>
      <c r="F65" s="16">
        <v>0</v>
      </c>
      <c r="G65" s="16">
        <v>0</v>
      </c>
      <c r="H65" s="16">
        <v>1000</v>
      </c>
      <c r="I65" s="16">
        <v>0</v>
      </c>
      <c r="J65" s="16">
        <v>0</v>
      </c>
      <c r="K65" s="26" t="s">
        <v>19</v>
      </c>
      <c r="L65" s="155" t="s">
        <v>437</v>
      </c>
      <c r="M65" s="11"/>
      <c r="N65" s="11"/>
      <c r="O65" s="11"/>
    </row>
    <row r="66" spans="2:15" ht="14.5">
      <c r="B66" s="10"/>
      <c r="C66" s="9" t="s">
        <v>9</v>
      </c>
      <c r="D66" s="19" t="s">
        <v>10</v>
      </c>
      <c r="E66" s="9">
        <v>2027</v>
      </c>
      <c r="F66" s="17">
        <v>0</v>
      </c>
      <c r="G66" s="17">
        <v>0</v>
      </c>
      <c r="H66" s="17">
        <v>0</v>
      </c>
      <c r="I66" s="17">
        <v>0</v>
      </c>
      <c r="J66" s="17">
        <v>700</v>
      </c>
      <c r="K66" s="27" t="s">
        <v>19</v>
      </c>
      <c r="L66" s="171" t="s">
        <v>442</v>
      </c>
      <c r="M66" s="11"/>
      <c r="N66" s="11"/>
      <c r="O66" s="11"/>
    </row>
    <row r="67" spans="2:15" ht="14.5">
      <c r="B67" s="10"/>
      <c r="C67" s="9" t="s">
        <v>9</v>
      </c>
      <c r="D67" s="19" t="s">
        <v>10</v>
      </c>
      <c r="E67" s="9">
        <v>2027</v>
      </c>
      <c r="F67" s="17">
        <v>0</v>
      </c>
      <c r="G67" s="17">
        <v>0</v>
      </c>
      <c r="H67" s="17">
        <v>1400</v>
      </c>
      <c r="I67" s="17">
        <v>0</v>
      </c>
      <c r="J67" s="17">
        <v>0</v>
      </c>
      <c r="K67" s="27" t="s">
        <v>19</v>
      </c>
      <c r="L67" s="171" t="s">
        <v>444</v>
      </c>
      <c r="M67" s="11"/>
      <c r="N67" s="11"/>
      <c r="O67" s="11"/>
    </row>
    <row r="68" spans="2:15" ht="14.5">
      <c r="B68" s="6"/>
      <c r="C68" s="30" t="s">
        <v>9</v>
      </c>
      <c r="D68" s="31" t="s">
        <v>10</v>
      </c>
      <c r="E68" s="6">
        <v>2027</v>
      </c>
      <c r="F68" s="16">
        <v>0</v>
      </c>
      <c r="G68" s="16">
        <f>'35'!$I$20+1000</f>
        <v>2500</v>
      </c>
      <c r="H68" s="16">
        <v>0</v>
      </c>
      <c r="I68" s="16">
        <v>0</v>
      </c>
      <c r="J68" s="16">
        <v>0</v>
      </c>
      <c r="K68" s="26" t="s">
        <v>19</v>
      </c>
      <c r="L68" s="155" t="s">
        <v>440</v>
      </c>
      <c r="M68" s="11"/>
      <c r="N68" s="11"/>
      <c r="O68" s="11"/>
    </row>
    <row r="69" spans="2:15" ht="14.5">
      <c r="B69" s="6"/>
      <c r="C69" s="30" t="s">
        <v>9</v>
      </c>
      <c r="D69" s="31" t="s">
        <v>10</v>
      </c>
      <c r="E69" s="6">
        <v>2027</v>
      </c>
      <c r="F69" s="16">
        <v>0</v>
      </c>
      <c r="G69" s="16">
        <v>600</v>
      </c>
      <c r="H69" s="16">
        <v>0</v>
      </c>
      <c r="I69" s="16">
        <v>0</v>
      </c>
      <c r="J69" s="16">
        <v>0</v>
      </c>
      <c r="K69" s="26" t="s">
        <v>19</v>
      </c>
      <c r="L69" s="155" t="s">
        <v>441</v>
      </c>
      <c r="M69" s="11"/>
      <c r="N69" s="11"/>
      <c r="O69" s="11"/>
    </row>
    <row r="70" spans="2:15" ht="14.5">
      <c r="C70" s="6" t="s">
        <v>9</v>
      </c>
      <c r="D70" s="18" t="s">
        <v>10</v>
      </c>
      <c r="E70" s="6">
        <v>2027</v>
      </c>
      <c r="F70" s="16">
        <v>0</v>
      </c>
      <c r="G70" s="16">
        <v>0</v>
      </c>
      <c r="H70" s="16">
        <f>'35'!$Q$21+1150</f>
        <v>5050</v>
      </c>
      <c r="I70" s="16">
        <v>0</v>
      </c>
      <c r="J70" s="16">
        <v>0</v>
      </c>
      <c r="K70" s="26" t="s">
        <v>19</v>
      </c>
      <c r="L70" s="155" t="s">
        <v>427</v>
      </c>
      <c r="M70" s="11"/>
      <c r="N70" s="11"/>
      <c r="O70" s="11"/>
    </row>
    <row r="71" spans="2:15" ht="14.5">
      <c r="C71" s="6" t="s">
        <v>9</v>
      </c>
      <c r="D71" s="18" t="s">
        <v>10</v>
      </c>
      <c r="E71" s="6">
        <v>2027</v>
      </c>
      <c r="F71" s="16">
        <v>0</v>
      </c>
      <c r="G71" s="16">
        <v>0</v>
      </c>
      <c r="H71" s="16">
        <v>0</v>
      </c>
      <c r="I71" s="16">
        <f>'35'!$M$23</f>
        <v>2300</v>
      </c>
      <c r="J71" s="16">
        <v>0</v>
      </c>
      <c r="K71" s="26" t="s">
        <v>19</v>
      </c>
      <c r="L71" s="155" t="s">
        <v>428</v>
      </c>
      <c r="M71" s="11"/>
      <c r="N71" s="11"/>
      <c r="O71" s="11"/>
    </row>
    <row r="72" spans="2:15" ht="14.5">
      <c r="C72" s="6" t="s">
        <v>9</v>
      </c>
      <c r="D72" s="18" t="s">
        <v>10</v>
      </c>
      <c r="E72" s="6">
        <v>2027</v>
      </c>
      <c r="F72" s="7">
        <v>0</v>
      </c>
      <c r="G72" s="16">
        <v>0</v>
      </c>
      <c r="H72" s="16"/>
      <c r="I72" s="16">
        <f>'35'!$AC$23</f>
        <v>2700</v>
      </c>
      <c r="J72" s="16">
        <v>0</v>
      </c>
      <c r="K72" s="26" t="s">
        <v>19</v>
      </c>
      <c r="L72" s="155" t="s">
        <v>429</v>
      </c>
      <c r="M72" s="11"/>
      <c r="N72" s="11"/>
      <c r="O72" s="11"/>
    </row>
    <row r="73" spans="2:15" ht="14.5">
      <c r="C73" s="6" t="s">
        <v>9</v>
      </c>
      <c r="D73" s="18" t="s">
        <v>10</v>
      </c>
      <c r="E73" s="6">
        <v>2027</v>
      </c>
      <c r="F73" s="16">
        <v>0</v>
      </c>
      <c r="G73" s="16">
        <v>0</v>
      </c>
      <c r="H73" s="16">
        <v>0</v>
      </c>
      <c r="I73" s="16">
        <f>'35'!$AD$23</f>
        <v>5000</v>
      </c>
      <c r="J73" s="16">
        <v>0</v>
      </c>
      <c r="K73" s="26" t="s">
        <v>19</v>
      </c>
      <c r="L73" s="155" t="s">
        <v>430</v>
      </c>
      <c r="M73" s="11"/>
      <c r="N73" s="11"/>
      <c r="O73" s="11"/>
    </row>
    <row r="74" spans="2:15" ht="14.5">
      <c r="C74" s="6" t="s">
        <v>9</v>
      </c>
      <c r="D74" s="18" t="s">
        <v>10</v>
      </c>
      <c r="E74" s="6">
        <v>2027</v>
      </c>
      <c r="F74" s="16">
        <v>0</v>
      </c>
      <c r="G74" s="16">
        <v>0</v>
      </c>
      <c r="H74" s="16">
        <v>0</v>
      </c>
      <c r="I74" s="16">
        <f>'35'!$AE$23</f>
        <v>750</v>
      </c>
      <c r="J74" s="16">
        <v>0</v>
      </c>
      <c r="K74" s="26" t="s">
        <v>19</v>
      </c>
      <c r="L74" s="155" t="s">
        <v>431</v>
      </c>
      <c r="M74" s="11"/>
      <c r="N74" s="11"/>
      <c r="O74" s="11"/>
    </row>
    <row r="75" spans="2:15" ht="14.5">
      <c r="C75" s="12" t="s">
        <v>9</v>
      </c>
      <c r="D75" s="20" t="s">
        <v>10</v>
      </c>
      <c r="E75" s="6">
        <v>2027</v>
      </c>
      <c r="F75" s="16">
        <v>0</v>
      </c>
      <c r="G75" s="16">
        <v>0</v>
      </c>
      <c r="H75" s="16">
        <v>0</v>
      </c>
      <c r="I75" s="16">
        <v>0</v>
      </c>
      <c r="J75" s="16">
        <f>'35'!$J$22+400</f>
        <v>1000</v>
      </c>
      <c r="K75" s="26" t="s">
        <v>19</v>
      </c>
      <c r="L75" s="155" t="s">
        <v>432</v>
      </c>
      <c r="M75" s="11"/>
      <c r="N75" s="11"/>
      <c r="O75" s="11"/>
    </row>
    <row r="76" spans="2:15" ht="14.5">
      <c r="C76" s="6" t="s">
        <v>9</v>
      </c>
      <c r="D76" s="18" t="s">
        <v>10</v>
      </c>
      <c r="E76" s="6">
        <v>2027</v>
      </c>
      <c r="F76" s="16">
        <v>0</v>
      </c>
      <c r="G76" s="16">
        <v>0</v>
      </c>
      <c r="H76" s="16"/>
      <c r="I76" s="16">
        <v>0</v>
      </c>
      <c r="J76" s="16">
        <f>'35'!$W$22</f>
        <v>500</v>
      </c>
      <c r="K76" s="26" t="s">
        <v>19</v>
      </c>
      <c r="L76" s="155" t="s">
        <v>433</v>
      </c>
      <c r="M76" s="11"/>
      <c r="N76" s="11"/>
      <c r="O76" s="11"/>
    </row>
    <row r="77" spans="2:15" ht="14.5">
      <c r="C77" s="12" t="s">
        <v>9</v>
      </c>
      <c r="D77" s="20" t="s">
        <v>10</v>
      </c>
      <c r="E77" s="6">
        <v>2027</v>
      </c>
      <c r="F77" s="16">
        <v>0</v>
      </c>
      <c r="G77" s="16">
        <v>0</v>
      </c>
      <c r="H77" s="16">
        <v>0</v>
      </c>
      <c r="I77" s="16">
        <v>0</v>
      </c>
      <c r="J77" s="16">
        <f>'35'!$AE$23</f>
        <v>750</v>
      </c>
      <c r="K77" s="26" t="s">
        <v>19</v>
      </c>
      <c r="L77" s="155" t="s">
        <v>434</v>
      </c>
      <c r="M77" s="11"/>
      <c r="N77" s="11"/>
      <c r="O77" s="11"/>
    </row>
    <row r="78" spans="2:15" ht="14.5">
      <c r="C78" s="12" t="s">
        <v>9</v>
      </c>
      <c r="D78" s="20" t="s">
        <v>10</v>
      </c>
      <c r="E78" s="6">
        <v>2027</v>
      </c>
      <c r="F78" s="16">
        <v>0</v>
      </c>
      <c r="G78" s="16">
        <f>1400</f>
        <v>1400</v>
      </c>
      <c r="H78" s="16">
        <v>0</v>
      </c>
      <c r="I78" s="16">
        <v>0</v>
      </c>
      <c r="J78" s="16">
        <v>0</v>
      </c>
      <c r="K78" s="26" t="s">
        <v>19</v>
      </c>
      <c r="L78" s="155" t="s">
        <v>436</v>
      </c>
      <c r="M78" s="11"/>
      <c r="N78" s="11"/>
      <c r="O78" s="11"/>
    </row>
    <row r="79" spans="2:15" ht="14.5">
      <c r="C79" s="12" t="s">
        <v>9</v>
      </c>
      <c r="D79" s="20" t="s">
        <v>10</v>
      </c>
      <c r="E79" s="6">
        <v>2027</v>
      </c>
      <c r="F79" s="16">
        <v>0</v>
      </c>
      <c r="G79" s="16">
        <v>0</v>
      </c>
      <c r="H79" s="16">
        <v>1000</v>
      </c>
      <c r="I79" s="16">
        <v>0</v>
      </c>
      <c r="J79" s="16">
        <v>0</v>
      </c>
      <c r="K79" s="26" t="s">
        <v>19</v>
      </c>
      <c r="L79" s="155" t="s">
        <v>447</v>
      </c>
      <c r="M79" s="11"/>
      <c r="N79" s="11"/>
      <c r="O79" s="11"/>
    </row>
    <row r="80" spans="2:15" ht="14.5">
      <c r="B80" s="10"/>
      <c r="C80" s="9" t="s">
        <v>9</v>
      </c>
      <c r="D80" s="19" t="s">
        <v>10</v>
      </c>
      <c r="E80" s="9">
        <v>2027</v>
      </c>
      <c r="F80" s="17">
        <v>0</v>
      </c>
      <c r="G80" s="17">
        <v>0</v>
      </c>
      <c r="H80" s="17">
        <v>0</v>
      </c>
      <c r="I80" s="17">
        <v>0</v>
      </c>
      <c r="J80" s="17">
        <v>700</v>
      </c>
      <c r="K80" s="27" t="s">
        <v>19</v>
      </c>
      <c r="L80" s="171" t="s">
        <v>443</v>
      </c>
      <c r="M80" s="11"/>
      <c r="N80" s="11"/>
      <c r="O80" s="11"/>
    </row>
    <row r="81" spans="2:15" ht="14.5">
      <c r="B81" s="10"/>
      <c r="C81" s="9" t="s">
        <v>9</v>
      </c>
      <c r="D81" s="19" t="s">
        <v>10</v>
      </c>
      <c r="E81" s="9">
        <v>2027</v>
      </c>
      <c r="F81" s="17">
        <v>0</v>
      </c>
      <c r="G81" s="17">
        <v>0</v>
      </c>
      <c r="H81" s="17">
        <v>1400</v>
      </c>
      <c r="I81" s="17">
        <v>0</v>
      </c>
      <c r="J81" s="17">
        <v>0</v>
      </c>
      <c r="K81" s="27" t="s">
        <v>19</v>
      </c>
      <c r="L81" s="171" t="s">
        <v>445</v>
      </c>
      <c r="M81" s="11"/>
      <c r="N81" s="11"/>
      <c r="O81" s="11"/>
    </row>
    <row r="82" spans="2:15">
      <c r="M82" s="11"/>
      <c r="N82" s="11"/>
      <c r="O82" s="11"/>
    </row>
    <row r="83" spans="2:15">
      <c r="M83" s="11"/>
      <c r="N83" s="11"/>
      <c r="O83" s="11"/>
    </row>
    <row r="84" spans="2:15" ht="14.5">
      <c r="C84" s="13"/>
      <c r="D84" s="13"/>
      <c r="E84" s="13"/>
      <c r="F84" s="11"/>
      <c r="G84" s="11"/>
      <c r="H84" s="11"/>
      <c r="I84" s="11"/>
      <c r="J84" s="11"/>
      <c r="K84" s="26"/>
      <c r="L84" s="13"/>
      <c r="M84" s="11"/>
      <c r="N84" s="11"/>
      <c r="O84" s="11"/>
    </row>
    <row r="85" spans="2:15" ht="14.5">
      <c r="C85" s="13"/>
      <c r="D85" s="13"/>
      <c r="E85" s="13"/>
      <c r="F85" s="11"/>
      <c r="G85" s="11"/>
      <c r="H85" s="11"/>
      <c r="I85" s="11"/>
      <c r="J85" s="11"/>
      <c r="K85" s="26"/>
      <c r="L85" s="13"/>
      <c r="M85" s="11"/>
      <c r="N85" s="11"/>
      <c r="O85" s="11"/>
    </row>
    <row r="86" spans="2:15">
      <c r="B86" s="21"/>
      <c r="C86" s="21"/>
      <c r="D86" s="21"/>
      <c r="E86" s="21"/>
      <c r="F86" s="21"/>
      <c r="G86" s="21"/>
      <c r="H86" s="21"/>
      <c r="I86" s="21"/>
      <c r="J86" s="21"/>
      <c r="K86" s="21"/>
      <c r="L86" s="21"/>
      <c r="M86" s="11"/>
      <c r="N86" s="11"/>
      <c r="O86" s="11"/>
    </row>
    <row r="87" spans="2:15">
      <c r="B87" s="21"/>
      <c r="C87" s="21"/>
      <c r="D87" s="21"/>
      <c r="E87" s="21"/>
      <c r="F87" s="21"/>
      <c r="G87" s="21"/>
      <c r="H87" s="21"/>
      <c r="I87" s="21"/>
      <c r="J87" s="21"/>
      <c r="K87" s="21"/>
      <c r="L87" s="21"/>
      <c r="M87" s="11"/>
      <c r="N87" s="11"/>
      <c r="O87" s="11"/>
    </row>
    <row r="88" spans="2:15">
      <c r="B88"/>
      <c r="C88"/>
      <c r="D88"/>
      <c r="E88"/>
      <c r="F88"/>
      <c r="G88"/>
      <c r="H88"/>
      <c r="I88"/>
      <c r="J88"/>
      <c r="K88"/>
      <c r="L88"/>
      <c r="M88" s="11"/>
      <c r="N88" s="11"/>
      <c r="O88" s="11"/>
    </row>
    <row r="89" spans="2:15">
      <c r="B89"/>
      <c r="C89"/>
      <c r="D89"/>
      <c r="E89"/>
      <c r="F89"/>
      <c r="G89"/>
      <c r="H89"/>
      <c r="I89"/>
      <c r="J89"/>
      <c r="K89"/>
      <c r="L89"/>
      <c r="M89" s="11"/>
      <c r="N89" s="11"/>
      <c r="O89" s="11"/>
    </row>
    <row r="90" spans="2:15">
      <c r="B90"/>
      <c r="C90"/>
      <c r="D90"/>
      <c r="E90"/>
      <c r="F90"/>
      <c r="G90"/>
      <c r="H90"/>
      <c r="I90"/>
      <c r="J90"/>
      <c r="K90"/>
      <c r="L90"/>
      <c r="M90" s="11"/>
      <c r="N90" s="11"/>
      <c r="O90" s="11"/>
    </row>
    <row r="91" spans="2:15">
      <c r="B91"/>
      <c r="C91"/>
      <c r="D91"/>
      <c r="E91"/>
      <c r="F91"/>
      <c r="G91"/>
      <c r="H91"/>
      <c r="I91"/>
      <c r="J91"/>
      <c r="K91"/>
      <c r="L91"/>
      <c r="M91" s="11"/>
      <c r="N91" s="11"/>
      <c r="O91" s="11"/>
    </row>
    <row r="92" spans="2:15">
      <c r="B92"/>
      <c r="C92"/>
      <c r="D92"/>
      <c r="E92"/>
      <c r="F92"/>
      <c r="G92"/>
      <c r="H92"/>
      <c r="I92"/>
      <c r="J92"/>
      <c r="K92"/>
      <c r="L92"/>
      <c r="M92" s="11"/>
      <c r="N92" s="11"/>
      <c r="O92" s="11"/>
    </row>
    <row r="93" spans="2:15">
      <c r="B93"/>
      <c r="C93"/>
      <c r="D93"/>
      <c r="E93"/>
      <c r="F93"/>
      <c r="G93"/>
      <c r="H93"/>
      <c r="I93"/>
      <c r="J93"/>
      <c r="K93"/>
      <c r="L93"/>
      <c r="M93" s="11"/>
      <c r="N93" s="11"/>
      <c r="O93" s="11"/>
    </row>
    <row r="94" spans="2:15">
      <c r="B94"/>
      <c r="C94"/>
      <c r="D94"/>
      <c r="E94"/>
      <c r="F94"/>
      <c r="G94"/>
      <c r="H94"/>
      <c r="I94"/>
      <c r="J94"/>
      <c r="K94"/>
      <c r="L94"/>
      <c r="M94" s="11"/>
      <c r="N94" s="11"/>
      <c r="O94" s="11"/>
    </row>
    <row r="95" spans="2:15">
      <c r="B95"/>
      <c r="C95"/>
      <c r="D95"/>
      <c r="E95"/>
      <c r="F95"/>
      <c r="G95"/>
      <c r="H95"/>
      <c r="I95"/>
      <c r="J95"/>
      <c r="K95"/>
      <c r="L95"/>
      <c r="M95" s="11"/>
      <c r="N95" s="11"/>
      <c r="O95" s="11"/>
    </row>
    <row r="96" spans="2:15">
      <c r="B96"/>
      <c r="C96"/>
      <c r="D96"/>
      <c r="E96"/>
      <c r="F96"/>
      <c r="G96"/>
      <c r="H96"/>
      <c r="I96"/>
      <c r="J96"/>
      <c r="K96"/>
      <c r="L96"/>
      <c r="M96" s="11"/>
      <c r="N96" s="11"/>
      <c r="O96" s="11"/>
    </row>
    <row r="97" spans="2:12">
      <c r="B97"/>
      <c r="C97"/>
      <c r="D97"/>
      <c r="E97"/>
      <c r="F97"/>
      <c r="G97"/>
      <c r="H97"/>
      <c r="I97"/>
      <c r="J97"/>
      <c r="K97"/>
      <c r="L97"/>
    </row>
    <row r="98" spans="2:12">
      <c r="B98"/>
      <c r="C98"/>
      <c r="D98"/>
      <c r="E98"/>
      <c r="F98"/>
      <c r="G98"/>
      <c r="H98"/>
      <c r="I98"/>
      <c r="J98"/>
      <c r="K98"/>
      <c r="L98"/>
    </row>
    <row r="99" spans="2:12">
      <c r="B99"/>
      <c r="C99"/>
      <c r="D99"/>
      <c r="E99"/>
      <c r="F99"/>
      <c r="G99"/>
      <c r="H99"/>
      <c r="I99"/>
      <c r="J99"/>
      <c r="K99"/>
      <c r="L99"/>
    </row>
    <row r="100" spans="2:12">
      <c r="B100"/>
      <c r="C100"/>
      <c r="D100"/>
      <c r="E100"/>
      <c r="F100"/>
      <c r="G100"/>
      <c r="H100"/>
      <c r="I100"/>
      <c r="J100"/>
      <c r="K100"/>
      <c r="L100"/>
    </row>
    <row r="101" spans="2:12">
      <c r="B101"/>
      <c r="C101"/>
      <c r="D101"/>
      <c r="E101"/>
      <c r="F101"/>
      <c r="G101"/>
      <c r="H101"/>
      <c r="I101"/>
      <c r="J101"/>
      <c r="K101"/>
      <c r="L101"/>
    </row>
    <row r="102" spans="2:12">
      <c r="B102"/>
      <c r="C102"/>
      <c r="D102"/>
      <c r="E102"/>
      <c r="F102"/>
      <c r="G102"/>
      <c r="H102"/>
      <c r="I102"/>
      <c r="J102"/>
      <c r="K102"/>
      <c r="L102"/>
    </row>
    <row r="103" spans="2:12">
      <c r="B103"/>
      <c r="C103"/>
      <c r="D103"/>
      <c r="E103"/>
      <c r="F103"/>
      <c r="G103"/>
      <c r="H103"/>
      <c r="I103"/>
      <c r="J103"/>
      <c r="K103"/>
      <c r="L103"/>
    </row>
    <row r="104" spans="2:12">
      <c r="B104"/>
      <c r="C104"/>
      <c r="D104"/>
      <c r="E104"/>
      <c r="F104"/>
      <c r="G104"/>
      <c r="H104"/>
      <c r="I104"/>
      <c r="J104"/>
      <c r="K104"/>
      <c r="L104"/>
    </row>
    <row r="105" spans="2:12">
      <c r="B105"/>
      <c r="C105"/>
      <c r="D105"/>
      <c r="E105"/>
      <c r="F105"/>
      <c r="G105"/>
      <c r="H105"/>
      <c r="I105"/>
      <c r="J105"/>
      <c r="K105"/>
      <c r="L105"/>
    </row>
    <row r="106" spans="2:12">
      <c r="B106"/>
      <c r="C106"/>
      <c r="D106"/>
      <c r="E106"/>
      <c r="F106"/>
      <c r="G106"/>
      <c r="H106"/>
      <c r="I106"/>
      <c r="J106"/>
      <c r="K106"/>
      <c r="L106"/>
    </row>
    <row r="107" spans="2:12">
      <c r="B107"/>
      <c r="C107"/>
      <c r="D107"/>
      <c r="E107"/>
      <c r="F107"/>
      <c r="G107"/>
      <c r="H107"/>
      <c r="I107"/>
      <c r="J107"/>
      <c r="K107"/>
      <c r="L107"/>
    </row>
    <row r="108" spans="2:12">
      <c r="B108"/>
      <c r="C108"/>
      <c r="D108"/>
      <c r="E108"/>
      <c r="F108"/>
      <c r="G108"/>
      <c r="H108"/>
      <c r="I108"/>
      <c r="J108"/>
      <c r="K108"/>
      <c r="L108"/>
    </row>
    <row r="109" spans="2:12">
      <c r="B109"/>
      <c r="C109"/>
      <c r="D109"/>
      <c r="E109"/>
      <c r="F109"/>
      <c r="G109"/>
      <c r="H109"/>
      <c r="I109"/>
      <c r="J109"/>
      <c r="K109"/>
      <c r="L109"/>
    </row>
    <row r="110" spans="2:12">
      <c r="B110"/>
      <c r="C110"/>
      <c r="D110"/>
      <c r="E110"/>
      <c r="F110"/>
      <c r="G110"/>
      <c r="H110"/>
      <c r="I110"/>
      <c r="J110"/>
      <c r="K110"/>
      <c r="L110"/>
    </row>
    <row r="111" spans="2:12">
      <c r="B111"/>
      <c r="C111"/>
      <c r="D111"/>
      <c r="E111"/>
      <c r="F111"/>
      <c r="G111"/>
      <c r="H111"/>
      <c r="I111"/>
      <c r="J111"/>
      <c r="K111"/>
      <c r="L111"/>
    </row>
    <row r="112" spans="2:12">
      <c r="B112"/>
      <c r="C112"/>
      <c r="D112"/>
      <c r="E112"/>
      <c r="F112"/>
      <c r="G112"/>
      <c r="H112"/>
      <c r="I112"/>
      <c r="J112"/>
      <c r="K112"/>
      <c r="L112"/>
    </row>
    <row r="113" spans="2:12">
      <c r="B113"/>
      <c r="C113"/>
      <c r="D113"/>
      <c r="E113"/>
      <c r="F113"/>
      <c r="G113"/>
      <c r="H113"/>
      <c r="I113"/>
      <c r="J113"/>
      <c r="K113"/>
      <c r="L113"/>
    </row>
    <row r="114" spans="2:12">
      <c r="B114"/>
      <c r="C114"/>
      <c r="D114"/>
      <c r="E114"/>
      <c r="F114"/>
      <c r="G114"/>
      <c r="H114"/>
      <c r="I114"/>
      <c r="J114"/>
      <c r="K114"/>
      <c r="L114"/>
    </row>
    <row r="115" spans="2:12">
      <c r="B115"/>
      <c r="C115"/>
      <c r="D115"/>
      <c r="E115"/>
      <c r="F115"/>
      <c r="G115"/>
      <c r="H115"/>
      <c r="I115"/>
      <c r="J115"/>
      <c r="K115"/>
      <c r="L115"/>
    </row>
    <row r="116" spans="2:12">
      <c r="B116"/>
      <c r="C116"/>
      <c r="D116"/>
      <c r="E116"/>
      <c r="F116"/>
      <c r="G116"/>
      <c r="H116"/>
      <c r="I116"/>
      <c r="J116"/>
      <c r="K116"/>
      <c r="L116"/>
    </row>
    <row r="117" spans="2:12">
      <c r="B117"/>
      <c r="C117"/>
      <c r="D117"/>
      <c r="E117"/>
      <c r="F117"/>
      <c r="G117"/>
      <c r="H117"/>
      <c r="I117"/>
      <c r="J117"/>
      <c r="K117"/>
      <c r="L117"/>
    </row>
    <row r="118" spans="2:12">
      <c r="B118"/>
      <c r="C118"/>
      <c r="D118"/>
      <c r="E118"/>
      <c r="F118"/>
      <c r="G118"/>
      <c r="H118"/>
      <c r="I118"/>
      <c r="J118"/>
      <c r="K118"/>
      <c r="L118"/>
    </row>
    <row r="119" spans="2:12">
      <c r="B119"/>
      <c r="C119"/>
      <c r="D119"/>
      <c r="E119"/>
      <c r="F119"/>
      <c r="G119"/>
      <c r="H119"/>
      <c r="I119"/>
      <c r="J119"/>
      <c r="K119"/>
      <c r="L119"/>
    </row>
    <row r="120" spans="2:12">
      <c r="B120"/>
      <c r="C120"/>
      <c r="D120"/>
      <c r="E120"/>
      <c r="F120"/>
      <c r="G120"/>
      <c r="H120"/>
      <c r="I120"/>
      <c r="J120"/>
      <c r="K120"/>
      <c r="L120"/>
    </row>
    <row r="121" spans="2:12">
      <c r="B121"/>
      <c r="C121"/>
      <c r="D121"/>
      <c r="E121"/>
      <c r="F121"/>
      <c r="G121"/>
      <c r="H121"/>
      <c r="I121"/>
      <c r="J121"/>
      <c r="K121"/>
      <c r="L121"/>
    </row>
    <row r="122" spans="2:12">
      <c r="B122"/>
      <c r="C122"/>
      <c r="D122"/>
      <c r="E122"/>
      <c r="F122"/>
      <c r="G122"/>
      <c r="H122"/>
      <c r="I122"/>
      <c r="J122"/>
      <c r="K122"/>
      <c r="L122"/>
    </row>
    <row r="123" spans="2:12">
      <c r="B123"/>
      <c r="C123"/>
      <c r="D123"/>
      <c r="E123"/>
      <c r="F123"/>
      <c r="G123"/>
      <c r="H123"/>
      <c r="I123"/>
      <c r="J123"/>
      <c r="K123"/>
      <c r="L123"/>
    </row>
    <row r="124" spans="2:12">
      <c r="B124"/>
      <c r="C124"/>
      <c r="D124"/>
      <c r="E124"/>
      <c r="F124"/>
      <c r="G124"/>
      <c r="H124"/>
      <c r="I124"/>
      <c r="J124"/>
      <c r="K124"/>
      <c r="L124"/>
    </row>
    <row r="125" spans="2:12">
      <c r="B125"/>
      <c r="C125"/>
      <c r="D125"/>
      <c r="E125"/>
      <c r="F125"/>
      <c r="G125"/>
      <c r="H125"/>
      <c r="I125"/>
      <c r="J125"/>
      <c r="K125"/>
      <c r="L125"/>
    </row>
    <row r="126" spans="2:12">
      <c r="B126"/>
      <c r="C126"/>
      <c r="D126"/>
      <c r="E126"/>
      <c r="F126"/>
      <c r="G126"/>
      <c r="H126"/>
      <c r="I126"/>
      <c r="J126"/>
      <c r="K126"/>
      <c r="L126"/>
    </row>
    <row r="127" spans="2:12">
      <c r="B127"/>
      <c r="C127"/>
      <c r="D127"/>
      <c r="E127"/>
      <c r="F127"/>
      <c r="G127"/>
      <c r="H127"/>
      <c r="I127"/>
      <c r="J127"/>
      <c r="K127"/>
      <c r="L127"/>
    </row>
    <row r="128" spans="2:12">
      <c r="B128"/>
      <c r="C128"/>
      <c r="D128"/>
      <c r="E128"/>
      <c r="F128"/>
      <c r="G128"/>
      <c r="H128"/>
      <c r="I128"/>
      <c r="J128"/>
      <c r="K128"/>
      <c r="L128"/>
    </row>
    <row r="129" spans="2:12">
      <c r="B129"/>
      <c r="C129"/>
      <c r="D129"/>
      <c r="E129"/>
      <c r="F129"/>
      <c r="G129"/>
      <c r="H129"/>
      <c r="I129"/>
      <c r="J129"/>
      <c r="K129"/>
      <c r="L129"/>
    </row>
    <row r="130" spans="2:12">
      <c r="B130"/>
      <c r="C130"/>
      <c r="D130"/>
      <c r="E130"/>
      <c r="F130"/>
      <c r="G130"/>
      <c r="H130"/>
      <c r="I130"/>
      <c r="J130"/>
      <c r="K130"/>
      <c r="L130"/>
    </row>
    <row r="131" spans="2:12">
      <c r="B131"/>
      <c r="C131"/>
      <c r="D131"/>
      <c r="E131"/>
      <c r="F131"/>
      <c r="G131"/>
      <c r="H131"/>
      <c r="I131"/>
      <c r="J131"/>
      <c r="K131"/>
      <c r="L131"/>
    </row>
    <row r="132" spans="2:12">
      <c r="B132"/>
      <c r="C132"/>
      <c r="D132"/>
      <c r="E132"/>
      <c r="F132"/>
      <c r="G132"/>
      <c r="H132"/>
      <c r="I132"/>
      <c r="J132"/>
      <c r="K132"/>
      <c r="L132"/>
    </row>
    <row r="133" spans="2:12">
      <c r="B133"/>
      <c r="C133"/>
      <c r="D133"/>
      <c r="E133"/>
      <c r="F133"/>
      <c r="G133"/>
      <c r="H133"/>
      <c r="I133"/>
      <c r="J133"/>
      <c r="K133"/>
      <c r="L133"/>
    </row>
    <row r="134" spans="2:12">
      <c r="B134"/>
      <c r="C134"/>
      <c r="D134"/>
      <c r="E134"/>
      <c r="F134"/>
      <c r="G134"/>
      <c r="H134"/>
      <c r="I134"/>
      <c r="J134"/>
      <c r="K134"/>
      <c r="L134"/>
    </row>
    <row r="135" spans="2:12">
      <c r="B135"/>
      <c r="C135"/>
      <c r="D135"/>
      <c r="E135"/>
      <c r="F135"/>
      <c r="G135"/>
      <c r="H135"/>
      <c r="I135"/>
      <c r="J135"/>
      <c r="K135"/>
      <c r="L135"/>
    </row>
    <row r="136" spans="2:12">
      <c r="B136"/>
      <c r="C136"/>
      <c r="D136"/>
      <c r="E136"/>
      <c r="F136"/>
      <c r="G136"/>
      <c r="H136"/>
      <c r="I136"/>
      <c r="J136"/>
      <c r="K136"/>
      <c r="L136"/>
    </row>
    <row r="137" spans="2:12">
      <c r="B137"/>
      <c r="C137"/>
      <c r="D137"/>
      <c r="E137"/>
      <c r="F137"/>
      <c r="G137"/>
      <c r="H137"/>
      <c r="I137"/>
      <c r="J137"/>
      <c r="K137"/>
      <c r="L137"/>
    </row>
    <row r="138" spans="2:12">
      <c r="B138"/>
      <c r="C138"/>
      <c r="D138"/>
      <c r="E138"/>
      <c r="F138"/>
      <c r="G138"/>
      <c r="H138"/>
      <c r="I138"/>
      <c r="J138"/>
      <c r="K138"/>
      <c r="L138"/>
    </row>
    <row r="139" spans="2:12">
      <c r="B139"/>
      <c r="C139"/>
      <c r="D139"/>
      <c r="E139"/>
      <c r="F139"/>
      <c r="G139"/>
      <c r="H139"/>
      <c r="I139"/>
      <c r="J139"/>
      <c r="K139"/>
      <c r="L139"/>
    </row>
    <row r="140" spans="2:12">
      <c r="B140"/>
      <c r="C140"/>
      <c r="D140"/>
      <c r="E140"/>
      <c r="F140"/>
      <c r="G140"/>
      <c r="H140"/>
      <c r="I140"/>
      <c r="J140"/>
      <c r="K140"/>
      <c r="L140"/>
    </row>
    <row r="141" spans="2:12">
      <c r="B141"/>
      <c r="C141"/>
      <c r="D141"/>
      <c r="E141"/>
      <c r="F141"/>
      <c r="G141"/>
      <c r="H141"/>
      <c r="I141"/>
      <c r="J141"/>
      <c r="K141"/>
      <c r="L141"/>
    </row>
    <row r="142" spans="2:12">
      <c r="B142"/>
      <c r="C142"/>
      <c r="D142"/>
      <c r="E142"/>
      <c r="F142"/>
      <c r="G142"/>
      <c r="H142"/>
      <c r="I142"/>
      <c r="J142"/>
      <c r="K142"/>
      <c r="L142"/>
    </row>
    <row r="143" spans="2:12">
      <c r="B143"/>
      <c r="C143"/>
      <c r="D143"/>
      <c r="E143"/>
      <c r="F143"/>
      <c r="G143"/>
      <c r="H143"/>
      <c r="I143"/>
      <c r="J143"/>
      <c r="K143"/>
      <c r="L143"/>
    </row>
    <row r="144" spans="2:12">
      <c r="B144"/>
      <c r="C144"/>
      <c r="D144"/>
      <c r="E144"/>
      <c r="F144"/>
      <c r="G144"/>
      <c r="H144"/>
      <c r="I144"/>
      <c r="J144"/>
      <c r="K144"/>
      <c r="L144"/>
    </row>
    <row r="145" spans="2:12">
      <c r="B145"/>
      <c r="C145"/>
      <c r="D145"/>
      <c r="E145"/>
      <c r="F145"/>
      <c r="G145"/>
      <c r="H145"/>
      <c r="I145"/>
      <c r="J145"/>
      <c r="K145"/>
      <c r="L145"/>
    </row>
    <row r="146" spans="2:12">
      <c r="B146"/>
      <c r="C146"/>
      <c r="D146"/>
      <c r="E146"/>
      <c r="F146"/>
      <c r="G146"/>
      <c r="H146"/>
      <c r="I146"/>
      <c r="J146"/>
      <c r="K146"/>
      <c r="L146"/>
    </row>
    <row r="147" spans="2:12">
      <c r="B147"/>
      <c r="C147"/>
      <c r="D147"/>
      <c r="E147"/>
      <c r="F147"/>
      <c r="G147"/>
      <c r="H147"/>
      <c r="I147"/>
      <c r="J147"/>
      <c r="K147"/>
      <c r="L147"/>
    </row>
    <row r="148" spans="2:12">
      <c r="B148"/>
      <c r="C148"/>
      <c r="D148"/>
      <c r="E148"/>
      <c r="F148"/>
      <c r="G148"/>
      <c r="H148"/>
      <c r="I148"/>
      <c r="J148"/>
      <c r="K148"/>
      <c r="L148"/>
    </row>
    <row r="149" spans="2:12">
      <c r="B149"/>
      <c r="C149"/>
      <c r="D149"/>
      <c r="E149"/>
      <c r="F149"/>
      <c r="G149"/>
      <c r="H149"/>
      <c r="I149"/>
      <c r="J149"/>
      <c r="K149"/>
      <c r="L149"/>
    </row>
    <row r="150" spans="2:12">
      <c r="B150"/>
      <c r="C150"/>
      <c r="D150"/>
      <c r="E150"/>
      <c r="F150"/>
      <c r="G150"/>
      <c r="H150"/>
      <c r="I150"/>
      <c r="J150"/>
      <c r="K150"/>
      <c r="L150"/>
    </row>
    <row r="151" spans="2:12">
      <c r="B151"/>
      <c r="C151"/>
      <c r="D151"/>
      <c r="E151"/>
      <c r="F151"/>
      <c r="G151"/>
      <c r="H151"/>
      <c r="I151"/>
      <c r="J151"/>
      <c r="K151"/>
      <c r="L151"/>
    </row>
    <row r="152" spans="2:12">
      <c r="B152"/>
      <c r="C152"/>
      <c r="D152"/>
      <c r="E152"/>
      <c r="F152"/>
      <c r="G152"/>
      <c r="H152"/>
      <c r="I152"/>
      <c r="J152"/>
      <c r="K152"/>
      <c r="L152"/>
    </row>
    <row r="153" spans="2:12">
      <c r="B153"/>
      <c r="C153"/>
      <c r="D153"/>
      <c r="E153"/>
      <c r="F153"/>
      <c r="G153"/>
      <c r="H153"/>
      <c r="I153"/>
      <c r="J153"/>
      <c r="K153"/>
      <c r="L153"/>
    </row>
    <row r="154" spans="2:12">
      <c r="B154"/>
      <c r="C154"/>
      <c r="D154"/>
      <c r="E154"/>
      <c r="F154"/>
      <c r="G154"/>
      <c r="H154"/>
      <c r="I154"/>
      <c r="J154"/>
      <c r="K154"/>
      <c r="L154"/>
    </row>
    <row r="155" spans="2:12">
      <c r="B155"/>
      <c r="C155"/>
      <c r="D155"/>
      <c r="E155"/>
      <c r="F155"/>
      <c r="G155"/>
      <c r="H155"/>
      <c r="I155"/>
      <c r="J155"/>
      <c r="K155"/>
      <c r="L155"/>
    </row>
    <row r="156" spans="2:12">
      <c r="B156"/>
      <c r="C156"/>
      <c r="D156"/>
      <c r="E156"/>
      <c r="F156"/>
      <c r="G156"/>
      <c r="H156"/>
      <c r="I156"/>
      <c r="J156"/>
      <c r="K156"/>
      <c r="L156"/>
    </row>
    <row r="157" spans="2:12">
      <c r="B157"/>
      <c r="C157"/>
      <c r="D157"/>
      <c r="E157"/>
      <c r="F157"/>
      <c r="G157"/>
      <c r="H157"/>
      <c r="I157"/>
      <c r="J157"/>
      <c r="K157"/>
      <c r="L157"/>
    </row>
    <row r="158" spans="2:12">
      <c r="B158"/>
      <c r="C158"/>
      <c r="D158"/>
      <c r="E158"/>
      <c r="F158"/>
      <c r="G158"/>
      <c r="H158"/>
      <c r="I158"/>
      <c r="J158"/>
      <c r="K158"/>
      <c r="L158"/>
    </row>
    <row r="159" spans="2:12">
      <c r="B159"/>
      <c r="C159"/>
      <c r="D159"/>
      <c r="E159"/>
      <c r="F159"/>
      <c r="G159"/>
      <c r="H159"/>
      <c r="I159"/>
      <c r="J159"/>
      <c r="K159"/>
      <c r="L159"/>
    </row>
    <row r="160" spans="2:12">
      <c r="B160"/>
      <c r="C160"/>
      <c r="D160"/>
      <c r="E160"/>
      <c r="F160"/>
      <c r="G160"/>
      <c r="H160"/>
      <c r="I160"/>
      <c r="J160"/>
      <c r="K160"/>
      <c r="L160"/>
    </row>
    <row r="161" spans="2:12">
      <c r="B161"/>
      <c r="C161"/>
      <c r="D161"/>
      <c r="E161"/>
      <c r="F161"/>
      <c r="G161"/>
      <c r="H161"/>
      <c r="I161"/>
      <c r="J161"/>
      <c r="K161"/>
      <c r="L161"/>
    </row>
    <row r="162" spans="2:12">
      <c r="B162"/>
      <c r="C162"/>
      <c r="D162"/>
      <c r="E162"/>
      <c r="F162"/>
      <c r="G162"/>
      <c r="H162"/>
      <c r="I162"/>
      <c r="J162"/>
      <c r="K162"/>
      <c r="L162"/>
    </row>
    <row r="163" spans="2:12">
      <c r="B163"/>
      <c r="C163"/>
      <c r="D163"/>
      <c r="E163"/>
      <c r="F163"/>
      <c r="G163"/>
      <c r="H163"/>
      <c r="I163"/>
      <c r="J163"/>
      <c r="K163"/>
      <c r="L163"/>
    </row>
    <row r="164" spans="2:12">
      <c r="B164"/>
      <c r="C164"/>
      <c r="D164"/>
      <c r="E164"/>
      <c r="F164"/>
      <c r="G164"/>
      <c r="H164"/>
      <c r="I164"/>
      <c r="J164"/>
      <c r="K164"/>
      <c r="L164"/>
    </row>
    <row r="165" spans="2:12">
      <c r="B165"/>
      <c r="C165"/>
      <c r="D165"/>
      <c r="E165"/>
      <c r="F165"/>
      <c r="G165"/>
      <c r="H165"/>
      <c r="I165"/>
      <c r="J165"/>
      <c r="K165"/>
      <c r="L165"/>
    </row>
    <row r="166" spans="2:12">
      <c r="B166"/>
      <c r="C166"/>
      <c r="D166"/>
      <c r="E166"/>
      <c r="F166"/>
      <c r="G166"/>
      <c r="H166"/>
      <c r="I166"/>
      <c r="J166"/>
      <c r="K166"/>
      <c r="L166"/>
    </row>
    <row r="167" spans="2:12">
      <c r="B167"/>
      <c r="C167"/>
      <c r="D167"/>
      <c r="E167"/>
      <c r="F167"/>
      <c r="G167"/>
      <c r="H167"/>
      <c r="I167"/>
      <c r="J167"/>
      <c r="K167"/>
      <c r="L167"/>
    </row>
    <row r="168" spans="2:12">
      <c r="B168"/>
      <c r="C168"/>
      <c r="D168"/>
      <c r="E168"/>
      <c r="F168"/>
      <c r="G168"/>
      <c r="H168"/>
      <c r="I168"/>
      <c r="J168"/>
      <c r="K168"/>
      <c r="L168"/>
    </row>
    <row r="169" spans="2:12">
      <c r="B169"/>
      <c r="C169"/>
      <c r="D169"/>
      <c r="E169"/>
      <c r="F169"/>
      <c r="G169"/>
      <c r="H169"/>
      <c r="I169"/>
      <c r="J169"/>
      <c r="K169"/>
      <c r="L169"/>
    </row>
    <row r="170" spans="2:12">
      <c r="B170"/>
      <c r="C170"/>
      <c r="D170"/>
      <c r="E170"/>
      <c r="F170"/>
      <c r="G170"/>
      <c r="H170"/>
      <c r="I170"/>
      <c r="J170"/>
      <c r="K170"/>
      <c r="L170"/>
    </row>
    <row r="171" spans="2:12">
      <c r="B171"/>
      <c r="C171"/>
      <c r="D171"/>
      <c r="E171"/>
      <c r="F171"/>
      <c r="G171"/>
      <c r="H171"/>
      <c r="I171"/>
      <c r="J171"/>
      <c r="K171"/>
      <c r="L171"/>
    </row>
    <row r="172" spans="2:12">
      <c r="B172"/>
      <c r="C172"/>
      <c r="D172"/>
      <c r="E172"/>
      <c r="F172"/>
      <c r="G172"/>
      <c r="H172"/>
      <c r="I172"/>
      <c r="J172"/>
      <c r="K172"/>
      <c r="L172"/>
    </row>
    <row r="173" spans="2:12">
      <c r="B173"/>
      <c r="C173"/>
      <c r="D173"/>
      <c r="E173"/>
      <c r="F173"/>
      <c r="G173"/>
      <c r="H173"/>
      <c r="I173"/>
      <c r="J173"/>
      <c r="K173"/>
      <c r="L173"/>
    </row>
    <row r="174" spans="2:12">
      <c r="B174"/>
      <c r="C174"/>
      <c r="D174"/>
      <c r="E174"/>
      <c r="F174"/>
      <c r="G174"/>
      <c r="H174"/>
      <c r="I174"/>
      <c r="J174"/>
      <c r="K174"/>
      <c r="L174"/>
    </row>
    <row r="175" spans="2:12">
      <c r="B175"/>
      <c r="C175"/>
      <c r="D175"/>
      <c r="E175"/>
      <c r="F175"/>
      <c r="G175"/>
      <c r="H175"/>
      <c r="I175"/>
      <c r="J175"/>
      <c r="K175"/>
      <c r="L175"/>
    </row>
    <row r="176" spans="2:12">
      <c r="B176"/>
      <c r="C176"/>
      <c r="D176"/>
      <c r="E176"/>
      <c r="F176"/>
      <c r="G176"/>
      <c r="H176"/>
      <c r="I176"/>
      <c r="J176"/>
      <c r="K176"/>
      <c r="L176"/>
    </row>
    <row r="177" spans="2:12">
      <c r="B177"/>
      <c r="C177"/>
      <c r="D177"/>
      <c r="E177"/>
      <c r="F177"/>
      <c r="G177"/>
      <c r="H177"/>
      <c r="I177"/>
      <c r="J177"/>
      <c r="K177"/>
      <c r="L177"/>
    </row>
    <row r="178" spans="2:12">
      <c r="B178"/>
      <c r="C178"/>
      <c r="D178"/>
      <c r="E178"/>
      <c r="F178"/>
      <c r="G178"/>
      <c r="H178"/>
      <c r="I178"/>
      <c r="J178"/>
      <c r="K178"/>
      <c r="L178"/>
    </row>
    <row r="179" spans="2:12">
      <c r="B179"/>
      <c r="C179"/>
      <c r="D179"/>
      <c r="E179"/>
      <c r="F179"/>
      <c r="G179"/>
      <c r="H179"/>
      <c r="I179"/>
      <c r="J179"/>
      <c r="K179"/>
      <c r="L179"/>
    </row>
    <row r="180" spans="2:12">
      <c r="B180"/>
      <c r="C180"/>
      <c r="D180"/>
      <c r="E180"/>
      <c r="F180"/>
      <c r="G180"/>
      <c r="H180"/>
      <c r="I180"/>
      <c r="J180"/>
      <c r="K180"/>
      <c r="L180"/>
    </row>
    <row r="181" spans="2:12">
      <c r="B181"/>
      <c r="C181"/>
      <c r="D181"/>
      <c r="E181"/>
      <c r="F181"/>
      <c r="G181"/>
      <c r="H181"/>
      <c r="I181"/>
      <c r="J181"/>
      <c r="K181"/>
      <c r="L181"/>
    </row>
    <row r="182" spans="2:12">
      <c r="B182"/>
      <c r="C182"/>
      <c r="D182"/>
      <c r="E182"/>
      <c r="F182"/>
      <c r="G182"/>
      <c r="H182"/>
      <c r="I182"/>
      <c r="J182"/>
      <c r="K182"/>
      <c r="L182"/>
    </row>
    <row r="183" spans="2:12">
      <c r="B183"/>
      <c r="C183"/>
      <c r="D183"/>
      <c r="E183"/>
      <c r="F183"/>
      <c r="G183"/>
      <c r="H183"/>
      <c r="I183"/>
      <c r="J183"/>
      <c r="K183"/>
      <c r="L183"/>
    </row>
    <row r="184" spans="2:12">
      <c r="B184"/>
      <c r="C184"/>
      <c r="D184"/>
      <c r="E184"/>
      <c r="F184"/>
      <c r="G184"/>
      <c r="H184"/>
      <c r="I184"/>
      <c r="J184"/>
      <c r="K184"/>
      <c r="L184"/>
    </row>
    <row r="185" spans="2:12">
      <c r="B185"/>
      <c r="C185"/>
      <c r="D185"/>
      <c r="E185"/>
      <c r="F185"/>
      <c r="G185"/>
      <c r="H185"/>
      <c r="I185"/>
      <c r="J185"/>
      <c r="K185"/>
      <c r="L185"/>
    </row>
    <row r="186" spans="2:12">
      <c r="B186"/>
      <c r="C186"/>
      <c r="D186"/>
      <c r="E186"/>
      <c r="F186"/>
      <c r="G186"/>
      <c r="H186"/>
      <c r="I186"/>
      <c r="J186"/>
      <c r="K186"/>
      <c r="L186"/>
    </row>
    <row r="187" spans="2:12">
      <c r="B187"/>
      <c r="C187"/>
      <c r="D187"/>
      <c r="E187"/>
      <c r="F187"/>
      <c r="G187"/>
      <c r="H187"/>
      <c r="I187"/>
      <c r="J187"/>
      <c r="K187"/>
      <c r="L187"/>
    </row>
    <row r="188" spans="2:12">
      <c r="B188"/>
      <c r="C188"/>
      <c r="D188"/>
      <c r="E188"/>
      <c r="F188"/>
      <c r="G188"/>
      <c r="H188"/>
      <c r="I188"/>
      <c r="J188"/>
      <c r="K188"/>
      <c r="L188"/>
    </row>
    <row r="189" spans="2:12">
      <c r="B189"/>
      <c r="C189"/>
      <c r="D189"/>
      <c r="E189"/>
      <c r="F189"/>
      <c r="G189"/>
      <c r="H189"/>
      <c r="I189"/>
      <c r="J189"/>
      <c r="K189"/>
      <c r="L189"/>
    </row>
    <row r="190" spans="2:12">
      <c r="B190"/>
      <c r="C190"/>
      <c r="D190"/>
      <c r="E190"/>
      <c r="F190"/>
      <c r="G190"/>
      <c r="H190"/>
      <c r="I190"/>
      <c r="J190"/>
      <c r="K190"/>
      <c r="L190"/>
    </row>
    <row r="191" spans="2:12">
      <c r="B191"/>
      <c r="C191"/>
      <c r="D191"/>
      <c r="E191"/>
      <c r="F191"/>
      <c r="G191"/>
      <c r="H191"/>
      <c r="I191"/>
      <c r="J191"/>
      <c r="K191"/>
      <c r="L191"/>
    </row>
    <row r="192" spans="2:12">
      <c r="B192"/>
      <c r="C192"/>
      <c r="D192"/>
      <c r="E192"/>
      <c r="F192"/>
      <c r="G192"/>
      <c r="H192"/>
      <c r="I192"/>
      <c r="J192"/>
      <c r="K192"/>
      <c r="L192"/>
    </row>
  </sheetData>
  <phoneticPr fontId="70" type="noConversion"/>
  <pageMargins left="0.7" right="0.7" top="0.75" bottom="0.75" header="0.3" footer="0.3"/>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1DAB2-3053-40D6-9176-81A7E98BD2F1}">
  <sheetPr codeName="Sheet48">
    <tabColor theme="9" tint="0.39997558519241921"/>
  </sheetPr>
  <dimension ref="A1:AV177"/>
  <sheetViews>
    <sheetView topLeftCell="A49" zoomScale="85" zoomScaleNormal="85" workbookViewId="0">
      <selection activeCell="A162" sqref="A162"/>
    </sheetView>
  </sheetViews>
  <sheetFormatPr defaultColWidth="3.81640625" defaultRowHeight="14.5"/>
  <cols>
    <col min="1" max="1" width="26" style="132" customWidth="1"/>
    <col min="2" max="2" width="3.81640625" style="132"/>
    <col min="3" max="24" width="6" style="132" customWidth="1"/>
    <col min="25" max="33" width="5.26953125" style="132" customWidth="1"/>
    <col min="34" max="16384" width="3.81640625" style="132"/>
  </cols>
  <sheetData>
    <row r="1" spans="1:48">
      <c r="A1" s="132" t="s">
        <v>183</v>
      </c>
      <c r="B1" s="133"/>
      <c r="C1" s="133"/>
      <c r="D1" s="133"/>
      <c r="E1" s="133"/>
      <c r="F1" s="133"/>
      <c r="G1" s="133"/>
      <c r="H1" s="133"/>
      <c r="I1" s="133"/>
      <c r="J1" s="133"/>
      <c r="K1" s="133"/>
      <c r="L1" s="133"/>
      <c r="M1" s="133"/>
      <c r="N1" s="133"/>
      <c r="O1" s="133"/>
      <c r="P1" s="133"/>
      <c r="Q1" s="133"/>
      <c r="R1" s="133"/>
      <c r="S1" s="133"/>
      <c r="Y1" s="134"/>
      <c r="Z1" s="134"/>
      <c r="AA1" s="134"/>
      <c r="AB1" s="134"/>
      <c r="AC1" s="134"/>
      <c r="AD1" s="134"/>
      <c r="AE1" s="134"/>
      <c r="AF1" s="134"/>
      <c r="AG1" s="134"/>
      <c r="AH1" s="134"/>
      <c r="AI1" s="134"/>
      <c r="AJ1" s="134"/>
      <c r="AK1" s="134"/>
      <c r="AL1" s="134"/>
      <c r="AM1" s="134"/>
      <c r="AN1" s="134"/>
      <c r="AO1" s="134"/>
      <c r="AP1" s="134"/>
      <c r="AQ1" s="134"/>
      <c r="AR1" s="134"/>
      <c r="AS1" s="134"/>
      <c r="AT1" s="134"/>
      <c r="AU1" s="134"/>
      <c r="AV1" s="134"/>
    </row>
    <row r="2" spans="1:48">
      <c r="A2" s="132" t="s">
        <v>184</v>
      </c>
      <c r="B2" s="133"/>
      <c r="C2" s="133"/>
      <c r="D2" s="133"/>
      <c r="E2" s="133"/>
      <c r="F2" s="133"/>
      <c r="G2" s="133"/>
      <c r="H2" s="133"/>
      <c r="I2" s="133"/>
      <c r="J2" s="133"/>
      <c r="K2" s="133"/>
      <c r="L2" s="133"/>
      <c r="M2" s="133"/>
      <c r="N2" s="133"/>
      <c r="O2" s="133"/>
      <c r="P2" s="133"/>
      <c r="Q2" s="133"/>
      <c r="R2" s="133"/>
      <c r="S2" s="133"/>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row>
    <row r="3" spans="1:48">
      <c r="A3" s="132" t="s">
        <v>185</v>
      </c>
      <c r="B3" s="133"/>
      <c r="C3" s="133"/>
      <c r="D3" s="133"/>
      <c r="E3" s="133"/>
      <c r="F3" s="133"/>
      <c r="G3" s="133"/>
      <c r="H3" s="133"/>
      <c r="I3" s="133"/>
      <c r="J3" s="133"/>
      <c r="K3" s="133"/>
      <c r="L3" s="133"/>
      <c r="M3" s="133"/>
      <c r="N3" s="133"/>
      <c r="O3" s="133"/>
      <c r="P3" s="133"/>
      <c r="Q3" s="133"/>
      <c r="R3" s="133"/>
      <c r="S3" s="133"/>
      <c r="Y3" s="134"/>
      <c r="Z3" s="134"/>
      <c r="AA3" s="134"/>
      <c r="AB3" s="134"/>
      <c r="AC3" s="134"/>
      <c r="AD3" s="134"/>
      <c r="AE3" s="134"/>
      <c r="AF3" s="134"/>
      <c r="AG3" s="134"/>
      <c r="AH3" s="134"/>
      <c r="AI3" s="134"/>
      <c r="AJ3" s="134"/>
      <c r="AK3" s="134"/>
      <c r="AL3" s="134"/>
      <c r="AM3" s="134"/>
      <c r="AN3" s="134"/>
      <c r="AO3" s="134"/>
      <c r="AP3" s="134"/>
      <c r="AQ3" s="134"/>
      <c r="AR3" s="134"/>
      <c r="AS3" s="134"/>
      <c r="AT3" s="134"/>
      <c r="AU3" s="134"/>
      <c r="AV3" s="134"/>
    </row>
    <row r="4" spans="1:48">
      <c r="B4" s="133"/>
      <c r="C4" s="133"/>
      <c r="D4" s="133"/>
      <c r="E4" s="133"/>
      <c r="F4" s="133"/>
      <c r="G4" s="133"/>
      <c r="H4" s="133"/>
      <c r="I4" s="133"/>
      <c r="J4" s="133"/>
      <c r="K4" s="133"/>
      <c r="L4" s="133"/>
      <c r="M4" s="133"/>
      <c r="N4" s="133"/>
      <c r="O4" s="133"/>
      <c r="P4" s="133"/>
      <c r="Q4" s="133"/>
      <c r="R4" s="133"/>
      <c r="S4" s="133"/>
      <c r="Y4" s="134"/>
      <c r="Z4" s="134"/>
      <c r="AA4" s="134"/>
      <c r="AB4" s="134"/>
      <c r="AC4" s="134"/>
      <c r="AD4" s="134"/>
      <c r="AE4" s="134"/>
      <c r="AF4" s="134"/>
      <c r="AG4" s="134"/>
      <c r="AH4" s="134"/>
      <c r="AI4" s="134"/>
      <c r="AJ4" s="134"/>
      <c r="AK4" s="134"/>
      <c r="AL4" s="134"/>
      <c r="AM4" s="134"/>
      <c r="AN4" s="134"/>
      <c r="AO4" s="134"/>
      <c r="AP4" s="134"/>
      <c r="AQ4" s="134"/>
      <c r="AR4" s="134"/>
      <c r="AS4" s="134"/>
      <c r="AT4" s="134"/>
      <c r="AU4" s="134"/>
      <c r="AV4" s="134"/>
    </row>
    <row r="5" spans="1:48">
      <c r="A5" s="132" t="s">
        <v>186</v>
      </c>
      <c r="B5" s="133"/>
      <c r="C5" s="133"/>
      <c r="D5" s="133"/>
      <c r="E5" s="133"/>
      <c r="F5" s="133"/>
      <c r="G5" s="133"/>
      <c r="H5" s="133"/>
      <c r="I5" s="133"/>
      <c r="J5" s="133"/>
      <c r="K5" s="133"/>
      <c r="L5" s="133"/>
      <c r="M5" s="133"/>
      <c r="N5" s="133"/>
      <c r="O5" s="133"/>
      <c r="P5" s="133"/>
      <c r="Q5" s="133"/>
      <c r="R5" s="133"/>
      <c r="S5" s="133"/>
      <c r="Y5" s="134"/>
      <c r="Z5" s="134"/>
      <c r="AA5" s="134"/>
      <c r="AB5" s="134"/>
      <c r="AC5" s="134"/>
      <c r="AD5" s="134"/>
      <c r="AE5" s="134"/>
      <c r="AF5" s="134"/>
      <c r="AG5" s="134"/>
      <c r="AH5" s="134"/>
      <c r="AI5" s="134"/>
      <c r="AJ5" s="134"/>
      <c r="AK5" s="134"/>
      <c r="AL5" s="134"/>
      <c r="AM5" s="134"/>
      <c r="AN5" s="134"/>
      <c r="AO5" s="134"/>
      <c r="AP5" s="134"/>
      <c r="AQ5" s="134"/>
      <c r="AR5" s="134"/>
      <c r="AS5" s="134"/>
      <c r="AT5" s="134"/>
      <c r="AU5" s="134"/>
      <c r="AV5" s="134"/>
    </row>
    <row r="6" spans="1:48">
      <c r="A6" s="132" t="s">
        <v>187</v>
      </c>
      <c r="B6" s="133"/>
      <c r="C6" s="133"/>
      <c r="D6" s="133"/>
      <c r="E6" s="133"/>
      <c r="F6" s="133"/>
      <c r="G6" s="133"/>
      <c r="H6" s="133"/>
      <c r="I6" s="133"/>
      <c r="J6" s="133"/>
      <c r="K6" s="133"/>
      <c r="L6" s="133"/>
      <c r="M6" s="133"/>
      <c r="N6" s="133"/>
      <c r="O6" s="133"/>
      <c r="P6" s="133"/>
      <c r="Q6" s="133"/>
      <c r="R6" s="133"/>
      <c r="S6" s="133"/>
      <c r="Y6" s="134"/>
      <c r="Z6" s="134"/>
      <c r="AA6" s="134"/>
      <c r="AB6" s="134"/>
      <c r="AC6" s="134"/>
      <c r="AD6" s="134"/>
      <c r="AE6" s="134"/>
      <c r="AF6" s="134"/>
      <c r="AG6" s="134"/>
      <c r="AH6" s="134"/>
      <c r="AI6" s="134"/>
      <c r="AJ6" s="134"/>
      <c r="AK6" s="134"/>
      <c r="AL6" s="134"/>
      <c r="AM6" s="134"/>
      <c r="AN6" s="134"/>
      <c r="AO6" s="134"/>
      <c r="AP6" s="134"/>
      <c r="AQ6" s="134"/>
      <c r="AR6" s="134"/>
      <c r="AS6" s="134"/>
      <c r="AT6" s="134"/>
      <c r="AU6" s="134"/>
      <c r="AV6" s="134"/>
    </row>
    <row r="7" spans="1:48">
      <c r="A7" s="132" t="s">
        <v>188</v>
      </c>
      <c r="B7" s="133"/>
      <c r="C7" s="133"/>
      <c r="D7" s="133"/>
      <c r="E7" s="133"/>
      <c r="F7" s="133"/>
      <c r="G7" s="133"/>
      <c r="H7" s="133"/>
      <c r="I7" s="133"/>
      <c r="J7" s="133"/>
      <c r="K7" s="133"/>
      <c r="L7" s="133"/>
      <c r="M7" s="133"/>
      <c r="N7" s="133"/>
      <c r="O7" s="133"/>
      <c r="P7" s="133"/>
      <c r="Q7" s="133"/>
      <c r="R7" s="133"/>
      <c r="S7" s="133"/>
      <c r="Y7" s="134"/>
      <c r="Z7" s="134"/>
      <c r="AA7" s="134"/>
      <c r="AB7" s="134"/>
      <c r="AC7" s="134"/>
      <c r="AD7" s="134"/>
      <c r="AE7" s="134"/>
      <c r="AF7" s="134"/>
      <c r="AG7" s="134"/>
      <c r="AH7" s="134"/>
      <c r="AI7" s="134"/>
      <c r="AJ7" s="134"/>
      <c r="AK7" s="134"/>
      <c r="AL7" s="134"/>
      <c r="AM7" s="134"/>
      <c r="AN7" s="134"/>
      <c r="AO7" s="134"/>
      <c r="AP7" s="134"/>
      <c r="AQ7" s="134"/>
      <c r="AR7" s="134"/>
      <c r="AS7" s="134"/>
      <c r="AT7" s="134"/>
      <c r="AU7" s="134"/>
      <c r="AV7" s="134"/>
    </row>
    <row r="8" spans="1:48">
      <c r="A8" s="132" t="s">
        <v>189</v>
      </c>
      <c r="B8" s="133"/>
      <c r="C8" s="133"/>
      <c r="D8" s="133"/>
      <c r="E8" s="133"/>
      <c r="F8" s="133"/>
      <c r="G8" s="133"/>
      <c r="H8" s="133"/>
      <c r="I8" s="133"/>
      <c r="J8" s="133"/>
      <c r="K8" s="133"/>
      <c r="L8" s="133"/>
      <c r="M8" s="133"/>
      <c r="N8" s="133"/>
      <c r="O8" s="133"/>
      <c r="P8" s="133"/>
      <c r="Q8" s="133"/>
      <c r="R8" s="133"/>
      <c r="S8" s="133"/>
      <c r="Y8" s="134"/>
      <c r="Z8" s="134"/>
      <c r="AA8" s="134"/>
      <c r="AB8" s="134"/>
      <c r="AC8" s="134"/>
      <c r="AD8" s="134"/>
      <c r="AE8" s="134"/>
      <c r="AF8" s="134"/>
      <c r="AG8" s="134"/>
      <c r="AH8" s="134"/>
      <c r="AI8" s="134"/>
      <c r="AJ8" s="134"/>
      <c r="AK8" s="134"/>
      <c r="AL8" s="134"/>
      <c r="AM8" s="134"/>
      <c r="AN8" s="134"/>
      <c r="AO8" s="134"/>
      <c r="AP8" s="134"/>
      <c r="AQ8" s="134"/>
      <c r="AR8" s="134"/>
      <c r="AS8" s="134"/>
      <c r="AT8" s="134"/>
      <c r="AU8" s="134"/>
      <c r="AV8" s="134"/>
    </row>
    <row r="9" spans="1:48">
      <c r="A9" s="132" t="s">
        <v>190</v>
      </c>
      <c r="B9" s="133"/>
      <c r="C9" s="133"/>
      <c r="D9" s="133"/>
      <c r="E9" s="133"/>
      <c r="F9" s="133"/>
      <c r="G9" s="133"/>
      <c r="H9" s="133"/>
      <c r="I9" s="133"/>
      <c r="J9" s="133"/>
      <c r="K9" s="133"/>
      <c r="L9" s="133"/>
      <c r="M9" s="133"/>
      <c r="N9" s="133"/>
      <c r="O9" s="133"/>
      <c r="P9" s="133"/>
      <c r="Q9" s="133"/>
      <c r="R9" s="133"/>
      <c r="S9" s="133"/>
      <c r="Y9" s="134"/>
      <c r="Z9" s="134"/>
      <c r="AA9" s="134"/>
      <c r="AB9" s="134"/>
      <c r="AC9" s="134"/>
      <c r="AD9" s="134"/>
      <c r="AE9" s="134"/>
      <c r="AF9" s="134"/>
      <c r="AG9" s="134"/>
      <c r="AH9" s="134"/>
      <c r="AI9" s="134"/>
      <c r="AJ9" s="134"/>
      <c r="AK9" s="134"/>
      <c r="AL9" s="134"/>
      <c r="AM9" s="134"/>
      <c r="AN9" s="134"/>
      <c r="AO9" s="134"/>
      <c r="AP9" s="134"/>
      <c r="AQ9" s="134"/>
      <c r="AR9" s="134"/>
      <c r="AS9" s="134"/>
      <c r="AT9" s="134"/>
      <c r="AU9" s="134"/>
      <c r="AV9" s="134"/>
    </row>
    <row r="10" spans="1:48">
      <c r="A10" s="132" t="s">
        <v>191</v>
      </c>
      <c r="B10" s="133"/>
      <c r="C10" s="133"/>
      <c r="D10" s="133"/>
      <c r="E10" s="133"/>
      <c r="F10" s="133"/>
      <c r="G10" s="133"/>
      <c r="H10" s="133"/>
      <c r="I10" s="133"/>
      <c r="J10" s="133"/>
      <c r="K10" s="133"/>
      <c r="L10" s="133"/>
      <c r="M10" s="133"/>
      <c r="N10" s="133"/>
      <c r="O10" s="133"/>
      <c r="P10" s="133"/>
      <c r="Q10" s="133"/>
      <c r="R10" s="133"/>
      <c r="S10" s="133"/>
      <c r="Y10" s="134"/>
      <c r="Z10" s="134"/>
      <c r="AA10" s="134"/>
      <c r="AB10" s="134"/>
      <c r="AC10" s="134"/>
      <c r="AD10" s="134"/>
      <c r="AE10" s="134"/>
      <c r="AF10" s="134"/>
      <c r="AG10" s="134"/>
      <c r="AH10" s="134"/>
      <c r="AI10" s="134"/>
      <c r="AJ10" s="134"/>
      <c r="AK10" s="134"/>
      <c r="AL10" s="134"/>
      <c r="AM10" s="134"/>
      <c r="AN10" s="134"/>
      <c r="AO10" s="134"/>
      <c r="AP10" s="134"/>
      <c r="AQ10" s="134"/>
      <c r="AR10" s="134"/>
      <c r="AS10" s="134"/>
      <c r="AT10" s="134"/>
      <c r="AU10" s="134"/>
      <c r="AV10" s="134"/>
    </row>
    <row r="11" spans="1:48">
      <c r="A11" s="135" t="s">
        <v>192</v>
      </c>
      <c r="B11" s="133"/>
      <c r="C11" s="133"/>
      <c r="D11" s="133"/>
      <c r="E11" s="133"/>
      <c r="F11" s="133"/>
      <c r="G11" s="133"/>
      <c r="H11" s="133"/>
      <c r="I11" s="133"/>
      <c r="J11" s="133"/>
      <c r="K11" s="133"/>
      <c r="L11" s="133"/>
      <c r="M11" s="133"/>
      <c r="N11" s="133"/>
      <c r="O11" s="133"/>
      <c r="P11" s="133"/>
      <c r="Q11" s="133"/>
      <c r="R11" s="133"/>
      <c r="S11" s="133"/>
      <c r="Y11" s="134"/>
      <c r="Z11" s="134"/>
      <c r="AA11" s="134"/>
      <c r="AB11" s="134"/>
      <c r="AC11" s="134"/>
      <c r="AD11" s="134"/>
      <c r="AE11" s="134"/>
      <c r="AF11" s="134"/>
      <c r="AG11" s="134"/>
      <c r="AH11" s="134"/>
      <c r="AI11" s="134"/>
      <c r="AJ11" s="134"/>
      <c r="AK11" s="134"/>
      <c r="AL11" s="134"/>
      <c r="AM11" s="134"/>
      <c r="AN11" s="134"/>
      <c r="AO11" s="134"/>
      <c r="AP11" s="134"/>
      <c r="AQ11" s="134"/>
      <c r="AR11" s="134"/>
      <c r="AS11" s="134"/>
      <c r="AT11" s="134"/>
      <c r="AU11" s="134"/>
      <c r="AV11" s="134"/>
    </row>
    <row r="12" spans="1:48">
      <c r="A12" s="135" t="s">
        <v>193</v>
      </c>
      <c r="B12" s="133"/>
      <c r="C12" s="133"/>
      <c r="D12" s="133"/>
      <c r="E12" s="133"/>
      <c r="F12" s="133"/>
      <c r="G12" s="133"/>
      <c r="H12" s="133"/>
      <c r="I12" s="133"/>
      <c r="J12" s="133"/>
      <c r="K12" s="133"/>
      <c r="L12" s="133"/>
      <c r="M12" s="133"/>
      <c r="N12" s="133"/>
      <c r="O12" s="133"/>
      <c r="P12" s="133"/>
      <c r="Q12" s="133"/>
      <c r="R12" s="133"/>
      <c r="S12" s="133"/>
      <c r="T12" s="134"/>
      <c r="U12" s="134"/>
      <c r="V12" s="134"/>
      <c r="Y12" s="134"/>
      <c r="Z12" s="134"/>
      <c r="AA12" s="134"/>
      <c r="AB12" s="134"/>
      <c r="AC12" s="134"/>
      <c r="AD12" s="134"/>
      <c r="AE12" s="134"/>
      <c r="AF12" s="134"/>
      <c r="AG12" s="134"/>
      <c r="AH12" s="134"/>
      <c r="AI12" s="134"/>
      <c r="AJ12" s="134"/>
      <c r="AK12" s="134"/>
      <c r="AL12" s="134"/>
      <c r="AM12" s="134"/>
      <c r="AN12" s="134"/>
      <c r="AO12" s="134"/>
      <c r="AP12" s="134"/>
      <c r="AQ12" s="134"/>
      <c r="AR12" s="134"/>
      <c r="AS12" s="134"/>
      <c r="AT12" s="134"/>
      <c r="AU12" s="134"/>
      <c r="AV12" s="134"/>
    </row>
    <row r="13" spans="1:48">
      <c r="A13" s="135" t="s">
        <v>194</v>
      </c>
      <c r="B13" s="133"/>
      <c r="C13" s="133"/>
      <c r="D13" s="133"/>
      <c r="E13" s="133"/>
      <c r="F13" s="133"/>
      <c r="G13" s="133"/>
      <c r="H13" s="133"/>
      <c r="I13" s="133"/>
      <c r="J13" s="133"/>
      <c r="K13" s="133"/>
      <c r="L13" s="133"/>
      <c r="M13" s="133"/>
      <c r="N13" s="133"/>
      <c r="O13" s="133"/>
      <c r="P13" s="133"/>
      <c r="Q13" s="133"/>
      <c r="R13" s="133"/>
      <c r="S13" s="133"/>
      <c r="T13" s="134"/>
      <c r="U13" s="134"/>
      <c r="V13" s="134"/>
      <c r="Y13" s="134"/>
      <c r="Z13" s="134"/>
      <c r="AA13" s="134"/>
      <c r="AB13" s="134"/>
      <c r="AC13" s="134"/>
      <c r="AD13" s="134"/>
      <c r="AE13" s="134"/>
      <c r="AF13" s="134"/>
      <c r="AG13" s="134"/>
      <c r="AH13" s="134"/>
      <c r="AI13" s="134"/>
      <c r="AJ13" s="134"/>
      <c r="AK13" s="134"/>
      <c r="AL13" s="134"/>
      <c r="AM13" s="134"/>
      <c r="AN13" s="134"/>
      <c r="AO13" s="134"/>
      <c r="AP13" s="134"/>
      <c r="AQ13" s="134"/>
      <c r="AR13" s="134"/>
      <c r="AS13" s="134"/>
      <c r="AT13" s="134"/>
      <c r="AU13" s="134"/>
      <c r="AV13" s="134"/>
    </row>
    <row r="14" spans="1:48">
      <c r="A14" s="135" t="s">
        <v>195</v>
      </c>
      <c r="B14" s="133"/>
      <c r="C14" s="133"/>
      <c r="D14" s="133"/>
      <c r="E14" s="133"/>
      <c r="F14" s="133"/>
      <c r="G14" s="133"/>
      <c r="H14" s="133"/>
      <c r="I14" s="133"/>
      <c r="J14" s="133"/>
      <c r="K14" s="133"/>
      <c r="L14" s="133"/>
      <c r="M14" s="133"/>
      <c r="N14" s="133"/>
      <c r="O14" s="133"/>
      <c r="P14" s="133"/>
      <c r="Q14" s="133"/>
      <c r="R14" s="133"/>
      <c r="S14" s="133"/>
      <c r="T14" s="134"/>
      <c r="U14" s="134"/>
      <c r="V14" s="134"/>
      <c r="Y14" s="134"/>
      <c r="Z14" s="134"/>
      <c r="AA14" s="134"/>
      <c r="AB14" s="134"/>
      <c r="AC14" s="134"/>
      <c r="AD14" s="134"/>
      <c r="AE14" s="134"/>
      <c r="AF14" s="134"/>
      <c r="AG14" s="134"/>
      <c r="AH14" s="134"/>
      <c r="AI14" s="134"/>
      <c r="AJ14" s="134"/>
      <c r="AK14" s="134"/>
      <c r="AL14" s="134"/>
      <c r="AM14" s="134"/>
      <c r="AN14" s="134"/>
      <c r="AO14" s="134"/>
      <c r="AP14" s="134"/>
      <c r="AQ14" s="134"/>
      <c r="AR14" s="134"/>
      <c r="AS14" s="134"/>
      <c r="AT14" s="134"/>
      <c r="AU14" s="134"/>
      <c r="AV14" s="134"/>
    </row>
    <row r="15" spans="1:48">
      <c r="A15" s="135"/>
      <c r="B15" s="133"/>
      <c r="C15" s="133"/>
      <c r="D15" s="133"/>
      <c r="E15" s="133"/>
      <c r="F15" s="133"/>
      <c r="G15" s="133"/>
      <c r="H15" s="133"/>
      <c r="I15" s="133"/>
      <c r="J15" s="133"/>
      <c r="K15" s="133"/>
      <c r="L15" s="133"/>
      <c r="M15" s="133"/>
      <c r="N15" s="133"/>
      <c r="O15" s="133"/>
      <c r="P15" s="133"/>
      <c r="Q15" s="133"/>
      <c r="R15" s="133"/>
      <c r="S15" s="133"/>
      <c r="T15" s="134"/>
      <c r="U15" s="134"/>
      <c r="V15" s="134"/>
      <c r="Y15" s="134"/>
      <c r="Z15" s="134"/>
      <c r="AA15" s="134"/>
      <c r="AB15" s="134"/>
      <c r="AC15" s="134"/>
      <c r="AD15" s="134"/>
      <c r="AE15" s="134"/>
      <c r="AF15" s="134"/>
      <c r="AG15" s="134"/>
      <c r="AH15" s="134"/>
      <c r="AI15" s="134"/>
      <c r="AJ15" s="134"/>
      <c r="AK15" s="134"/>
      <c r="AL15" s="134"/>
      <c r="AM15" s="134"/>
      <c r="AN15" s="134"/>
      <c r="AO15" s="134"/>
      <c r="AP15" s="134"/>
      <c r="AQ15" s="134"/>
      <c r="AR15" s="134"/>
      <c r="AS15" s="134"/>
      <c r="AT15" s="134"/>
      <c r="AU15" s="134"/>
      <c r="AV15" s="134"/>
    </row>
    <row r="16" spans="1:48">
      <c r="B16" s="133"/>
      <c r="C16" s="133"/>
      <c r="D16" s="133"/>
      <c r="E16" s="133"/>
      <c r="F16" s="133"/>
      <c r="G16" s="133"/>
      <c r="H16" s="133"/>
      <c r="I16" s="133"/>
      <c r="J16" s="133"/>
      <c r="K16" s="133"/>
      <c r="L16" s="133"/>
      <c r="M16" s="133"/>
      <c r="N16" s="133"/>
      <c r="O16" s="133"/>
      <c r="P16" s="133"/>
      <c r="Q16" s="133"/>
      <c r="R16" s="133"/>
      <c r="S16" s="133"/>
      <c r="Y16" s="134"/>
      <c r="Z16" s="134"/>
      <c r="AA16" s="134"/>
      <c r="AB16" s="134"/>
      <c r="AC16" s="134"/>
      <c r="AD16" s="134"/>
      <c r="AE16" s="134"/>
      <c r="AF16" s="134"/>
      <c r="AG16" s="134"/>
      <c r="AH16" s="134"/>
      <c r="AI16" s="134"/>
      <c r="AJ16" s="134"/>
      <c r="AK16" s="134"/>
      <c r="AL16" s="134"/>
      <c r="AM16" s="134"/>
      <c r="AN16" s="134"/>
      <c r="AO16" s="134"/>
      <c r="AP16" s="134"/>
      <c r="AQ16" s="134"/>
      <c r="AR16" s="134"/>
      <c r="AS16" s="134"/>
      <c r="AT16" s="134"/>
      <c r="AU16" s="134"/>
      <c r="AV16" s="134"/>
    </row>
    <row r="17" spans="1:48">
      <c r="A17" s="132" t="s">
        <v>196</v>
      </c>
      <c r="B17" s="133"/>
      <c r="C17" s="133"/>
      <c r="D17" s="133"/>
      <c r="E17" s="133"/>
      <c r="F17" s="133"/>
      <c r="G17" s="133"/>
      <c r="H17" s="133"/>
      <c r="I17" s="133"/>
      <c r="J17" s="133"/>
      <c r="K17" s="133"/>
      <c r="L17" s="133"/>
      <c r="M17" s="133"/>
      <c r="N17" s="133"/>
      <c r="O17" s="133"/>
      <c r="P17" s="133"/>
      <c r="Q17" s="133"/>
      <c r="R17" s="133"/>
      <c r="S17" s="133"/>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row>
    <row r="18" spans="1:48">
      <c r="B18" s="133"/>
      <c r="C18" s="133"/>
      <c r="D18" s="133" t="s">
        <v>197</v>
      </c>
      <c r="E18" s="133" t="s">
        <v>198</v>
      </c>
      <c r="F18" s="133" t="s">
        <v>199</v>
      </c>
      <c r="G18" s="133" t="s">
        <v>200</v>
      </c>
      <c r="H18" s="133" t="s">
        <v>201</v>
      </c>
      <c r="I18" s="132" t="s">
        <v>202</v>
      </c>
      <c r="J18" s="134" t="s">
        <v>203</v>
      </c>
      <c r="K18" s="132" t="s">
        <v>204</v>
      </c>
      <c r="L18" s="132" t="s">
        <v>205</v>
      </c>
      <c r="M18" s="132" t="s">
        <v>206</v>
      </c>
      <c r="N18" s="132" t="s">
        <v>207</v>
      </c>
      <c r="O18" s="132" t="s">
        <v>208</v>
      </c>
      <c r="P18" s="132" t="s">
        <v>209</v>
      </c>
      <c r="Q18" s="132" t="s">
        <v>210</v>
      </c>
      <c r="R18" s="132" t="s">
        <v>211</v>
      </c>
      <c r="S18" s="132" t="s">
        <v>212</v>
      </c>
      <c r="T18" s="132" t="s">
        <v>213</v>
      </c>
      <c r="U18" s="132" t="s">
        <v>214</v>
      </c>
      <c r="V18" s="132" t="s">
        <v>215</v>
      </c>
      <c r="W18" s="132" t="s">
        <v>216</v>
      </c>
      <c r="X18" s="132" t="s">
        <v>217</v>
      </c>
      <c r="Y18" s="132" t="s">
        <v>218</v>
      </c>
      <c r="Z18" s="132" t="s">
        <v>219</v>
      </c>
      <c r="AA18" s="132" t="s">
        <v>220</v>
      </c>
      <c r="AB18" s="136" t="s">
        <v>221</v>
      </c>
      <c r="AC18" s="136" t="s">
        <v>222</v>
      </c>
      <c r="AD18" s="136" t="s">
        <v>223</v>
      </c>
      <c r="AE18" s="136" t="s">
        <v>224</v>
      </c>
      <c r="AF18" s="136" t="s">
        <v>225</v>
      </c>
      <c r="AG18" s="136" t="s">
        <v>226</v>
      </c>
      <c r="AH18" s="134"/>
      <c r="AI18" s="134"/>
      <c r="AJ18" s="134"/>
      <c r="AK18" s="134"/>
      <c r="AL18" s="134"/>
      <c r="AM18" s="134"/>
      <c r="AN18" s="134"/>
      <c r="AO18" s="134"/>
      <c r="AP18" s="134"/>
      <c r="AQ18" s="134"/>
      <c r="AR18" s="134"/>
      <c r="AS18" s="134"/>
      <c r="AT18" s="134"/>
      <c r="AU18" s="134"/>
      <c r="AV18" s="134"/>
    </row>
    <row r="19" spans="1:48">
      <c r="A19" s="132">
        <v>2016</v>
      </c>
      <c r="B19" s="133" t="s">
        <v>227</v>
      </c>
      <c r="C19" s="133" t="s">
        <v>197</v>
      </c>
      <c r="D19" s="137"/>
      <c r="E19" s="138"/>
      <c r="F19" s="138"/>
      <c r="G19" s="138"/>
      <c r="H19" s="138"/>
      <c r="I19" s="139"/>
      <c r="J19" s="139"/>
      <c r="M19" s="132">
        <v>1800</v>
      </c>
      <c r="Q19" s="132">
        <v>2400</v>
      </c>
      <c r="R19" s="140"/>
      <c r="S19" s="140"/>
      <c r="T19" s="140"/>
      <c r="U19" s="140"/>
      <c r="V19" s="140"/>
      <c r="X19" s="141"/>
      <c r="Y19" s="141"/>
      <c r="Z19" s="141"/>
      <c r="AA19" s="141"/>
      <c r="AB19" s="136"/>
      <c r="AC19" s="136"/>
      <c r="AD19" s="136"/>
      <c r="AE19" s="136"/>
      <c r="AF19" s="136"/>
      <c r="AG19" s="136"/>
      <c r="AH19" s="134"/>
      <c r="AI19" s="134"/>
      <c r="AJ19" s="134"/>
      <c r="AK19" s="134"/>
      <c r="AL19" s="134"/>
      <c r="AM19" s="134"/>
      <c r="AN19" s="134"/>
      <c r="AO19" s="134"/>
      <c r="AP19" s="134"/>
      <c r="AQ19" s="134"/>
      <c r="AR19" s="134"/>
      <c r="AS19" s="134"/>
      <c r="AT19" s="134"/>
      <c r="AU19" s="134"/>
      <c r="AV19" s="134"/>
    </row>
    <row r="20" spans="1:48" s="156" customFormat="1">
      <c r="A20" s="156">
        <v>2016</v>
      </c>
      <c r="B20" s="158" t="s">
        <v>227</v>
      </c>
      <c r="C20" s="158" t="s">
        <v>198</v>
      </c>
      <c r="F20" s="156">
        <v>8634</v>
      </c>
      <c r="G20" s="156">
        <v>3010</v>
      </c>
      <c r="I20" s="156">
        <v>1500</v>
      </c>
      <c r="AA20" s="156">
        <v>600</v>
      </c>
      <c r="AB20" s="160"/>
      <c r="AC20" s="160"/>
      <c r="AD20" s="160"/>
      <c r="AE20" s="160"/>
      <c r="AF20" s="160"/>
      <c r="AG20" s="160"/>
      <c r="AH20" s="160"/>
      <c r="AI20" s="160"/>
      <c r="AJ20" s="160"/>
      <c r="AK20" s="160"/>
      <c r="AL20" s="160"/>
      <c r="AM20" s="160"/>
      <c r="AN20" s="160"/>
      <c r="AO20" s="160"/>
      <c r="AP20" s="160"/>
      <c r="AQ20" s="160"/>
      <c r="AR20" s="160"/>
      <c r="AS20" s="160"/>
      <c r="AT20" s="160"/>
      <c r="AU20" s="160"/>
      <c r="AV20" s="160"/>
    </row>
    <row r="21" spans="1:48">
      <c r="A21" s="132">
        <v>2016</v>
      </c>
      <c r="B21" s="133" t="s">
        <v>227</v>
      </c>
      <c r="C21" s="133" t="s">
        <v>199</v>
      </c>
      <c r="D21" s="138"/>
      <c r="E21" s="142">
        <v>8634</v>
      </c>
      <c r="F21" s="137"/>
      <c r="G21" s="142">
        <v>6020</v>
      </c>
      <c r="H21" s="142">
        <v>14416</v>
      </c>
      <c r="I21" s="143"/>
      <c r="J21" s="143"/>
      <c r="K21" s="138"/>
      <c r="L21" s="138"/>
      <c r="M21" s="138"/>
      <c r="N21" s="138"/>
      <c r="O21" s="138"/>
      <c r="P21" s="138"/>
      <c r="Q21" s="138">
        <v>3900</v>
      </c>
      <c r="R21" s="143"/>
      <c r="S21" s="143"/>
      <c r="T21" s="143"/>
      <c r="U21" s="143"/>
      <c r="V21" s="143"/>
      <c r="W21" s="138"/>
      <c r="X21" s="143"/>
      <c r="Y21" s="143"/>
      <c r="Z21" s="143"/>
      <c r="AA21" s="143"/>
      <c r="AB21" s="136"/>
      <c r="AC21" s="136"/>
      <c r="AD21" s="136"/>
      <c r="AE21" s="136"/>
      <c r="AF21" s="136"/>
      <c r="AG21" s="136"/>
      <c r="AH21" s="134"/>
      <c r="AI21" s="134"/>
      <c r="AJ21" s="134"/>
      <c r="AK21" s="134"/>
      <c r="AL21" s="134"/>
      <c r="AM21" s="134"/>
      <c r="AN21" s="134"/>
      <c r="AO21" s="134"/>
      <c r="AP21" s="134"/>
      <c r="AQ21" s="134"/>
      <c r="AR21" s="134"/>
      <c r="AS21" s="134"/>
      <c r="AT21" s="134"/>
      <c r="AU21" s="134"/>
      <c r="AV21" s="134"/>
    </row>
    <row r="22" spans="1:48">
      <c r="A22" s="132">
        <v>2016</v>
      </c>
      <c r="B22" s="133" t="s">
        <v>227</v>
      </c>
      <c r="C22" s="133" t="s">
        <v>200</v>
      </c>
      <c r="D22" s="138"/>
      <c r="E22" s="142">
        <v>3010</v>
      </c>
      <c r="F22" s="142">
        <v>6020</v>
      </c>
      <c r="G22" s="137"/>
      <c r="H22" s="142">
        <v>3010</v>
      </c>
      <c r="I22" s="143"/>
      <c r="J22" s="143">
        <v>600</v>
      </c>
      <c r="K22" s="138"/>
      <c r="L22" s="138"/>
      <c r="M22" s="138"/>
      <c r="N22" s="138"/>
      <c r="O22" s="138"/>
      <c r="P22" s="138"/>
      <c r="Q22" s="138"/>
      <c r="R22" s="143"/>
      <c r="S22" s="143"/>
      <c r="T22" s="143"/>
      <c r="U22" s="143"/>
      <c r="V22" s="143"/>
      <c r="W22" s="138">
        <v>500</v>
      </c>
      <c r="X22" s="143"/>
      <c r="Y22" s="143"/>
      <c r="Z22" s="143"/>
      <c r="AA22" s="143"/>
      <c r="AB22" s="136"/>
      <c r="AC22" s="136"/>
      <c r="AD22" s="136"/>
      <c r="AE22" s="136">
        <v>750</v>
      </c>
      <c r="AF22" s="136"/>
      <c r="AG22" s="136"/>
      <c r="AH22" s="134"/>
      <c r="AI22" s="134"/>
      <c r="AJ22" s="134"/>
      <c r="AK22" s="134"/>
      <c r="AL22" s="134"/>
      <c r="AM22" s="134"/>
      <c r="AN22" s="134"/>
      <c r="AO22" s="134"/>
      <c r="AP22" s="134"/>
      <c r="AQ22" s="134"/>
      <c r="AR22" s="134"/>
      <c r="AS22" s="134"/>
      <c r="AT22" s="134"/>
      <c r="AU22" s="134"/>
      <c r="AV22" s="134"/>
    </row>
    <row r="23" spans="1:48">
      <c r="A23" s="132">
        <v>2016</v>
      </c>
      <c r="B23" s="133" t="s">
        <v>227</v>
      </c>
      <c r="C23" s="133" t="s">
        <v>201</v>
      </c>
      <c r="D23" s="138"/>
      <c r="E23" s="142"/>
      <c r="F23" s="156">
        <v>14416</v>
      </c>
      <c r="G23" s="142">
        <v>3010</v>
      </c>
      <c r="H23" s="137"/>
      <c r="I23" s="143"/>
      <c r="J23" s="143"/>
      <c r="K23" s="138"/>
      <c r="L23" s="138"/>
      <c r="M23" s="138">
        <v>2300</v>
      </c>
      <c r="N23" s="138"/>
      <c r="O23" s="138"/>
      <c r="P23" s="138"/>
      <c r="Q23" s="138"/>
      <c r="R23" s="143"/>
      <c r="S23" s="143"/>
      <c r="T23" s="143"/>
      <c r="U23" s="143"/>
      <c r="V23" s="143"/>
      <c r="W23" s="138"/>
      <c r="X23" s="143"/>
      <c r="Y23" s="143"/>
      <c r="Z23" s="143"/>
      <c r="AA23" s="143"/>
      <c r="AB23" s="136"/>
      <c r="AC23" s="136">
        <v>2700</v>
      </c>
      <c r="AD23" s="136">
        <v>5000</v>
      </c>
      <c r="AE23" s="136">
        <v>750</v>
      </c>
      <c r="AF23" s="136"/>
      <c r="AG23" s="136"/>
      <c r="AH23" s="134"/>
      <c r="AI23" s="134"/>
      <c r="AJ23" s="134"/>
      <c r="AK23" s="134"/>
      <c r="AL23" s="134"/>
      <c r="AM23" s="134"/>
      <c r="AN23" s="134"/>
      <c r="AO23" s="134"/>
      <c r="AP23" s="134"/>
      <c r="AQ23" s="134"/>
      <c r="AR23" s="134"/>
      <c r="AS23" s="134"/>
      <c r="AT23" s="134"/>
      <c r="AU23" s="134"/>
      <c r="AV23" s="134"/>
    </row>
    <row r="24" spans="1:48">
      <c r="A24" s="132">
        <v>2016</v>
      </c>
      <c r="B24" s="133" t="s">
        <v>227</v>
      </c>
      <c r="C24" s="133" t="s">
        <v>202</v>
      </c>
      <c r="D24" s="139"/>
      <c r="E24" s="143">
        <v>1780</v>
      </c>
      <c r="F24" s="143"/>
      <c r="G24" s="143"/>
      <c r="H24" s="143"/>
      <c r="I24" s="137"/>
      <c r="J24" s="144">
        <v>590</v>
      </c>
      <c r="K24" s="139"/>
      <c r="L24" s="139"/>
      <c r="M24" s="139"/>
      <c r="N24" s="139"/>
      <c r="O24" s="139"/>
      <c r="P24" s="139"/>
      <c r="Q24" s="139"/>
      <c r="R24" s="143"/>
      <c r="S24" s="143">
        <v>1632</v>
      </c>
      <c r="T24" s="143"/>
      <c r="U24" s="143"/>
      <c r="V24" s="143"/>
      <c r="W24" s="139"/>
      <c r="X24" s="143"/>
      <c r="Y24" s="143"/>
      <c r="Z24" s="143">
        <v>740</v>
      </c>
      <c r="AA24" s="143"/>
      <c r="AB24" s="136"/>
      <c r="AC24" s="136"/>
      <c r="AD24" s="136"/>
      <c r="AE24" s="136"/>
      <c r="AF24" s="136"/>
      <c r="AG24" s="136"/>
      <c r="AH24" s="134"/>
      <c r="AI24" s="134"/>
      <c r="AJ24" s="134"/>
      <c r="AK24" s="134"/>
      <c r="AL24" s="134"/>
      <c r="AM24" s="134"/>
      <c r="AN24" s="134"/>
      <c r="AO24" s="134"/>
      <c r="AP24" s="134"/>
      <c r="AQ24" s="134"/>
      <c r="AR24" s="134"/>
      <c r="AS24" s="134"/>
      <c r="AT24" s="134"/>
      <c r="AU24" s="134"/>
      <c r="AV24" s="134"/>
    </row>
    <row r="25" spans="1:48">
      <c r="A25" s="132">
        <v>2016</v>
      </c>
      <c r="B25" s="133" t="s">
        <v>227</v>
      </c>
      <c r="C25" s="133" t="s">
        <v>203</v>
      </c>
      <c r="D25" s="139"/>
      <c r="E25" s="143"/>
      <c r="F25" s="143"/>
      <c r="G25" s="143">
        <v>585</v>
      </c>
      <c r="H25" s="143"/>
      <c r="I25" s="144">
        <v>600</v>
      </c>
      <c r="J25" s="137"/>
      <c r="K25" s="139"/>
      <c r="L25" s="139"/>
      <c r="M25" s="139"/>
      <c r="N25" s="139"/>
      <c r="O25" s="139"/>
      <c r="P25" s="139"/>
      <c r="Q25" s="139"/>
      <c r="R25" s="143"/>
      <c r="S25" s="143"/>
      <c r="T25" s="143"/>
      <c r="U25" s="143"/>
      <c r="V25" s="143"/>
      <c r="W25" s="139"/>
      <c r="X25" s="143"/>
      <c r="Y25" s="143"/>
      <c r="Z25" s="143"/>
      <c r="AA25" s="143">
        <v>1700</v>
      </c>
      <c r="AB25" s="136"/>
      <c r="AC25" s="136"/>
      <c r="AD25" s="136"/>
      <c r="AE25" s="136"/>
      <c r="AF25" s="136"/>
      <c r="AG25" s="136"/>
      <c r="AH25" s="134"/>
      <c r="AI25" s="134"/>
      <c r="AJ25" s="134"/>
      <c r="AK25" s="134"/>
      <c r="AL25" s="134"/>
      <c r="AM25" s="134"/>
      <c r="AN25" s="134"/>
      <c r="AO25" s="134"/>
      <c r="AP25" s="134"/>
      <c r="AQ25" s="134"/>
      <c r="AR25" s="134"/>
      <c r="AS25" s="134"/>
      <c r="AT25" s="134"/>
      <c r="AU25" s="134"/>
      <c r="AV25" s="134"/>
    </row>
    <row r="26" spans="1:48">
      <c r="A26" s="132">
        <v>2016</v>
      </c>
      <c r="B26" s="133" t="s">
        <v>227</v>
      </c>
      <c r="C26" s="133" t="s">
        <v>204</v>
      </c>
      <c r="E26" s="138"/>
      <c r="F26" s="138"/>
      <c r="G26" s="138"/>
      <c r="H26" s="138"/>
      <c r="I26" s="139"/>
      <c r="J26" s="139"/>
      <c r="K26" s="137"/>
      <c r="L26" s="132">
        <v>1016</v>
      </c>
      <c r="P26" s="132">
        <v>1000</v>
      </c>
      <c r="R26" s="140"/>
      <c r="S26" s="140"/>
      <c r="T26" s="140"/>
      <c r="U26" s="140"/>
      <c r="V26" s="140"/>
      <c r="X26" s="141"/>
      <c r="Y26" s="141"/>
      <c r="Z26" s="141"/>
      <c r="AA26" s="141"/>
      <c r="AB26" s="136"/>
      <c r="AC26" s="136"/>
      <c r="AD26" s="136"/>
      <c r="AE26" s="136"/>
      <c r="AF26" s="136"/>
      <c r="AG26" s="136"/>
      <c r="AH26" s="134"/>
      <c r="AI26" s="134"/>
      <c r="AJ26" s="134"/>
      <c r="AK26" s="134"/>
      <c r="AL26" s="134"/>
      <c r="AM26" s="134"/>
      <c r="AN26" s="134"/>
      <c r="AO26" s="134"/>
      <c r="AP26" s="134"/>
      <c r="AQ26" s="134"/>
      <c r="AR26" s="134"/>
      <c r="AS26" s="134"/>
      <c r="AT26" s="134"/>
      <c r="AU26" s="134"/>
      <c r="AV26" s="134"/>
    </row>
    <row r="27" spans="1:48">
      <c r="A27" s="132">
        <v>2016</v>
      </c>
      <c r="B27" s="133" t="s">
        <v>227</v>
      </c>
      <c r="C27" s="133" t="s">
        <v>205</v>
      </c>
      <c r="E27" s="138"/>
      <c r="F27" s="138"/>
      <c r="G27" s="138"/>
      <c r="H27" s="138"/>
      <c r="I27" s="139"/>
      <c r="J27" s="139"/>
      <c r="K27" s="132">
        <v>1016</v>
      </c>
      <c r="L27" s="137"/>
      <c r="R27" s="140"/>
      <c r="S27" s="140"/>
      <c r="T27" s="140"/>
      <c r="U27" s="140"/>
      <c r="V27" s="140"/>
      <c r="X27" s="141">
        <v>1100</v>
      </c>
      <c r="Y27" s="141"/>
      <c r="Z27" s="141">
        <v>1200</v>
      </c>
      <c r="AA27" s="141"/>
      <c r="AB27" s="136"/>
      <c r="AC27" s="136"/>
      <c r="AD27" s="136"/>
      <c r="AE27" s="136"/>
      <c r="AF27" s="136"/>
      <c r="AG27" s="136"/>
      <c r="AH27" s="134"/>
      <c r="AI27" s="134"/>
      <c r="AJ27" s="134"/>
      <c r="AK27" s="134"/>
      <c r="AL27" s="134"/>
      <c r="AM27" s="134"/>
      <c r="AN27" s="134"/>
      <c r="AO27" s="134"/>
      <c r="AP27" s="134"/>
      <c r="AQ27" s="134"/>
      <c r="AR27" s="134"/>
      <c r="AS27" s="134"/>
      <c r="AT27" s="134"/>
      <c r="AU27" s="134"/>
      <c r="AV27" s="134"/>
    </row>
    <row r="28" spans="1:48">
      <c r="A28" s="132">
        <v>2016</v>
      </c>
      <c r="B28" s="133" t="s">
        <v>227</v>
      </c>
      <c r="C28" s="133" t="s">
        <v>206</v>
      </c>
      <c r="D28" s="132">
        <v>3300</v>
      </c>
      <c r="E28" s="138"/>
      <c r="F28" s="138"/>
      <c r="G28" s="138"/>
      <c r="H28" s="138">
        <v>1800</v>
      </c>
      <c r="I28" s="139"/>
      <c r="J28" s="139"/>
      <c r="M28" s="137"/>
      <c r="N28" s="132">
        <v>2000</v>
      </c>
      <c r="R28" s="140"/>
      <c r="S28" s="140"/>
      <c r="T28" s="140"/>
      <c r="U28" s="140"/>
      <c r="V28" s="140"/>
      <c r="X28" s="141"/>
      <c r="Y28" s="141"/>
      <c r="Z28" s="141"/>
      <c r="AA28" s="141"/>
      <c r="AB28" s="136">
        <v>4400</v>
      </c>
      <c r="AC28" s="136">
        <v>3150</v>
      </c>
      <c r="AD28" s="136"/>
      <c r="AE28" s="136"/>
      <c r="AF28" s="136">
        <v>2600</v>
      </c>
      <c r="AG28" s="136"/>
      <c r="AH28" s="134"/>
      <c r="AI28" s="134"/>
      <c r="AJ28" s="134"/>
      <c r="AK28" s="134"/>
      <c r="AL28" s="134"/>
      <c r="AM28" s="134"/>
      <c r="AN28" s="134"/>
      <c r="AO28" s="134"/>
      <c r="AP28" s="134"/>
      <c r="AQ28" s="134"/>
      <c r="AR28" s="134"/>
      <c r="AS28" s="134"/>
      <c r="AT28" s="134"/>
      <c r="AU28" s="134"/>
      <c r="AV28" s="134"/>
    </row>
    <row r="29" spans="1:48">
      <c r="A29" s="132">
        <v>2016</v>
      </c>
      <c r="B29" s="133" t="s">
        <v>227</v>
      </c>
      <c r="C29" s="133" t="s">
        <v>207</v>
      </c>
      <c r="E29" s="138"/>
      <c r="F29" s="138"/>
      <c r="G29" s="138"/>
      <c r="H29" s="138"/>
      <c r="I29" s="139"/>
      <c r="J29" s="139"/>
      <c r="M29" s="132">
        <v>2000</v>
      </c>
      <c r="N29" s="137"/>
      <c r="Q29" s="132">
        <v>1000</v>
      </c>
      <c r="R29" s="140"/>
      <c r="S29" s="140"/>
      <c r="T29" s="140"/>
      <c r="U29" s="140"/>
      <c r="V29" s="140"/>
      <c r="X29" s="141"/>
      <c r="Y29" s="141"/>
      <c r="Z29" s="141"/>
      <c r="AA29" s="141"/>
      <c r="AB29" s="136"/>
      <c r="AC29" s="136"/>
      <c r="AD29" s="136"/>
      <c r="AE29" s="136"/>
      <c r="AF29" s="136"/>
      <c r="AG29" s="136"/>
      <c r="AH29" s="134"/>
      <c r="AI29" s="134"/>
      <c r="AJ29" s="134"/>
      <c r="AK29" s="134"/>
      <c r="AL29" s="134"/>
      <c r="AM29" s="134"/>
      <c r="AN29" s="134"/>
      <c r="AO29" s="134"/>
      <c r="AP29" s="134"/>
      <c r="AQ29" s="134"/>
      <c r="AR29" s="134"/>
      <c r="AS29" s="134"/>
      <c r="AT29" s="134"/>
      <c r="AU29" s="134"/>
      <c r="AV29" s="134"/>
    </row>
    <row r="30" spans="1:48">
      <c r="A30" s="132">
        <v>2016</v>
      </c>
      <c r="B30" s="133" t="s">
        <v>227</v>
      </c>
      <c r="C30" s="133" t="s">
        <v>208</v>
      </c>
      <c r="E30" s="138"/>
      <c r="F30" s="138"/>
      <c r="G30" s="138"/>
      <c r="H30" s="138"/>
      <c r="I30" s="139"/>
      <c r="J30" s="139"/>
      <c r="O30" s="137"/>
      <c r="P30" s="132">
        <v>684</v>
      </c>
      <c r="R30" s="140"/>
      <c r="S30" s="140"/>
      <c r="T30" s="140"/>
      <c r="U30" s="140"/>
      <c r="V30" s="140"/>
      <c r="W30" s="132">
        <v>500</v>
      </c>
      <c r="X30" s="141"/>
      <c r="Y30" s="141"/>
      <c r="Z30" s="141"/>
      <c r="AA30" s="141">
        <v>700</v>
      </c>
      <c r="AB30" s="136"/>
      <c r="AC30" s="136"/>
      <c r="AD30" s="136"/>
      <c r="AE30" s="136"/>
      <c r="AF30" s="136"/>
      <c r="AG30" s="136"/>
      <c r="AH30" s="134"/>
      <c r="AI30" s="134"/>
      <c r="AJ30" s="134"/>
      <c r="AK30" s="134"/>
      <c r="AL30" s="134"/>
      <c r="AM30" s="134"/>
      <c r="AN30" s="134"/>
      <c r="AO30" s="134"/>
      <c r="AP30" s="134"/>
      <c r="AQ30" s="134"/>
      <c r="AR30" s="134"/>
      <c r="AS30" s="134"/>
      <c r="AT30" s="134"/>
      <c r="AU30" s="134"/>
      <c r="AV30" s="134"/>
    </row>
    <row r="31" spans="1:48">
      <c r="A31" s="132">
        <v>2016</v>
      </c>
      <c r="B31" s="133" t="s">
        <v>227</v>
      </c>
      <c r="C31" s="133" t="s">
        <v>209</v>
      </c>
      <c r="E31" s="138"/>
      <c r="F31" s="138"/>
      <c r="G31" s="138"/>
      <c r="H31" s="138"/>
      <c r="I31" s="139"/>
      <c r="J31" s="139"/>
      <c r="K31" s="132">
        <v>879</v>
      </c>
      <c r="O31" s="132">
        <v>1234</v>
      </c>
      <c r="P31" s="137"/>
      <c r="R31" s="140"/>
      <c r="S31" s="140"/>
      <c r="T31" s="140"/>
      <c r="U31" s="140"/>
      <c r="V31" s="140"/>
      <c r="X31" s="141"/>
      <c r="Y31" s="141"/>
      <c r="Z31" s="141"/>
      <c r="AA31" s="141"/>
      <c r="AB31" s="136"/>
      <c r="AC31" s="136"/>
      <c r="AD31" s="136"/>
      <c r="AE31" s="136"/>
      <c r="AF31" s="136"/>
      <c r="AG31" s="136"/>
      <c r="AH31" s="134"/>
      <c r="AI31" s="134"/>
      <c r="AJ31" s="134"/>
      <c r="AK31" s="134"/>
      <c r="AL31" s="134"/>
      <c r="AM31" s="134"/>
      <c r="AN31" s="134"/>
      <c r="AO31" s="134"/>
      <c r="AP31" s="134"/>
      <c r="AQ31" s="134"/>
      <c r="AR31" s="134"/>
      <c r="AS31" s="134"/>
      <c r="AT31" s="134"/>
      <c r="AU31" s="134"/>
      <c r="AV31" s="134"/>
    </row>
    <row r="32" spans="1:48">
      <c r="A32" s="132">
        <v>2016</v>
      </c>
      <c r="B32" s="133" t="s">
        <v>227</v>
      </c>
      <c r="C32" s="133" t="s">
        <v>210</v>
      </c>
      <c r="D32" s="132">
        <v>1400</v>
      </c>
      <c r="E32" s="138"/>
      <c r="F32" s="138">
        <v>3100</v>
      </c>
      <c r="G32" s="138"/>
      <c r="H32" s="138"/>
      <c r="I32" s="139"/>
      <c r="J32" s="139"/>
      <c r="N32" s="132">
        <v>1000</v>
      </c>
      <c r="Q32" s="137"/>
      <c r="R32" s="140"/>
      <c r="S32" s="140">
        <v>700</v>
      </c>
      <c r="T32" s="140"/>
      <c r="U32" s="140"/>
      <c r="V32" s="140"/>
      <c r="X32" s="141"/>
      <c r="Y32" s="141"/>
      <c r="Z32" s="141"/>
      <c r="AA32" s="141"/>
      <c r="AB32" s="136"/>
      <c r="AC32" s="136"/>
      <c r="AD32" s="136"/>
      <c r="AE32" s="136"/>
      <c r="AF32" s="136"/>
      <c r="AG32" s="136"/>
      <c r="AH32" s="134"/>
      <c r="AI32" s="134"/>
      <c r="AJ32" s="134"/>
      <c r="AK32" s="134"/>
      <c r="AL32" s="134"/>
      <c r="AM32" s="134"/>
      <c r="AN32" s="134"/>
      <c r="AO32" s="134"/>
      <c r="AP32" s="134"/>
      <c r="AQ32" s="134"/>
      <c r="AR32" s="134"/>
      <c r="AS32" s="134"/>
      <c r="AT32" s="134"/>
      <c r="AU32" s="134"/>
      <c r="AV32" s="134"/>
    </row>
    <row r="33" spans="1:48">
      <c r="A33" s="132">
        <v>2016</v>
      </c>
      <c r="B33" s="133" t="s">
        <v>227</v>
      </c>
      <c r="C33" s="133" t="s">
        <v>211</v>
      </c>
      <c r="D33" s="140"/>
      <c r="E33" s="143"/>
      <c r="F33" s="143"/>
      <c r="G33" s="143"/>
      <c r="H33" s="143"/>
      <c r="I33" s="143"/>
      <c r="J33" s="143"/>
      <c r="K33" s="140"/>
      <c r="L33" s="140"/>
      <c r="M33" s="140"/>
      <c r="N33" s="140"/>
      <c r="O33" s="140"/>
      <c r="P33" s="140"/>
      <c r="Q33" s="140"/>
      <c r="R33" s="137"/>
      <c r="S33" s="145">
        <v>2200</v>
      </c>
      <c r="T33" s="145">
        <v>500</v>
      </c>
      <c r="U33" s="145"/>
      <c r="V33" s="145">
        <v>300</v>
      </c>
      <c r="W33" s="140"/>
      <c r="X33" s="143"/>
      <c r="Y33" s="143"/>
      <c r="Z33" s="143">
        <v>2145</v>
      </c>
      <c r="AA33" s="143"/>
      <c r="AB33" s="136"/>
      <c r="AC33" s="136"/>
      <c r="AD33" s="136"/>
      <c r="AE33" s="136"/>
      <c r="AF33" s="136"/>
      <c r="AG33" s="136"/>
      <c r="AH33" s="134"/>
      <c r="AI33" s="134"/>
      <c r="AJ33" s="134"/>
      <c r="AK33" s="134"/>
      <c r="AL33" s="134"/>
      <c r="AM33" s="134"/>
      <c r="AN33" s="134"/>
      <c r="AO33" s="134"/>
      <c r="AP33" s="134"/>
      <c r="AQ33" s="134"/>
      <c r="AR33" s="134"/>
      <c r="AS33" s="134"/>
      <c r="AT33" s="134"/>
      <c r="AU33" s="134"/>
      <c r="AV33" s="134"/>
    </row>
    <row r="34" spans="1:48">
      <c r="A34" s="132">
        <v>2016</v>
      </c>
      <c r="B34" s="133" t="s">
        <v>227</v>
      </c>
      <c r="C34" s="133" t="s">
        <v>212</v>
      </c>
      <c r="D34" s="140"/>
      <c r="E34" s="143"/>
      <c r="F34" s="143"/>
      <c r="G34" s="143"/>
      <c r="H34" s="143"/>
      <c r="I34" s="143">
        <v>1632</v>
      </c>
      <c r="J34" s="143"/>
      <c r="K34" s="140"/>
      <c r="L34" s="140"/>
      <c r="M34" s="140"/>
      <c r="N34" s="140"/>
      <c r="O34" s="140"/>
      <c r="P34" s="140"/>
      <c r="Q34" s="140">
        <v>700</v>
      </c>
      <c r="R34" s="145">
        <v>3500</v>
      </c>
      <c r="S34" s="137"/>
      <c r="T34" s="145"/>
      <c r="U34" s="145"/>
      <c r="V34" s="145">
        <v>500</v>
      </c>
      <c r="W34" s="140"/>
      <c r="X34" s="143"/>
      <c r="Y34" s="143"/>
      <c r="Z34" s="143"/>
      <c r="AA34" s="143"/>
      <c r="AB34" s="136"/>
      <c r="AC34" s="136"/>
      <c r="AD34" s="136"/>
      <c r="AE34" s="136"/>
      <c r="AF34" s="136"/>
      <c r="AG34" s="136"/>
      <c r="AH34" s="134"/>
      <c r="AI34" s="134"/>
      <c r="AJ34" s="134"/>
      <c r="AK34" s="134"/>
      <c r="AL34" s="134"/>
      <c r="AM34" s="134"/>
      <c r="AN34" s="134"/>
      <c r="AO34" s="134"/>
      <c r="AP34" s="134"/>
      <c r="AQ34" s="134"/>
      <c r="AR34" s="134"/>
      <c r="AS34" s="134"/>
      <c r="AT34" s="134"/>
      <c r="AU34" s="134"/>
      <c r="AV34" s="134"/>
    </row>
    <row r="35" spans="1:48">
      <c r="A35" s="132">
        <v>2016</v>
      </c>
      <c r="B35" s="133" t="s">
        <v>227</v>
      </c>
      <c r="C35" s="133" t="s">
        <v>213</v>
      </c>
      <c r="D35" s="140"/>
      <c r="E35" s="143"/>
      <c r="F35" s="143"/>
      <c r="G35" s="143"/>
      <c r="H35" s="143"/>
      <c r="I35" s="143"/>
      <c r="J35" s="143"/>
      <c r="K35" s="140"/>
      <c r="L35" s="140"/>
      <c r="M35" s="140"/>
      <c r="N35" s="140"/>
      <c r="O35" s="140"/>
      <c r="P35" s="140"/>
      <c r="Q35" s="140"/>
      <c r="R35" s="145">
        <v>500</v>
      </c>
      <c r="S35" s="145"/>
      <c r="T35" s="137"/>
      <c r="U35" s="145">
        <v>200</v>
      </c>
      <c r="V35" s="145">
        <v>200</v>
      </c>
      <c r="W35" s="140"/>
      <c r="X35" s="143"/>
      <c r="Y35" s="143">
        <v>600</v>
      </c>
      <c r="Z35" s="143"/>
      <c r="AA35" s="143"/>
      <c r="AB35" s="136"/>
      <c r="AC35" s="136"/>
      <c r="AD35" s="136"/>
      <c r="AE35" s="136"/>
      <c r="AF35" s="136"/>
      <c r="AG35" s="136"/>
      <c r="AH35" s="134"/>
      <c r="AI35" s="134"/>
      <c r="AJ35" s="134"/>
      <c r="AK35" s="134"/>
      <c r="AL35" s="134"/>
      <c r="AM35" s="134"/>
      <c r="AN35" s="134"/>
      <c r="AO35" s="134"/>
      <c r="AP35" s="134"/>
      <c r="AQ35" s="134"/>
      <c r="AR35" s="134"/>
      <c r="AS35" s="134"/>
      <c r="AT35" s="134"/>
      <c r="AU35" s="134"/>
      <c r="AV35" s="134"/>
    </row>
    <row r="36" spans="1:48">
      <c r="A36" s="132">
        <v>2016</v>
      </c>
      <c r="B36" s="133" t="s">
        <v>227</v>
      </c>
      <c r="C36" s="133" t="s">
        <v>214</v>
      </c>
      <c r="D36" s="140"/>
      <c r="E36" s="143"/>
      <c r="F36" s="143"/>
      <c r="G36" s="143"/>
      <c r="H36" s="143"/>
      <c r="I36" s="143"/>
      <c r="J36" s="143"/>
      <c r="K36" s="140"/>
      <c r="L36" s="140"/>
      <c r="M36" s="140"/>
      <c r="N36" s="140"/>
      <c r="O36" s="140"/>
      <c r="P36" s="140"/>
      <c r="Q36" s="140"/>
      <c r="R36" s="145"/>
      <c r="S36" s="145"/>
      <c r="T36" s="145">
        <v>1000</v>
      </c>
      <c r="U36" s="137"/>
      <c r="V36" s="145"/>
      <c r="W36" s="140"/>
      <c r="X36" s="143">
        <v>700</v>
      </c>
      <c r="Y36" s="143">
        <v>250</v>
      </c>
      <c r="Z36" s="143"/>
      <c r="AA36" s="143"/>
      <c r="AB36" s="136"/>
      <c r="AC36" s="136"/>
      <c r="AD36" s="136"/>
      <c r="AE36" s="136"/>
      <c r="AF36" s="136"/>
      <c r="AG36" s="136"/>
      <c r="AH36" s="134"/>
      <c r="AI36" s="134"/>
      <c r="AJ36" s="134"/>
      <c r="AK36" s="134"/>
      <c r="AL36" s="134"/>
      <c r="AM36" s="134"/>
      <c r="AN36" s="134"/>
      <c r="AO36" s="134"/>
      <c r="AP36" s="134"/>
      <c r="AQ36" s="134"/>
      <c r="AR36" s="134"/>
      <c r="AS36" s="134"/>
      <c r="AT36" s="134"/>
      <c r="AU36" s="134"/>
      <c r="AV36" s="134"/>
    </row>
    <row r="37" spans="1:48">
      <c r="A37" s="132">
        <v>2016</v>
      </c>
      <c r="B37" s="133" t="s">
        <v>227</v>
      </c>
      <c r="C37" s="133" t="s">
        <v>215</v>
      </c>
      <c r="D37" s="140"/>
      <c r="E37" s="143"/>
      <c r="F37" s="143"/>
      <c r="G37" s="143"/>
      <c r="H37" s="143"/>
      <c r="I37" s="143"/>
      <c r="J37" s="143"/>
      <c r="K37" s="140"/>
      <c r="L37" s="140"/>
      <c r="M37" s="140"/>
      <c r="N37" s="140"/>
      <c r="O37" s="140"/>
      <c r="P37" s="140"/>
      <c r="Q37" s="140"/>
      <c r="R37" s="145">
        <v>3900</v>
      </c>
      <c r="S37" s="145">
        <v>600</v>
      </c>
      <c r="T37" s="145">
        <v>200</v>
      </c>
      <c r="U37" s="145"/>
      <c r="V37" s="137"/>
      <c r="W37" s="140"/>
      <c r="X37" s="141"/>
      <c r="Y37" s="141"/>
      <c r="Z37" s="141"/>
      <c r="AA37" s="141"/>
      <c r="AB37" s="136"/>
      <c r="AC37" s="136"/>
      <c r="AD37" s="136"/>
      <c r="AE37" s="136"/>
      <c r="AF37" s="136"/>
      <c r="AG37" s="136"/>
      <c r="AH37" s="134"/>
      <c r="AI37" s="134"/>
      <c r="AJ37" s="134"/>
      <c r="AK37" s="134"/>
      <c r="AL37" s="134"/>
      <c r="AM37" s="134"/>
      <c r="AN37" s="134"/>
      <c r="AO37" s="134"/>
      <c r="AP37" s="134"/>
      <c r="AQ37" s="134"/>
      <c r="AR37" s="134"/>
      <c r="AS37" s="134"/>
      <c r="AT37" s="134"/>
      <c r="AU37" s="134"/>
      <c r="AV37" s="134"/>
    </row>
    <row r="38" spans="1:48">
      <c r="A38" s="132">
        <v>2016</v>
      </c>
      <c r="B38" s="133" t="s">
        <v>227</v>
      </c>
      <c r="C38" s="133" t="s">
        <v>216</v>
      </c>
      <c r="E38" s="138"/>
      <c r="F38" s="138"/>
      <c r="G38" s="138">
        <v>2500</v>
      </c>
      <c r="H38" s="138"/>
      <c r="I38" s="139"/>
      <c r="J38" s="139"/>
      <c r="O38" s="132">
        <v>500</v>
      </c>
      <c r="R38" s="140"/>
      <c r="S38" s="140"/>
      <c r="T38" s="140"/>
      <c r="U38" s="140"/>
      <c r="V38" s="140"/>
      <c r="W38" s="137"/>
      <c r="X38" s="141"/>
      <c r="Y38" s="141"/>
      <c r="Z38" s="141"/>
      <c r="AA38" s="141">
        <v>600</v>
      </c>
      <c r="AB38" s="136"/>
      <c r="AC38" s="136"/>
      <c r="AD38" s="136"/>
      <c r="AE38" s="136">
        <v>800</v>
      </c>
      <c r="AF38" s="136"/>
      <c r="AG38" s="136"/>
      <c r="AH38" s="134"/>
      <c r="AI38" s="134"/>
      <c r="AJ38" s="134"/>
      <c r="AK38" s="134"/>
      <c r="AL38" s="134"/>
      <c r="AM38" s="134"/>
      <c r="AN38" s="134"/>
      <c r="AO38" s="134"/>
      <c r="AP38" s="134"/>
      <c r="AQ38" s="134"/>
      <c r="AR38" s="134"/>
      <c r="AS38" s="134"/>
      <c r="AT38" s="134"/>
      <c r="AU38" s="134"/>
      <c r="AV38" s="134"/>
    </row>
    <row r="39" spans="1:48">
      <c r="A39" s="132">
        <v>2016</v>
      </c>
      <c r="B39" s="133" t="s">
        <v>227</v>
      </c>
      <c r="C39" s="133" t="s">
        <v>217</v>
      </c>
      <c r="D39" s="141"/>
      <c r="E39" s="143"/>
      <c r="F39" s="143"/>
      <c r="G39" s="143"/>
      <c r="H39" s="143"/>
      <c r="I39" s="143"/>
      <c r="J39" s="143"/>
      <c r="K39" s="141"/>
      <c r="L39" s="141">
        <v>1500</v>
      </c>
      <c r="M39" s="141"/>
      <c r="N39" s="141"/>
      <c r="O39" s="141"/>
      <c r="P39" s="141"/>
      <c r="Q39" s="141"/>
      <c r="R39" s="143"/>
      <c r="S39" s="143"/>
      <c r="T39" s="143"/>
      <c r="U39" s="143">
        <v>600</v>
      </c>
      <c r="V39" s="143"/>
      <c r="W39" s="141"/>
      <c r="X39" s="137"/>
      <c r="Y39" s="146">
        <v>3300</v>
      </c>
      <c r="Z39" s="146"/>
      <c r="AA39" s="146"/>
      <c r="AB39" s="136"/>
      <c r="AC39" s="136"/>
      <c r="AD39" s="136"/>
      <c r="AE39" s="136"/>
      <c r="AF39" s="136"/>
      <c r="AG39" s="136"/>
      <c r="AH39" s="134"/>
      <c r="AI39" s="134"/>
      <c r="AJ39" s="134"/>
      <c r="AK39" s="134"/>
      <c r="AL39" s="134"/>
      <c r="AM39" s="134"/>
      <c r="AN39" s="134"/>
      <c r="AO39" s="134"/>
      <c r="AP39" s="134"/>
      <c r="AQ39" s="134"/>
      <c r="AR39" s="134"/>
      <c r="AS39" s="134"/>
      <c r="AT39" s="134"/>
      <c r="AU39" s="134"/>
      <c r="AV39" s="134"/>
    </row>
    <row r="40" spans="1:48">
      <c r="A40" s="132">
        <v>2016</v>
      </c>
      <c r="B40" s="133" t="s">
        <v>227</v>
      </c>
      <c r="C40" s="133" t="s">
        <v>218</v>
      </c>
      <c r="D40" s="141"/>
      <c r="E40" s="143"/>
      <c r="F40" s="143"/>
      <c r="G40" s="143"/>
      <c r="H40" s="143"/>
      <c r="I40" s="143"/>
      <c r="J40" s="143"/>
      <c r="K40" s="141"/>
      <c r="L40" s="141"/>
      <c r="M40" s="141"/>
      <c r="N40" s="141"/>
      <c r="O40" s="141"/>
      <c r="P40" s="141"/>
      <c r="Q40" s="141"/>
      <c r="R40" s="143"/>
      <c r="S40" s="143"/>
      <c r="T40" s="143">
        <v>1000</v>
      </c>
      <c r="U40" s="143">
        <v>300</v>
      </c>
      <c r="V40" s="143"/>
      <c r="W40" s="141"/>
      <c r="X40" s="146">
        <v>3300</v>
      </c>
      <c r="Y40" s="137"/>
      <c r="Z40" s="146">
        <v>7300</v>
      </c>
      <c r="AA40" s="146"/>
      <c r="AB40" s="136"/>
      <c r="AC40" s="136"/>
      <c r="AD40" s="136"/>
      <c r="AE40" s="136"/>
      <c r="AF40" s="136"/>
      <c r="AG40" s="136"/>
      <c r="AH40" s="134"/>
      <c r="AI40" s="134"/>
      <c r="AJ40" s="134"/>
      <c r="AK40" s="134"/>
      <c r="AL40" s="134"/>
      <c r="AM40" s="134"/>
      <c r="AN40" s="134"/>
      <c r="AO40" s="134"/>
      <c r="AP40" s="134"/>
      <c r="AQ40" s="134"/>
      <c r="AR40" s="134"/>
      <c r="AS40" s="134"/>
      <c r="AT40" s="134"/>
      <c r="AU40" s="134"/>
      <c r="AV40" s="134"/>
    </row>
    <row r="41" spans="1:48">
      <c r="A41" s="132">
        <v>2016</v>
      </c>
      <c r="B41" s="133" t="s">
        <v>227</v>
      </c>
      <c r="C41" s="133" t="s">
        <v>219</v>
      </c>
      <c r="D41" s="141"/>
      <c r="E41" s="143"/>
      <c r="F41" s="143"/>
      <c r="G41" s="143"/>
      <c r="H41" s="143"/>
      <c r="I41" s="143">
        <v>680</v>
      </c>
      <c r="J41" s="143"/>
      <c r="K41" s="141"/>
      <c r="L41" s="141">
        <v>1200</v>
      </c>
      <c r="M41" s="141"/>
      <c r="N41" s="141"/>
      <c r="O41" s="141"/>
      <c r="P41" s="141"/>
      <c r="Q41" s="141"/>
      <c r="R41" s="143">
        <v>2095</v>
      </c>
      <c r="S41" s="143"/>
      <c r="T41" s="143"/>
      <c r="U41" s="143"/>
      <c r="V41" s="143"/>
      <c r="W41" s="141"/>
      <c r="X41" s="146"/>
      <c r="Y41" s="146">
        <v>7300</v>
      </c>
      <c r="Z41" s="137"/>
      <c r="AA41" s="146">
        <v>5300</v>
      </c>
      <c r="AB41" s="136"/>
      <c r="AC41" s="136"/>
      <c r="AD41" s="136"/>
      <c r="AE41" s="136"/>
      <c r="AF41" s="136"/>
      <c r="AG41" s="136"/>
      <c r="AH41" s="134"/>
      <c r="AI41" s="134"/>
      <c r="AJ41" s="134"/>
      <c r="AK41" s="134"/>
      <c r="AL41" s="134"/>
      <c r="AM41" s="134"/>
      <c r="AN41" s="134"/>
      <c r="AO41" s="134"/>
      <c r="AP41" s="134"/>
      <c r="AQ41" s="134"/>
      <c r="AR41" s="134"/>
      <c r="AS41" s="134"/>
      <c r="AT41" s="134"/>
      <c r="AU41" s="134"/>
      <c r="AV41" s="134"/>
    </row>
    <row r="42" spans="1:48">
      <c r="A42" s="132">
        <v>2016</v>
      </c>
      <c r="B42" s="133" t="s">
        <v>227</v>
      </c>
      <c r="C42" s="133" t="s">
        <v>220</v>
      </c>
      <c r="D42" s="141"/>
      <c r="E42" s="143">
        <v>600</v>
      </c>
      <c r="F42" s="143"/>
      <c r="G42" s="143"/>
      <c r="H42" s="143"/>
      <c r="I42" s="143"/>
      <c r="J42" s="143">
        <v>1300</v>
      </c>
      <c r="K42" s="141"/>
      <c r="L42" s="141"/>
      <c r="M42" s="141"/>
      <c r="N42" s="141"/>
      <c r="O42" s="141">
        <v>700</v>
      </c>
      <c r="P42" s="141"/>
      <c r="Q42" s="141"/>
      <c r="R42" s="143"/>
      <c r="S42" s="143"/>
      <c r="T42" s="143"/>
      <c r="U42" s="143"/>
      <c r="V42" s="143"/>
      <c r="W42" s="141">
        <v>600</v>
      </c>
      <c r="X42" s="146"/>
      <c r="Y42" s="146"/>
      <c r="Z42" s="146">
        <v>2000</v>
      </c>
      <c r="AA42" s="137"/>
      <c r="AB42" s="136"/>
      <c r="AC42" s="136"/>
      <c r="AD42" s="136"/>
      <c r="AE42" s="136"/>
      <c r="AF42" s="136"/>
      <c r="AG42" s="136"/>
      <c r="AH42" s="134"/>
      <c r="AI42" s="134"/>
      <c r="AJ42" s="134"/>
      <c r="AK42" s="134"/>
      <c r="AL42" s="134"/>
      <c r="AM42" s="134"/>
      <c r="AN42" s="134"/>
      <c r="AO42" s="134"/>
      <c r="AP42" s="134"/>
      <c r="AQ42" s="134"/>
      <c r="AR42" s="134"/>
      <c r="AS42" s="134"/>
      <c r="AT42" s="134"/>
      <c r="AU42" s="134"/>
      <c r="AV42" s="134"/>
    </row>
    <row r="43" spans="1:48">
      <c r="A43" s="132">
        <v>2016</v>
      </c>
      <c r="B43" s="133" t="s">
        <v>227</v>
      </c>
      <c r="C43" s="136" t="s">
        <v>221</v>
      </c>
      <c r="D43" s="136"/>
      <c r="E43" s="136"/>
      <c r="F43" s="136"/>
      <c r="G43" s="136"/>
      <c r="H43" s="136"/>
      <c r="I43" s="136"/>
      <c r="J43" s="136"/>
      <c r="K43" s="136"/>
      <c r="L43" s="136"/>
      <c r="M43" s="136">
        <v>2310</v>
      </c>
      <c r="N43" s="136"/>
      <c r="O43" s="136"/>
      <c r="P43" s="136"/>
      <c r="Q43" s="136"/>
      <c r="R43" s="136"/>
      <c r="S43" s="136"/>
      <c r="T43" s="136"/>
      <c r="U43" s="136"/>
      <c r="V43" s="136"/>
      <c r="W43" s="136"/>
      <c r="X43" s="136"/>
      <c r="Y43" s="136"/>
      <c r="Z43" s="136"/>
      <c r="AA43" s="136"/>
      <c r="AB43" s="147"/>
      <c r="AC43" s="136">
        <v>1910</v>
      </c>
      <c r="AD43" s="136">
        <v>235</v>
      </c>
      <c r="AE43" s="136"/>
      <c r="AF43" s="136"/>
      <c r="AG43" s="136"/>
      <c r="AH43" s="134"/>
      <c r="AI43" s="134"/>
      <c r="AJ43" s="134"/>
      <c r="AK43" s="134"/>
      <c r="AL43" s="134"/>
      <c r="AM43" s="134"/>
      <c r="AN43" s="134"/>
      <c r="AO43" s="134"/>
      <c r="AP43" s="134"/>
      <c r="AQ43" s="134"/>
      <c r="AR43" s="134"/>
      <c r="AS43" s="134"/>
      <c r="AT43" s="134"/>
      <c r="AU43" s="134"/>
      <c r="AV43" s="134"/>
    </row>
    <row r="44" spans="1:48">
      <c r="A44" s="132">
        <v>2016</v>
      </c>
      <c r="B44" s="133" t="s">
        <v>227</v>
      </c>
      <c r="C44" s="136" t="s">
        <v>222</v>
      </c>
      <c r="D44" s="136"/>
      <c r="E44" s="136"/>
      <c r="F44" s="136"/>
      <c r="G44" s="136"/>
      <c r="H44" s="136">
        <v>4600</v>
      </c>
      <c r="I44" s="136"/>
      <c r="J44" s="136"/>
      <c r="K44" s="136"/>
      <c r="L44" s="136"/>
      <c r="M44" s="136">
        <v>1300</v>
      </c>
      <c r="N44" s="136"/>
      <c r="O44" s="136"/>
      <c r="P44" s="136"/>
      <c r="Q44" s="136"/>
      <c r="R44" s="136"/>
      <c r="S44" s="136"/>
      <c r="T44" s="136"/>
      <c r="U44" s="136"/>
      <c r="V44" s="136"/>
      <c r="W44" s="136"/>
      <c r="X44" s="136"/>
      <c r="Y44" s="136"/>
      <c r="Z44" s="136"/>
      <c r="AA44" s="136"/>
      <c r="AB44" s="136">
        <v>4240</v>
      </c>
      <c r="AC44" s="147"/>
      <c r="AD44" s="136">
        <v>1200</v>
      </c>
      <c r="AE44" s="136"/>
      <c r="AF44" s="136"/>
      <c r="AG44" s="136"/>
      <c r="AH44" s="134"/>
      <c r="AI44" s="134"/>
      <c r="AJ44" s="134"/>
      <c r="AK44" s="134"/>
      <c r="AL44" s="134"/>
      <c r="AM44" s="134"/>
      <c r="AN44" s="134"/>
      <c r="AO44" s="134"/>
      <c r="AP44" s="134"/>
      <c r="AQ44" s="134"/>
      <c r="AR44" s="134"/>
      <c r="AS44" s="134"/>
      <c r="AT44" s="134"/>
      <c r="AU44" s="134"/>
      <c r="AV44" s="134"/>
    </row>
    <row r="45" spans="1:48">
      <c r="A45" s="132">
        <v>2016</v>
      </c>
      <c r="B45" s="133" t="s">
        <v>227</v>
      </c>
      <c r="C45" s="136" t="s">
        <v>223</v>
      </c>
      <c r="D45" s="136"/>
      <c r="E45" s="136"/>
      <c r="F45" s="136"/>
      <c r="G45" s="136"/>
      <c r="H45" s="136">
        <v>5000</v>
      </c>
      <c r="I45" s="136"/>
      <c r="J45" s="136"/>
      <c r="K45" s="136"/>
      <c r="L45" s="136"/>
      <c r="M45" s="136"/>
      <c r="N45" s="136"/>
      <c r="O45" s="136"/>
      <c r="P45" s="136"/>
      <c r="Q45" s="136"/>
      <c r="R45" s="136"/>
      <c r="S45" s="136"/>
      <c r="T45" s="136"/>
      <c r="U45" s="136"/>
      <c r="V45" s="136"/>
      <c r="W45" s="136"/>
      <c r="X45" s="136"/>
      <c r="Y45" s="136"/>
      <c r="Z45" s="136"/>
      <c r="AA45" s="136"/>
      <c r="AB45" s="136">
        <v>405</v>
      </c>
      <c r="AC45" s="136">
        <v>1200</v>
      </c>
      <c r="AD45" s="147"/>
      <c r="AE45" s="136">
        <v>900</v>
      </c>
      <c r="AF45" s="136"/>
      <c r="AG45" s="136"/>
      <c r="AH45" s="134"/>
      <c r="AI45" s="134"/>
      <c r="AJ45" s="134"/>
      <c r="AK45" s="134"/>
      <c r="AL45" s="134"/>
      <c r="AM45" s="134"/>
      <c r="AN45" s="134"/>
      <c r="AO45" s="134"/>
      <c r="AP45" s="134"/>
      <c r="AQ45" s="134"/>
      <c r="AR45" s="134"/>
      <c r="AS45" s="134"/>
      <c r="AT45" s="134"/>
      <c r="AU45" s="134"/>
      <c r="AV45" s="134"/>
    </row>
    <row r="46" spans="1:48">
      <c r="A46" s="132">
        <v>2016</v>
      </c>
      <c r="B46" s="133" t="s">
        <v>227</v>
      </c>
      <c r="C46" s="136" t="s">
        <v>224</v>
      </c>
      <c r="D46" s="136"/>
      <c r="E46" s="136"/>
      <c r="F46" s="136"/>
      <c r="G46" s="136">
        <v>1050</v>
      </c>
      <c r="H46" s="136">
        <v>1050</v>
      </c>
      <c r="I46" s="136"/>
      <c r="J46" s="136"/>
      <c r="K46" s="136"/>
      <c r="L46" s="136"/>
      <c r="M46" s="136"/>
      <c r="N46" s="136"/>
      <c r="O46" s="136"/>
      <c r="P46" s="136"/>
      <c r="Q46" s="136"/>
      <c r="R46" s="136"/>
      <c r="S46" s="136"/>
      <c r="T46" s="136"/>
      <c r="U46" s="136"/>
      <c r="V46" s="136"/>
      <c r="W46" s="136">
        <v>600</v>
      </c>
      <c r="X46" s="136"/>
      <c r="Y46" s="136"/>
      <c r="Z46" s="136"/>
      <c r="AA46" s="136"/>
      <c r="AB46" s="136"/>
      <c r="AC46" s="136"/>
      <c r="AD46" s="136">
        <v>800</v>
      </c>
      <c r="AE46" s="147"/>
      <c r="AF46" s="136"/>
      <c r="AG46" s="136"/>
      <c r="AH46" s="134"/>
      <c r="AI46" s="134"/>
      <c r="AJ46" s="134"/>
      <c r="AK46" s="134"/>
      <c r="AL46" s="134"/>
      <c r="AM46" s="134"/>
      <c r="AN46" s="134"/>
      <c r="AO46" s="134"/>
      <c r="AP46" s="134"/>
      <c r="AQ46" s="134"/>
      <c r="AR46" s="134"/>
      <c r="AS46" s="134"/>
      <c r="AT46" s="134"/>
      <c r="AU46" s="134"/>
      <c r="AV46" s="134"/>
    </row>
    <row r="47" spans="1:48">
      <c r="A47" s="132">
        <v>2016</v>
      </c>
      <c r="B47" s="133" t="s">
        <v>227</v>
      </c>
      <c r="C47" s="136" t="s">
        <v>225</v>
      </c>
      <c r="D47" s="136"/>
      <c r="E47" s="136"/>
      <c r="F47" s="136"/>
      <c r="G47" s="136"/>
      <c r="H47" s="136"/>
      <c r="I47" s="136"/>
      <c r="J47" s="136"/>
      <c r="K47" s="136"/>
      <c r="L47" s="136"/>
      <c r="M47" s="136">
        <v>2700</v>
      </c>
      <c r="N47" s="136"/>
      <c r="O47" s="136"/>
      <c r="P47" s="136"/>
      <c r="Q47" s="136"/>
      <c r="R47" s="136"/>
      <c r="S47" s="136"/>
      <c r="T47" s="136"/>
      <c r="U47" s="136"/>
      <c r="V47" s="136"/>
      <c r="W47" s="136"/>
      <c r="X47" s="136"/>
      <c r="Y47" s="136"/>
      <c r="Z47" s="136"/>
      <c r="AA47" s="136"/>
      <c r="AB47" s="136"/>
      <c r="AC47" s="136"/>
      <c r="AD47" s="136"/>
      <c r="AE47" s="136"/>
      <c r="AF47" s="147"/>
      <c r="AG47" s="136">
        <v>3600</v>
      </c>
      <c r="AH47" s="134"/>
      <c r="AI47" s="134"/>
      <c r="AJ47" s="134"/>
      <c r="AK47" s="134"/>
      <c r="AL47" s="134"/>
      <c r="AM47" s="134"/>
      <c r="AN47" s="134"/>
      <c r="AO47" s="134"/>
      <c r="AP47" s="134"/>
      <c r="AQ47" s="134"/>
      <c r="AR47" s="134"/>
      <c r="AS47" s="134"/>
      <c r="AT47" s="134"/>
      <c r="AU47" s="134"/>
      <c r="AV47" s="134"/>
    </row>
    <row r="48" spans="1:48">
      <c r="A48" s="132">
        <v>2016</v>
      </c>
      <c r="B48" s="133" t="s">
        <v>227</v>
      </c>
      <c r="C48" s="136" t="s">
        <v>226</v>
      </c>
      <c r="D48" s="136"/>
      <c r="E48" s="136"/>
      <c r="F48" s="136"/>
      <c r="G48" s="136"/>
      <c r="H48" s="136"/>
      <c r="I48" s="136"/>
      <c r="J48" s="136"/>
      <c r="K48" s="136"/>
      <c r="L48" s="136"/>
      <c r="M48" s="136"/>
      <c r="N48" s="136"/>
      <c r="O48" s="136"/>
      <c r="P48" s="136"/>
      <c r="Q48" s="136"/>
      <c r="R48" s="136"/>
      <c r="S48" s="136"/>
      <c r="T48" s="136"/>
      <c r="U48" s="136"/>
      <c r="V48" s="136"/>
      <c r="W48" s="136"/>
      <c r="X48" s="136"/>
      <c r="Y48" s="136"/>
      <c r="Z48" s="136"/>
      <c r="AA48" s="136"/>
      <c r="AB48" s="136"/>
      <c r="AC48" s="136"/>
      <c r="AD48" s="136"/>
      <c r="AE48" s="136"/>
      <c r="AF48" s="136">
        <v>3000</v>
      </c>
      <c r="AG48" s="147"/>
      <c r="AH48" s="134"/>
      <c r="AI48" s="134"/>
      <c r="AJ48" s="134"/>
      <c r="AK48" s="134"/>
      <c r="AL48" s="134"/>
      <c r="AM48" s="134"/>
      <c r="AN48" s="134"/>
      <c r="AO48" s="134"/>
      <c r="AP48" s="134"/>
      <c r="AQ48" s="134"/>
      <c r="AR48" s="134"/>
      <c r="AS48" s="134"/>
      <c r="AT48" s="134"/>
      <c r="AU48" s="134"/>
      <c r="AV48" s="134"/>
    </row>
    <row r="49" spans="1:48">
      <c r="A49" s="132" t="s">
        <v>228</v>
      </c>
      <c r="B49" s="133"/>
      <c r="C49" s="133"/>
      <c r="L49" s="148"/>
      <c r="R49" s="148"/>
      <c r="S49" s="148"/>
      <c r="T49" s="148"/>
      <c r="U49" s="148"/>
      <c r="X49" s="148"/>
      <c r="Y49" s="134"/>
      <c r="Z49" s="134"/>
      <c r="AA49" s="134"/>
      <c r="AB49" s="134"/>
      <c r="AC49" s="134"/>
      <c r="AD49" s="134"/>
      <c r="AE49" s="134"/>
      <c r="AF49" s="134"/>
      <c r="AG49" s="134"/>
      <c r="AH49" s="134"/>
      <c r="AI49" s="134"/>
      <c r="AJ49" s="134"/>
      <c r="AK49" s="134"/>
      <c r="AL49" s="134"/>
      <c r="AM49" s="134"/>
      <c r="AN49" s="134"/>
      <c r="AO49" s="134"/>
      <c r="AP49" s="134"/>
      <c r="AQ49" s="134"/>
      <c r="AR49" s="134"/>
      <c r="AS49" s="134"/>
      <c r="AT49" s="134"/>
      <c r="AU49" s="134"/>
      <c r="AV49" s="134"/>
    </row>
    <row r="50" spans="1:48">
      <c r="A50" s="132" t="s">
        <v>229</v>
      </c>
      <c r="B50" s="133"/>
      <c r="C50" s="133"/>
      <c r="L50" s="148"/>
      <c r="R50" s="148"/>
      <c r="S50" s="148"/>
      <c r="T50" s="148"/>
      <c r="U50" s="148"/>
      <c r="X50" s="148"/>
      <c r="Y50" s="134"/>
      <c r="Z50" s="134"/>
      <c r="AA50" s="134"/>
      <c r="AB50" s="134"/>
      <c r="AC50" s="134"/>
      <c r="AD50" s="134"/>
      <c r="AE50" s="134"/>
      <c r="AF50" s="134"/>
      <c r="AG50" s="134"/>
      <c r="AH50" s="134"/>
      <c r="AI50" s="134"/>
      <c r="AJ50" s="134"/>
      <c r="AK50" s="134"/>
      <c r="AL50" s="134"/>
      <c r="AM50" s="134"/>
      <c r="AN50" s="134"/>
      <c r="AO50" s="134"/>
      <c r="AP50" s="134"/>
      <c r="AQ50" s="134"/>
      <c r="AR50" s="134"/>
      <c r="AS50" s="134"/>
      <c r="AT50" s="134"/>
      <c r="AU50" s="134"/>
      <c r="AV50" s="134"/>
    </row>
    <row r="51" spans="1:48">
      <c r="B51" s="133"/>
      <c r="C51" s="133"/>
      <c r="L51" s="148"/>
      <c r="R51" s="148"/>
      <c r="S51" s="148"/>
      <c r="T51" s="148"/>
      <c r="U51" s="148"/>
      <c r="X51" s="148"/>
      <c r="Y51" s="134"/>
      <c r="Z51" s="134"/>
      <c r="AA51" s="134"/>
      <c r="AB51" s="134"/>
      <c r="AC51" s="134"/>
      <c r="AD51" s="134"/>
      <c r="AE51" s="134"/>
      <c r="AF51" s="134"/>
      <c r="AG51" s="134"/>
      <c r="AH51" s="134"/>
      <c r="AI51" s="134"/>
      <c r="AJ51" s="134"/>
      <c r="AK51" s="134"/>
      <c r="AL51" s="134"/>
      <c r="AM51" s="134"/>
      <c r="AN51" s="134"/>
      <c r="AO51" s="134"/>
      <c r="AP51" s="134"/>
      <c r="AQ51" s="134"/>
      <c r="AR51" s="134"/>
      <c r="AS51" s="134"/>
      <c r="AT51" s="134"/>
      <c r="AU51" s="134"/>
      <c r="AV51" s="134"/>
    </row>
    <row r="52" spans="1:48">
      <c r="B52" s="133"/>
      <c r="C52" s="133"/>
      <c r="L52" s="148"/>
      <c r="R52" s="148"/>
      <c r="S52" s="148"/>
      <c r="T52" s="148"/>
      <c r="U52" s="148"/>
      <c r="X52" s="148"/>
      <c r="Y52" s="134"/>
      <c r="Z52" s="134"/>
      <c r="AA52" s="134"/>
      <c r="AB52" s="134"/>
      <c r="AC52" s="134"/>
      <c r="AD52" s="134"/>
      <c r="AE52" s="134"/>
      <c r="AF52" s="134"/>
      <c r="AG52" s="134"/>
      <c r="AH52" s="134"/>
      <c r="AI52" s="134"/>
      <c r="AJ52" s="134"/>
      <c r="AK52" s="134"/>
      <c r="AL52" s="134"/>
      <c r="AM52" s="134"/>
      <c r="AN52" s="134"/>
      <c r="AO52" s="134"/>
      <c r="AP52" s="134"/>
      <c r="AQ52" s="134"/>
      <c r="AR52" s="134"/>
      <c r="AS52" s="134"/>
      <c r="AT52" s="134"/>
      <c r="AU52" s="134"/>
      <c r="AV52" s="134"/>
    </row>
    <row r="53" spans="1:48">
      <c r="B53" s="133"/>
      <c r="C53" s="133"/>
      <c r="L53" s="148"/>
      <c r="R53" s="148"/>
      <c r="S53" s="148"/>
      <c r="T53" s="148"/>
      <c r="U53" s="148"/>
      <c r="X53" s="148"/>
      <c r="Y53" s="134"/>
      <c r="Z53" s="134"/>
      <c r="AA53" s="134"/>
      <c r="AB53" s="134"/>
      <c r="AC53" s="134"/>
      <c r="AD53" s="134"/>
      <c r="AE53" s="134"/>
      <c r="AF53" s="134"/>
      <c r="AG53" s="134"/>
      <c r="AH53" s="134"/>
      <c r="AI53" s="134"/>
      <c r="AJ53" s="134"/>
      <c r="AK53" s="134"/>
      <c r="AL53" s="134"/>
      <c r="AM53" s="134"/>
      <c r="AN53" s="134"/>
      <c r="AO53" s="134"/>
      <c r="AP53" s="134"/>
      <c r="AQ53" s="134"/>
      <c r="AR53" s="134"/>
      <c r="AS53" s="134"/>
      <c r="AT53" s="134"/>
      <c r="AU53" s="134"/>
      <c r="AV53" s="134"/>
    </row>
    <row r="54" spans="1:48">
      <c r="B54" s="133"/>
      <c r="C54" s="133"/>
      <c r="L54" s="148"/>
      <c r="R54" s="148"/>
      <c r="S54" s="148"/>
      <c r="T54" s="148"/>
      <c r="U54" s="148"/>
      <c r="X54" s="148"/>
      <c r="Y54" s="134"/>
      <c r="Z54" s="134"/>
      <c r="AA54" s="134"/>
      <c r="AB54" s="134"/>
      <c r="AC54" s="134"/>
      <c r="AD54" s="134"/>
      <c r="AE54" s="134"/>
      <c r="AF54" s="134"/>
      <c r="AG54" s="134"/>
      <c r="AH54" s="134"/>
      <c r="AI54" s="134"/>
      <c r="AJ54" s="134"/>
      <c r="AK54" s="134"/>
      <c r="AL54" s="134"/>
      <c r="AM54" s="134"/>
      <c r="AN54" s="134"/>
      <c r="AO54" s="134"/>
      <c r="AP54" s="134"/>
      <c r="AQ54" s="134"/>
      <c r="AR54" s="134"/>
      <c r="AS54" s="134"/>
      <c r="AT54" s="134"/>
      <c r="AU54" s="134"/>
      <c r="AV54" s="134"/>
    </row>
    <row r="55" spans="1:48">
      <c r="A55" s="149" t="s">
        <v>230</v>
      </c>
      <c r="B55" s="133"/>
      <c r="C55" s="133"/>
      <c r="D55" s="133"/>
      <c r="E55" s="133"/>
      <c r="F55" s="133"/>
      <c r="G55" s="133"/>
      <c r="I55" s="150"/>
      <c r="Y55" s="134"/>
      <c r="Z55" s="134"/>
      <c r="AA55" s="134"/>
      <c r="AB55" s="134"/>
      <c r="AC55" s="134"/>
      <c r="AD55" s="134"/>
      <c r="AE55" s="134"/>
      <c r="AF55" s="134"/>
      <c r="AG55" s="134"/>
      <c r="AH55" s="134"/>
      <c r="AI55" s="134"/>
      <c r="AJ55" s="134"/>
      <c r="AK55" s="134"/>
      <c r="AL55" s="134"/>
      <c r="AM55" s="134"/>
      <c r="AN55" s="134"/>
      <c r="AO55" s="134"/>
      <c r="AP55" s="134"/>
      <c r="AQ55" s="134"/>
      <c r="AR55" s="134"/>
      <c r="AS55" s="134"/>
      <c r="AT55" s="134"/>
      <c r="AU55" s="134"/>
      <c r="AV55" s="134"/>
    </row>
    <row r="56" spans="1:48" s="156" customFormat="1">
      <c r="A56" s="157" t="s">
        <v>231</v>
      </c>
      <c r="B56" s="158"/>
      <c r="C56" s="158"/>
      <c r="D56" s="158"/>
      <c r="E56" s="158"/>
      <c r="F56" s="158"/>
      <c r="G56" s="158"/>
      <c r="H56" s="158"/>
      <c r="I56" s="159"/>
      <c r="J56" s="160"/>
      <c r="K56" s="160"/>
      <c r="L56" s="160"/>
      <c r="M56" s="160"/>
      <c r="N56" s="160"/>
      <c r="O56" s="160"/>
      <c r="P56" s="160"/>
      <c r="Q56" s="160"/>
      <c r="R56" s="160"/>
      <c r="S56" s="160"/>
      <c r="T56" s="160"/>
      <c r="U56" s="160"/>
      <c r="V56" s="160"/>
      <c r="W56" s="160"/>
      <c r="X56" s="160"/>
      <c r="Y56" s="160"/>
      <c r="Z56" s="160"/>
      <c r="AA56" s="160"/>
      <c r="AB56" s="160"/>
      <c r="AC56" s="160"/>
      <c r="AD56" s="160"/>
      <c r="AE56" s="160"/>
      <c r="AF56" s="160"/>
      <c r="AG56" s="160"/>
      <c r="AH56" s="156" t="s">
        <v>232</v>
      </c>
    </row>
    <row r="57" spans="1:48" s="156" customFormat="1">
      <c r="A57" s="157" t="s">
        <v>233</v>
      </c>
      <c r="B57" s="158"/>
      <c r="C57" s="158"/>
      <c r="D57" s="158"/>
      <c r="E57" s="158"/>
      <c r="F57" s="158"/>
      <c r="G57" s="158"/>
      <c r="H57" s="158"/>
      <c r="I57" s="159"/>
      <c r="J57" s="160"/>
      <c r="K57" s="160"/>
      <c r="L57" s="160"/>
      <c r="M57" s="160"/>
      <c r="N57" s="160"/>
      <c r="O57" s="160"/>
      <c r="P57" s="160"/>
      <c r="Q57" s="160"/>
      <c r="R57" s="160"/>
      <c r="S57" s="160"/>
      <c r="T57" s="160"/>
      <c r="U57" s="160"/>
      <c r="V57" s="160"/>
      <c r="W57" s="160"/>
      <c r="X57" s="160"/>
      <c r="Y57" s="160"/>
      <c r="Z57" s="160"/>
      <c r="AA57" s="160"/>
      <c r="AB57" s="160"/>
      <c r="AC57" s="160"/>
      <c r="AD57" s="160"/>
      <c r="AE57" s="160"/>
      <c r="AF57" s="160"/>
      <c r="AG57" s="160"/>
      <c r="AH57" s="156" t="s">
        <v>234</v>
      </c>
    </row>
    <row r="58" spans="1:48">
      <c r="A58" s="149" t="s">
        <v>235</v>
      </c>
      <c r="B58" s="133"/>
      <c r="C58" s="133"/>
      <c r="D58" s="133"/>
      <c r="E58" s="133"/>
      <c r="F58" s="133"/>
      <c r="G58" s="133"/>
      <c r="H58" s="133"/>
      <c r="I58" s="150"/>
      <c r="J58" s="134"/>
      <c r="K58" s="134"/>
      <c r="L58" s="134"/>
      <c r="M58" s="134"/>
      <c r="N58" s="134"/>
      <c r="O58" s="134"/>
      <c r="P58" s="134"/>
      <c r="Q58" s="134"/>
      <c r="R58" s="134"/>
      <c r="S58" s="134"/>
      <c r="T58" s="134"/>
      <c r="U58" s="134"/>
      <c r="V58" s="134"/>
      <c r="W58" s="134"/>
      <c r="X58" s="134"/>
      <c r="Y58" s="134"/>
      <c r="Z58" s="134"/>
      <c r="AA58" s="134"/>
      <c r="AB58" s="134"/>
      <c r="AC58" s="134"/>
      <c r="AD58" s="134"/>
      <c r="AE58" s="134"/>
      <c r="AF58" s="134"/>
      <c r="AG58" s="134"/>
      <c r="AH58" s="132" t="s">
        <v>236</v>
      </c>
    </row>
    <row r="59" spans="1:48">
      <c r="A59" s="149" t="s">
        <v>237</v>
      </c>
      <c r="B59" s="133"/>
      <c r="C59" s="133"/>
      <c r="D59" s="166"/>
      <c r="E59" s="133"/>
      <c r="F59" s="133"/>
      <c r="G59" s="133"/>
      <c r="H59" s="133"/>
      <c r="I59" s="150"/>
      <c r="J59" s="134"/>
      <c r="K59" s="134"/>
      <c r="L59" s="134"/>
      <c r="M59" s="134"/>
      <c r="N59" s="134"/>
      <c r="O59" s="134"/>
      <c r="P59" s="134"/>
      <c r="Q59" s="134"/>
      <c r="R59" s="134"/>
      <c r="S59" s="134"/>
      <c r="T59" s="134"/>
      <c r="U59" s="134"/>
      <c r="V59" s="134"/>
      <c r="W59" s="134"/>
      <c r="X59" s="134"/>
      <c r="Y59" s="134"/>
      <c r="Z59" s="134"/>
      <c r="AA59" s="134"/>
      <c r="AB59" s="134"/>
      <c r="AC59" s="134"/>
      <c r="AD59" s="134"/>
      <c r="AE59" s="134"/>
      <c r="AF59" s="134"/>
      <c r="AG59" s="134"/>
      <c r="AH59" s="132" t="s">
        <v>238</v>
      </c>
    </row>
    <row r="60" spans="1:48" s="156" customFormat="1">
      <c r="A60" s="157" t="s">
        <v>239</v>
      </c>
      <c r="B60" s="158"/>
      <c r="C60" s="158"/>
      <c r="D60" s="158"/>
      <c r="E60" s="158"/>
      <c r="F60" s="158"/>
      <c r="G60" s="158"/>
      <c r="H60" s="158"/>
      <c r="I60" s="159"/>
      <c r="J60" s="160"/>
      <c r="K60" s="160"/>
      <c r="L60" s="160"/>
      <c r="M60" s="160"/>
      <c r="N60" s="160"/>
      <c r="O60" s="160"/>
      <c r="P60" s="160"/>
      <c r="Q60" s="160"/>
      <c r="R60" s="160"/>
      <c r="S60" s="160"/>
      <c r="T60" s="160"/>
      <c r="U60" s="160"/>
      <c r="V60" s="160"/>
      <c r="W60" s="160"/>
      <c r="X60" s="160"/>
      <c r="Y60" s="160"/>
      <c r="Z60" s="160"/>
      <c r="AA60" s="160"/>
      <c r="AB60" s="160"/>
      <c r="AC60" s="160"/>
      <c r="AD60" s="160"/>
      <c r="AE60" s="160"/>
      <c r="AF60" s="160"/>
      <c r="AG60" s="160"/>
      <c r="AH60" s="156" t="s">
        <v>240</v>
      </c>
    </row>
    <row r="61" spans="1:48" s="156" customFormat="1">
      <c r="A61" s="157" t="s">
        <v>241</v>
      </c>
      <c r="B61" s="158"/>
      <c r="C61" s="158"/>
      <c r="D61" s="158"/>
      <c r="E61" s="158"/>
      <c r="F61" s="158"/>
      <c r="G61" s="158"/>
      <c r="H61" s="158"/>
      <c r="I61" s="159"/>
      <c r="J61" s="160"/>
      <c r="K61" s="160"/>
      <c r="L61" s="160"/>
      <c r="M61" s="160"/>
      <c r="N61" s="160"/>
      <c r="O61" s="160"/>
      <c r="P61" s="160"/>
      <c r="Q61" s="160"/>
      <c r="R61" s="160"/>
      <c r="S61" s="160"/>
      <c r="T61" s="160"/>
      <c r="U61" s="160"/>
      <c r="V61" s="160"/>
      <c r="W61" s="160"/>
      <c r="X61" s="160"/>
      <c r="Y61" s="160"/>
      <c r="Z61" s="160"/>
      <c r="AA61" s="160"/>
      <c r="AB61" s="160"/>
      <c r="AC61" s="160"/>
      <c r="AD61" s="160"/>
      <c r="AE61" s="160"/>
      <c r="AF61" s="160"/>
      <c r="AG61" s="160"/>
      <c r="AH61" s="156" t="s">
        <v>242</v>
      </c>
    </row>
    <row r="62" spans="1:48" s="169" customFormat="1">
      <c r="A62" s="167" t="s">
        <v>243</v>
      </c>
      <c r="B62" s="166"/>
      <c r="C62" s="166"/>
      <c r="D62" s="166"/>
      <c r="E62" s="166"/>
      <c r="F62" s="166"/>
      <c r="G62" s="166"/>
      <c r="H62" s="166"/>
      <c r="I62" s="168"/>
      <c r="J62" s="136"/>
      <c r="K62" s="136"/>
      <c r="L62" s="136"/>
      <c r="M62" s="136"/>
      <c r="N62" s="136"/>
      <c r="O62" s="136"/>
      <c r="P62" s="136"/>
      <c r="Q62" s="136"/>
      <c r="R62" s="136"/>
      <c r="S62" s="136"/>
      <c r="T62" s="136"/>
      <c r="U62" s="136"/>
      <c r="V62" s="136"/>
      <c r="W62" s="136"/>
      <c r="X62" s="136"/>
      <c r="Y62" s="136"/>
      <c r="Z62" s="136"/>
      <c r="AA62" s="136"/>
      <c r="AB62" s="136"/>
      <c r="AC62" s="136"/>
      <c r="AD62" s="136"/>
      <c r="AE62" s="136"/>
      <c r="AF62" s="136"/>
      <c r="AG62" s="136"/>
      <c r="AH62" s="169" t="s">
        <v>244</v>
      </c>
    </row>
    <row r="63" spans="1:48" s="169" customFormat="1">
      <c r="A63" s="167" t="s">
        <v>245</v>
      </c>
      <c r="B63" s="166"/>
      <c r="C63" s="166"/>
      <c r="D63" s="166"/>
      <c r="E63" s="166"/>
      <c r="F63" s="166"/>
      <c r="G63" s="166"/>
      <c r="H63" s="166"/>
      <c r="I63" s="168"/>
      <c r="J63" s="136"/>
      <c r="K63" s="136"/>
      <c r="L63" s="136"/>
      <c r="M63" s="136"/>
      <c r="N63" s="136"/>
      <c r="O63" s="136"/>
      <c r="P63" s="136"/>
      <c r="Q63" s="136"/>
      <c r="R63" s="136"/>
      <c r="S63" s="136"/>
      <c r="T63" s="136"/>
      <c r="U63" s="136"/>
      <c r="V63" s="136"/>
      <c r="W63" s="136"/>
      <c r="X63" s="136"/>
      <c r="Y63" s="136"/>
      <c r="Z63" s="136"/>
      <c r="AA63" s="136"/>
      <c r="AB63" s="136"/>
      <c r="AC63" s="136"/>
      <c r="AD63" s="136"/>
      <c r="AE63" s="136"/>
      <c r="AF63" s="136"/>
      <c r="AG63" s="136"/>
      <c r="AH63" s="169" t="s">
        <v>246</v>
      </c>
    </row>
    <row r="64" spans="1:48" s="156" customFormat="1">
      <c r="A64" s="157" t="s">
        <v>247</v>
      </c>
      <c r="B64" s="158"/>
      <c r="C64" s="158"/>
      <c r="D64" s="158"/>
      <c r="E64" s="158"/>
      <c r="F64" s="158"/>
      <c r="G64" s="158"/>
      <c r="H64" s="158"/>
      <c r="I64" s="159"/>
      <c r="J64" s="160"/>
      <c r="K64" s="160"/>
      <c r="L64" s="160"/>
      <c r="M64" s="160"/>
      <c r="N64" s="160"/>
      <c r="O64" s="160"/>
      <c r="P64" s="160"/>
      <c r="Q64" s="160"/>
      <c r="R64" s="160"/>
      <c r="S64" s="160"/>
      <c r="T64" s="160"/>
      <c r="U64" s="160"/>
      <c r="V64" s="160"/>
      <c r="W64" s="160"/>
      <c r="X64" s="160"/>
      <c r="Y64" s="160"/>
      <c r="Z64" s="160"/>
      <c r="AA64" s="160"/>
      <c r="AB64" s="160"/>
      <c r="AC64" s="160"/>
      <c r="AD64" s="160"/>
      <c r="AE64" s="160"/>
      <c r="AF64" s="160"/>
      <c r="AG64" s="160"/>
      <c r="AH64" s="156" t="s">
        <v>248</v>
      </c>
    </row>
    <row r="65" spans="1:34" s="156" customFormat="1">
      <c r="A65" s="157" t="s">
        <v>249</v>
      </c>
      <c r="B65" s="158"/>
      <c r="C65" s="158"/>
      <c r="D65" s="158"/>
      <c r="E65" s="158"/>
      <c r="F65" s="158"/>
      <c r="G65" s="158"/>
      <c r="H65" s="158"/>
      <c r="I65" s="159"/>
      <c r="J65" s="160"/>
      <c r="K65" s="160"/>
      <c r="L65" s="160"/>
      <c r="M65" s="160"/>
      <c r="N65" s="160"/>
      <c r="O65" s="160"/>
      <c r="P65" s="160"/>
      <c r="Q65" s="160"/>
      <c r="R65" s="160"/>
      <c r="S65" s="160"/>
      <c r="T65" s="160"/>
      <c r="U65" s="160"/>
      <c r="V65" s="160"/>
      <c r="W65" s="160"/>
      <c r="X65" s="160"/>
      <c r="Y65" s="160"/>
      <c r="Z65" s="160"/>
      <c r="AA65" s="160"/>
      <c r="AB65" s="160"/>
      <c r="AC65" s="160"/>
      <c r="AD65" s="160"/>
      <c r="AE65" s="160"/>
      <c r="AF65" s="160"/>
      <c r="AG65" s="160"/>
      <c r="AH65" s="156" t="s">
        <v>250</v>
      </c>
    </row>
    <row r="66" spans="1:34" s="169" customFormat="1">
      <c r="A66" s="167" t="s">
        <v>251</v>
      </c>
      <c r="B66" s="166"/>
      <c r="C66" s="166"/>
      <c r="D66" s="166"/>
      <c r="E66" s="166"/>
      <c r="F66" s="166"/>
      <c r="G66" s="166"/>
      <c r="H66" s="166"/>
      <c r="I66" s="168"/>
      <c r="J66" s="136"/>
      <c r="K66" s="136"/>
      <c r="L66" s="136"/>
      <c r="M66" s="136"/>
      <c r="N66" s="136"/>
      <c r="O66" s="136"/>
      <c r="P66" s="136"/>
      <c r="Q66" s="136"/>
      <c r="R66" s="136"/>
      <c r="S66" s="136"/>
      <c r="T66" s="136"/>
      <c r="U66" s="136"/>
      <c r="V66" s="136"/>
      <c r="W66" s="136"/>
      <c r="X66" s="136"/>
      <c r="Y66" s="136"/>
      <c r="Z66" s="136"/>
      <c r="AA66" s="136"/>
      <c r="AB66" s="136"/>
      <c r="AC66" s="136"/>
      <c r="AD66" s="136"/>
      <c r="AE66" s="136"/>
      <c r="AF66" s="136"/>
      <c r="AG66" s="136"/>
      <c r="AH66" s="169" t="s">
        <v>252</v>
      </c>
    </row>
    <row r="67" spans="1:34" s="169" customFormat="1">
      <c r="A67" s="167" t="s">
        <v>253</v>
      </c>
      <c r="B67" s="166"/>
      <c r="C67" s="166"/>
      <c r="D67" s="166"/>
      <c r="E67" s="166"/>
      <c r="F67" s="166"/>
      <c r="G67" s="166"/>
      <c r="H67" s="166"/>
      <c r="I67" s="168"/>
      <c r="J67" s="136"/>
      <c r="K67" s="136"/>
      <c r="L67" s="136"/>
      <c r="M67" s="136"/>
      <c r="N67" s="136"/>
      <c r="O67" s="136"/>
      <c r="P67" s="136"/>
      <c r="Q67" s="136"/>
      <c r="R67" s="136"/>
      <c r="S67" s="136"/>
      <c r="T67" s="136"/>
      <c r="U67" s="136"/>
      <c r="V67" s="136"/>
      <c r="W67" s="136"/>
      <c r="X67" s="136"/>
      <c r="Y67" s="136"/>
      <c r="Z67" s="136"/>
      <c r="AA67" s="136"/>
      <c r="AB67" s="136"/>
      <c r="AC67" s="136"/>
      <c r="AD67" s="136"/>
      <c r="AE67" s="136"/>
      <c r="AF67" s="136"/>
      <c r="AG67" s="136"/>
      <c r="AH67" s="169" t="s">
        <v>254</v>
      </c>
    </row>
    <row r="68" spans="1:34">
      <c r="A68" s="149" t="s">
        <v>255</v>
      </c>
      <c r="B68" s="133"/>
      <c r="C68" s="133"/>
      <c r="D68" s="133"/>
      <c r="E68" s="133"/>
      <c r="F68" s="133"/>
      <c r="G68" s="133"/>
      <c r="H68" s="133"/>
      <c r="I68" s="150"/>
      <c r="J68" s="134"/>
      <c r="K68" s="134"/>
      <c r="L68" s="134"/>
      <c r="M68" s="134"/>
      <c r="N68" s="134"/>
      <c r="O68" s="134"/>
      <c r="P68" s="134"/>
      <c r="Q68" s="134"/>
      <c r="R68" s="134"/>
      <c r="S68" s="134"/>
      <c r="T68" s="134"/>
      <c r="U68" s="134"/>
      <c r="V68" s="134"/>
      <c r="W68" s="134"/>
      <c r="X68" s="134"/>
      <c r="Y68" s="134"/>
      <c r="Z68" s="134"/>
      <c r="AA68" s="134"/>
      <c r="AB68" s="134"/>
      <c r="AC68" s="134"/>
      <c r="AD68" s="134"/>
      <c r="AE68" s="134"/>
      <c r="AF68" s="134"/>
      <c r="AG68" s="134"/>
      <c r="AH68" s="132" t="s">
        <v>256</v>
      </c>
    </row>
    <row r="69" spans="1:34">
      <c r="A69" s="149" t="s">
        <v>257</v>
      </c>
      <c r="B69" s="133"/>
      <c r="C69" s="133"/>
      <c r="D69" s="133"/>
      <c r="E69" s="133"/>
      <c r="F69" s="133"/>
      <c r="G69" s="133"/>
      <c r="H69" s="133"/>
      <c r="I69" s="150"/>
      <c r="J69" s="134"/>
      <c r="K69" s="134"/>
      <c r="L69" s="134"/>
      <c r="M69" s="134"/>
      <c r="N69" s="134"/>
      <c r="O69" s="134"/>
      <c r="P69" s="134"/>
      <c r="Q69" s="134"/>
      <c r="R69" s="134"/>
      <c r="S69" s="134"/>
      <c r="T69" s="134"/>
      <c r="U69" s="134"/>
      <c r="V69" s="134"/>
      <c r="W69" s="134"/>
      <c r="X69" s="134"/>
      <c r="Y69" s="134"/>
      <c r="Z69" s="134"/>
      <c r="AA69" s="134"/>
      <c r="AB69" s="134"/>
      <c r="AC69" s="134"/>
      <c r="AD69" s="134"/>
      <c r="AE69" s="134"/>
      <c r="AF69" s="134"/>
      <c r="AG69" s="134"/>
      <c r="AH69" s="132" t="s">
        <v>258</v>
      </c>
    </row>
    <row r="70" spans="1:34">
      <c r="A70" s="149" t="s">
        <v>259</v>
      </c>
      <c r="B70" s="133"/>
      <c r="C70" s="133"/>
      <c r="D70" s="133"/>
      <c r="E70" s="133"/>
      <c r="F70" s="133"/>
      <c r="G70" s="133"/>
      <c r="H70" s="133"/>
      <c r="I70" s="150"/>
      <c r="J70" s="134"/>
      <c r="K70" s="134"/>
      <c r="L70" s="134"/>
      <c r="M70" s="134"/>
      <c r="N70" s="134"/>
      <c r="O70" s="134"/>
      <c r="P70" s="134"/>
      <c r="Q70" s="134"/>
      <c r="R70" s="134"/>
      <c r="S70" s="134"/>
      <c r="T70" s="134"/>
      <c r="U70" s="134"/>
      <c r="V70" s="134"/>
      <c r="W70" s="134"/>
      <c r="X70" s="134"/>
      <c r="Y70" s="134"/>
      <c r="Z70" s="134"/>
      <c r="AA70" s="134"/>
      <c r="AB70" s="134"/>
      <c r="AC70" s="134"/>
      <c r="AD70" s="134"/>
      <c r="AE70" s="134"/>
      <c r="AF70" s="134"/>
      <c r="AG70" s="134"/>
      <c r="AH70" s="132" t="s">
        <v>260</v>
      </c>
    </row>
    <row r="71" spans="1:34">
      <c r="A71" s="157" t="s">
        <v>261</v>
      </c>
      <c r="B71" s="133"/>
      <c r="C71" s="133"/>
      <c r="D71" s="133"/>
      <c r="E71" s="133"/>
      <c r="F71" s="133"/>
      <c r="G71" s="133"/>
      <c r="H71" s="133"/>
      <c r="I71" s="150"/>
      <c r="J71" s="134"/>
      <c r="K71" s="134"/>
      <c r="L71" s="134"/>
      <c r="M71" s="134"/>
      <c r="N71" s="134"/>
      <c r="O71" s="134"/>
      <c r="P71" s="134"/>
      <c r="Q71" s="134"/>
      <c r="R71" s="134"/>
      <c r="S71" s="134"/>
      <c r="T71" s="134"/>
      <c r="U71" s="134"/>
      <c r="V71" s="134"/>
      <c r="W71" s="134"/>
      <c r="X71" s="134"/>
      <c r="Y71" s="134"/>
      <c r="Z71" s="134"/>
      <c r="AA71" s="134"/>
      <c r="AB71" s="134"/>
      <c r="AC71" s="134"/>
      <c r="AD71" s="134"/>
      <c r="AE71" s="134"/>
      <c r="AF71" s="134"/>
      <c r="AG71" s="134"/>
      <c r="AH71" s="132" t="s">
        <v>262</v>
      </c>
    </row>
    <row r="72" spans="1:34">
      <c r="A72" s="149" t="s">
        <v>263</v>
      </c>
      <c r="B72" s="133"/>
      <c r="C72" s="133"/>
      <c r="D72" s="133"/>
      <c r="E72" s="133"/>
      <c r="F72" s="133"/>
      <c r="G72" s="133"/>
      <c r="H72" s="133"/>
      <c r="I72" s="150"/>
      <c r="J72" s="134"/>
      <c r="K72" s="134"/>
      <c r="L72" s="134"/>
      <c r="M72" s="134"/>
      <c r="N72" s="134"/>
      <c r="O72" s="134"/>
      <c r="P72" s="134"/>
      <c r="Q72" s="134"/>
      <c r="R72" s="134"/>
      <c r="S72" s="134"/>
      <c r="T72" s="134"/>
      <c r="U72" s="134"/>
      <c r="V72" s="134"/>
      <c r="W72" s="134"/>
      <c r="X72" s="134"/>
      <c r="Y72" s="134"/>
      <c r="Z72" s="134"/>
      <c r="AA72" s="134"/>
      <c r="AB72" s="134"/>
      <c r="AC72" s="134"/>
      <c r="AD72" s="134"/>
      <c r="AE72" s="134"/>
      <c r="AF72" s="134"/>
      <c r="AG72" s="134"/>
      <c r="AH72" s="132" t="s">
        <v>264</v>
      </c>
    </row>
    <row r="73" spans="1:34">
      <c r="A73" s="149" t="s">
        <v>265</v>
      </c>
      <c r="B73" s="133"/>
      <c r="C73" s="133"/>
      <c r="D73" s="133"/>
      <c r="E73" s="133"/>
      <c r="F73" s="133"/>
      <c r="G73" s="133"/>
      <c r="H73" s="133"/>
      <c r="I73" s="150"/>
      <c r="J73" s="134"/>
      <c r="K73" s="134"/>
      <c r="L73" s="134"/>
      <c r="M73" s="134"/>
      <c r="N73" s="134"/>
      <c r="O73" s="134"/>
      <c r="P73" s="134"/>
      <c r="Q73" s="134"/>
      <c r="R73" s="134"/>
      <c r="S73" s="134"/>
      <c r="T73" s="134"/>
      <c r="U73" s="134"/>
      <c r="V73" s="134"/>
      <c r="W73" s="134"/>
      <c r="X73" s="134"/>
      <c r="Y73" s="134"/>
      <c r="Z73" s="134"/>
      <c r="AA73" s="134"/>
      <c r="AB73" s="134"/>
      <c r="AC73" s="134"/>
      <c r="AD73" s="134"/>
      <c r="AE73" s="134"/>
      <c r="AF73" s="134"/>
      <c r="AG73" s="134"/>
      <c r="AH73" s="132" t="s">
        <v>266</v>
      </c>
    </row>
    <row r="74" spans="1:34">
      <c r="A74" s="149" t="s">
        <v>267</v>
      </c>
      <c r="B74" s="133"/>
      <c r="C74" s="133"/>
      <c r="D74" s="133"/>
      <c r="E74" s="133"/>
      <c r="F74" s="133"/>
      <c r="G74" s="133"/>
      <c r="H74" s="133"/>
      <c r="I74" s="150"/>
      <c r="J74" s="134"/>
      <c r="K74" s="134"/>
      <c r="L74" s="134"/>
      <c r="M74" s="134"/>
      <c r="N74" s="134"/>
      <c r="O74" s="134"/>
      <c r="P74" s="134"/>
      <c r="Q74" s="134"/>
      <c r="R74" s="134"/>
      <c r="S74" s="134"/>
      <c r="T74" s="134"/>
      <c r="U74" s="134"/>
      <c r="V74" s="134"/>
      <c r="W74" s="134"/>
      <c r="X74" s="134"/>
      <c r="Y74" s="134"/>
      <c r="Z74" s="134"/>
      <c r="AA74" s="134"/>
      <c r="AB74" s="134"/>
      <c r="AC74" s="134"/>
      <c r="AD74" s="134"/>
      <c r="AE74" s="134"/>
      <c r="AF74" s="134"/>
      <c r="AG74" s="134"/>
      <c r="AH74" s="132" t="s">
        <v>268</v>
      </c>
    </row>
    <row r="75" spans="1:34">
      <c r="A75" s="149" t="s">
        <v>269</v>
      </c>
      <c r="B75" s="133"/>
      <c r="C75" s="133"/>
      <c r="D75" s="133"/>
      <c r="E75" s="133"/>
      <c r="F75" s="133"/>
      <c r="G75" s="133"/>
      <c r="H75" s="133"/>
      <c r="I75" s="150"/>
      <c r="J75" s="134"/>
      <c r="K75" s="134"/>
      <c r="L75" s="134"/>
      <c r="M75" s="134"/>
      <c r="N75" s="134"/>
      <c r="O75" s="134"/>
      <c r="P75" s="134"/>
      <c r="Q75" s="134"/>
      <c r="R75" s="134"/>
      <c r="S75" s="134"/>
      <c r="T75" s="134"/>
      <c r="U75" s="134"/>
      <c r="V75" s="134"/>
      <c r="W75" s="134"/>
      <c r="X75" s="134"/>
      <c r="Y75" s="134"/>
      <c r="Z75" s="134"/>
      <c r="AA75" s="134"/>
      <c r="AB75" s="134"/>
      <c r="AC75" s="134"/>
      <c r="AD75" s="134"/>
      <c r="AE75" s="134"/>
      <c r="AF75" s="134"/>
      <c r="AG75" s="134"/>
      <c r="AH75" s="132" t="s">
        <v>264</v>
      </c>
    </row>
    <row r="76" spans="1:34">
      <c r="A76" s="149" t="s">
        <v>270</v>
      </c>
      <c r="B76" s="133"/>
      <c r="C76" s="133"/>
      <c r="D76" s="133"/>
      <c r="E76" s="133"/>
      <c r="F76" s="133"/>
      <c r="G76" s="133"/>
      <c r="H76" s="133"/>
      <c r="I76" s="150"/>
      <c r="J76" s="134"/>
      <c r="K76" s="134"/>
      <c r="L76" s="134"/>
      <c r="M76" s="134"/>
      <c r="N76" s="134"/>
      <c r="O76" s="134"/>
      <c r="P76" s="134"/>
      <c r="Q76" s="134"/>
      <c r="R76" s="134"/>
      <c r="S76" s="134"/>
      <c r="T76" s="134"/>
      <c r="U76" s="134"/>
      <c r="V76" s="134"/>
      <c r="W76" s="134"/>
      <c r="X76" s="134"/>
      <c r="Y76" s="134"/>
      <c r="Z76" s="134"/>
      <c r="AA76" s="134"/>
      <c r="AB76" s="134"/>
      <c r="AC76" s="134"/>
      <c r="AD76" s="134"/>
      <c r="AE76" s="134"/>
      <c r="AF76" s="134"/>
      <c r="AG76" s="134"/>
      <c r="AH76" s="132" t="s">
        <v>264</v>
      </c>
    </row>
    <row r="77" spans="1:34">
      <c r="A77" s="149" t="s">
        <v>271</v>
      </c>
      <c r="B77" s="133"/>
      <c r="C77" s="133"/>
      <c r="D77" s="133"/>
      <c r="E77" s="133"/>
      <c r="F77" s="133"/>
      <c r="G77" s="133"/>
      <c r="H77" s="133"/>
      <c r="I77" s="150"/>
      <c r="J77" s="134"/>
      <c r="K77" s="134"/>
      <c r="L77" s="134"/>
      <c r="M77" s="134"/>
      <c r="N77" s="134"/>
      <c r="O77" s="134"/>
      <c r="P77" s="134"/>
      <c r="Q77" s="134"/>
      <c r="R77" s="134"/>
      <c r="S77" s="134"/>
      <c r="T77" s="134"/>
      <c r="U77" s="134"/>
      <c r="V77" s="134"/>
      <c r="W77" s="134"/>
      <c r="X77" s="134"/>
      <c r="Y77" s="134"/>
      <c r="Z77" s="134"/>
      <c r="AA77" s="134"/>
      <c r="AB77" s="134"/>
      <c r="AC77" s="134"/>
      <c r="AD77" s="134"/>
      <c r="AE77" s="134"/>
      <c r="AF77" s="134"/>
      <c r="AG77" s="134"/>
      <c r="AH77" s="132" t="s">
        <v>264</v>
      </c>
    </row>
    <row r="78" spans="1:34">
      <c r="A78" s="149" t="s">
        <v>272</v>
      </c>
      <c r="B78" s="133"/>
      <c r="C78" s="133"/>
      <c r="D78" s="133"/>
      <c r="E78" s="133"/>
      <c r="F78" s="133"/>
      <c r="G78" s="133"/>
      <c r="H78" s="133"/>
      <c r="I78" s="150"/>
      <c r="J78" s="134"/>
      <c r="K78" s="134"/>
      <c r="L78" s="134"/>
      <c r="M78" s="134"/>
      <c r="N78" s="134"/>
      <c r="O78" s="134"/>
      <c r="P78" s="134"/>
      <c r="Q78" s="134"/>
      <c r="R78" s="134"/>
      <c r="S78" s="134"/>
      <c r="T78" s="134"/>
      <c r="U78" s="134"/>
      <c r="V78" s="134"/>
      <c r="W78" s="134"/>
      <c r="X78" s="134"/>
      <c r="Y78" s="134"/>
      <c r="Z78" s="134"/>
      <c r="AA78" s="134"/>
      <c r="AB78" s="134"/>
      <c r="AC78" s="134"/>
      <c r="AD78" s="134"/>
      <c r="AE78" s="134"/>
      <c r="AF78" s="134"/>
      <c r="AG78" s="134"/>
      <c r="AH78" s="132" t="s">
        <v>264</v>
      </c>
    </row>
    <row r="79" spans="1:34">
      <c r="A79" s="149" t="s">
        <v>273</v>
      </c>
      <c r="B79" s="133"/>
      <c r="C79" s="133"/>
      <c r="D79" s="133"/>
      <c r="E79" s="133"/>
      <c r="F79" s="133"/>
      <c r="G79" s="133"/>
      <c r="H79" s="133"/>
      <c r="I79" s="150"/>
      <c r="J79" s="134"/>
      <c r="K79" s="134"/>
      <c r="L79" s="134"/>
      <c r="M79" s="134"/>
      <c r="N79" s="134"/>
      <c r="O79" s="134"/>
      <c r="P79" s="134"/>
      <c r="Q79" s="134"/>
      <c r="R79" s="134"/>
      <c r="S79" s="134"/>
      <c r="T79" s="134"/>
      <c r="U79" s="134"/>
      <c r="V79" s="134"/>
      <c r="W79" s="134"/>
      <c r="X79" s="134"/>
      <c r="Y79" s="134"/>
      <c r="Z79" s="134"/>
      <c r="AA79" s="134"/>
      <c r="AB79" s="134"/>
      <c r="AC79" s="134"/>
      <c r="AD79" s="134"/>
      <c r="AE79" s="134"/>
      <c r="AF79" s="134"/>
      <c r="AG79" s="134"/>
      <c r="AH79" s="132" t="s">
        <v>260</v>
      </c>
    </row>
    <row r="80" spans="1:34">
      <c r="A80" s="149" t="s">
        <v>274</v>
      </c>
      <c r="B80" s="133"/>
      <c r="C80" s="133"/>
      <c r="D80" s="133"/>
      <c r="E80" s="133"/>
      <c r="F80" s="133"/>
      <c r="G80" s="133"/>
      <c r="H80" s="133"/>
      <c r="I80" s="150"/>
      <c r="J80" s="134"/>
      <c r="K80" s="134"/>
      <c r="L80" s="134"/>
      <c r="M80" s="134"/>
      <c r="N80" s="134"/>
      <c r="O80" s="134"/>
      <c r="P80" s="134"/>
      <c r="Q80" s="134"/>
      <c r="R80" s="134"/>
      <c r="S80" s="134"/>
      <c r="T80" s="134"/>
      <c r="U80" s="134"/>
      <c r="V80" s="134"/>
      <c r="W80" s="134"/>
      <c r="X80" s="134"/>
      <c r="Y80" s="134"/>
      <c r="Z80" s="134"/>
      <c r="AA80" s="134"/>
      <c r="AB80" s="134"/>
      <c r="AC80" s="134"/>
      <c r="AD80" s="134"/>
      <c r="AE80" s="134"/>
      <c r="AF80" s="134"/>
      <c r="AG80" s="134"/>
      <c r="AH80" s="132" t="s">
        <v>262</v>
      </c>
    </row>
    <row r="81" spans="1:34">
      <c r="A81" s="149" t="s">
        <v>275</v>
      </c>
      <c r="B81" s="133"/>
      <c r="C81" s="133"/>
      <c r="D81" s="133"/>
      <c r="E81" s="133"/>
      <c r="F81" s="133"/>
      <c r="G81" s="133"/>
      <c r="H81" s="133"/>
      <c r="I81" s="150"/>
      <c r="J81" s="134"/>
      <c r="K81" s="134"/>
      <c r="L81" s="134"/>
      <c r="M81" s="134"/>
      <c r="N81" s="134"/>
      <c r="O81" s="134"/>
      <c r="P81" s="134"/>
      <c r="Q81" s="134"/>
      <c r="R81" s="134"/>
      <c r="S81" s="134"/>
      <c r="T81" s="134"/>
      <c r="U81" s="134"/>
      <c r="V81" s="134"/>
      <c r="W81" s="134"/>
      <c r="X81" s="134"/>
      <c r="Y81" s="134"/>
      <c r="Z81" s="134"/>
      <c r="AA81" s="134"/>
      <c r="AB81" s="134"/>
      <c r="AC81" s="134"/>
      <c r="AD81" s="134"/>
      <c r="AE81" s="134"/>
      <c r="AF81" s="134"/>
      <c r="AG81" s="134"/>
      <c r="AH81" s="132" t="s">
        <v>260</v>
      </c>
    </row>
    <row r="82" spans="1:34">
      <c r="A82" s="149" t="s">
        <v>276</v>
      </c>
      <c r="B82" s="133"/>
      <c r="C82" s="133"/>
      <c r="D82" s="133"/>
      <c r="E82" s="133"/>
      <c r="F82" s="133"/>
      <c r="G82" s="133"/>
      <c r="H82" s="133"/>
      <c r="I82" s="150"/>
      <c r="J82" s="134"/>
      <c r="K82" s="134"/>
      <c r="L82" s="134"/>
      <c r="M82" s="134"/>
      <c r="N82" s="134"/>
      <c r="O82" s="134"/>
      <c r="P82" s="134"/>
      <c r="Q82" s="134"/>
      <c r="R82" s="134"/>
      <c r="S82" s="134"/>
      <c r="T82" s="134"/>
      <c r="U82" s="134"/>
      <c r="V82" s="134"/>
      <c r="W82" s="134"/>
      <c r="X82" s="134"/>
      <c r="Y82" s="134"/>
      <c r="Z82" s="134"/>
      <c r="AA82" s="134"/>
      <c r="AB82" s="134"/>
      <c r="AC82" s="134"/>
      <c r="AD82" s="134"/>
      <c r="AE82" s="134"/>
      <c r="AF82" s="134"/>
      <c r="AG82" s="134"/>
      <c r="AH82" s="132" t="s">
        <v>262</v>
      </c>
    </row>
    <row r="83" spans="1:34">
      <c r="A83" s="149"/>
      <c r="B83" s="133"/>
      <c r="C83" s="133"/>
      <c r="D83" s="133"/>
      <c r="E83" s="133"/>
      <c r="F83" s="133"/>
      <c r="G83" s="133"/>
      <c r="H83" s="133"/>
      <c r="I83" s="150"/>
      <c r="J83" s="134"/>
      <c r="K83" s="134"/>
      <c r="L83" s="134"/>
      <c r="M83" s="134"/>
      <c r="N83" s="134"/>
      <c r="O83" s="134"/>
      <c r="P83" s="134"/>
      <c r="Q83" s="134"/>
      <c r="R83" s="134"/>
      <c r="S83" s="134"/>
      <c r="T83" s="134"/>
      <c r="U83" s="134"/>
      <c r="V83" s="134"/>
      <c r="W83" s="134"/>
      <c r="X83" s="134"/>
      <c r="Y83" s="134"/>
      <c r="Z83" s="134"/>
      <c r="AA83" s="134"/>
      <c r="AB83" s="134"/>
      <c r="AC83" s="134"/>
      <c r="AD83" s="134"/>
      <c r="AE83" s="134"/>
      <c r="AF83" s="134"/>
      <c r="AG83" s="134"/>
    </row>
    <row r="84" spans="1:34">
      <c r="A84" s="149"/>
      <c r="B84" s="133"/>
      <c r="C84" s="133"/>
      <c r="D84" s="133"/>
      <c r="E84" s="133"/>
      <c r="F84" s="133"/>
      <c r="G84" s="133"/>
      <c r="H84" s="133"/>
      <c r="I84" s="150"/>
      <c r="J84" s="134"/>
      <c r="K84" s="134"/>
      <c r="L84" s="134"/>
      <c r="M84" s="134"/>
      <c r="N84" s="134"/>
      <c r="O84" s="134"/>
      <c r="P84" s="134"/>
      <c r="Q84" s="134"/>
      <c r="R84" s="134"/>
      <c r="S84" s="134"/>
      <c r="T84" s="134"/>
      <c r="U84" s="134"/>
      <c r="V84" s="134"/>
      <c r="W84" s="134"/>
      <c r="X84" s="134"/>
      <c r="Y84" s="134"/>
      <c r="Z84" s="134"/>
      <c r="AA84" s="134"/>
      <c r="AB84" s="134"/>
      <c r="AC84" s="134"/>
      <c r="AD84" s="134"/>
      <c r="AE84" s="134"/>
      <c r="AF84" s="134"/>
      <c r="AG84" s="134"/>
    </row>
    <row r="85" spans="1:34">
      <c r="A85" s="149" t="s">
        <v>277</v>
      </c>
      <c r="B85" s="133"/>
      <c r="C85" s="133"/>
      <c r="D85" s="133"/>
      <c r="E85" s="133"/>
      <c r="F85" s="133"/>
      <c r="G85" s="133"/>
      <c r="H85" s="133"/>
      <c r="I85" s="150"/>
      <c r="J85" s="134"/>
      <c r="K85" s="134"/>
      <c r="L85" s="134"/>
      <c r="M85" s="134"/>
      <c r="N85" s="134"/>
      <c r="O85" s="134"/>
      <c r="P85" s="134"/>
      <c r="Q85" s="134"/>
      <c r="R85" s="134"/>
      <c r="S85" s="134"/>
      <c r="T85" s="134"/>
      <c r="U85" s="134"/>
      <c r="V85" s="134"/>
      <c r="W85" s="134"/>
      <c r="X85" s="134"/>
      <c r="Y85" s="134"/>
      <c r="Z85" s="134"/>
      <c r="AA85" s="134"/>
      <c r="AB85" s="134"/>
      <c r="AC85" s="134"/>
      <c r="AD85" s="134"/>
      <c r="AE85" s="134"/>
      <c r="AF85" s="134"/>
      <c r="AG85" s="134"/>
    </row>
    <row r="86" spans="1:34">
      <c r="A86" s="149" t="s">
        <v>278</v>
      </c>
      <c r="B86" s="133"/>
      <c r="C86" s="133"/>
      <c r="D86" s="133"/>
      <c r="E86" s="133"/>
      <c r="F86" s="133"/>
      <c r="G86" s="133"/>
      <c r="H86" s="133"/>
      <c r="I86" s="150"/>
      <c r="J86" s="134"/>
      <c r="K86" s="134"/>
      <c r="L86" s="134"/>
      <c r="M86" s="134"/>
      <c r="N86" s="134"/>
      <c r="O86" s="134"/>
      <c r="P86" s="134"/>
      <c r="Q86" s="134"/>
      <c r="R86" s="134"/>
      <c r="S86" s="134"/>
      <c r="T86" s="134"/>
      <c r="U86" s="134"/>
      <c r="V86" s="134"/>
      <c r="W86" s="134"/>
      <c r="X86" s="134"/>
      <c r="Y86" s="134"/>
      <c r="Z86" s="134"/>
      <c r="AA86" s="134"/>
      <c r="AB86" s="134"/>
      <c r="AC86" s="134"/>
      <c r="AD86" s="134"/>
      <c r="AE86" s="134"/>
      <c r="AF86" s="134"/>
      <c r="AG86" s="134"/>
      <c r="AH86" s="132" t="s">
        <v>279</v>
      </c>
    </row>
    <row r="87" spans="1:34">
      <c r="A87" s="149" t="s">
        <v>280</v>
      </c>
      <c r="B87" s="133"/>
      <c r="C87" s="133"/>
      <c r="D87" s="133"/>
      <c r="E87" s="133"/>
      <c r="F87" s="133"/>
      <c r="G87" s="133"/>
      <c r="H87" s="133"/>
      <c r="I87" s="150"/>
      <c r="J87" s="134"/>
      <c r="K87" s="134"/>
      <c r="L87" s="134"/>
      <c r="M87" s="134"/>
      <c r="N87" s="134"/>
      <c r="O87" s="134"/>
      <c r="P87" s="134"/>
      <c r="Q87" s="134"/>
      <c r="R87" s="134"/>
      <c r="S87" s="134"/>
      <c r="T87" s="134"/>
      <c r="U87" s="134"/>
      <c r="V87" s="134"/>
      <c r="W87" s="134"/>
      <c r="X87" s="134"/>
      <c r="Y87" s="134"/>
      <c r="Z87" s="134"/>
      <c r="AA87" s="134"/>
      <c r="AB87" s="134"/>
      <c r="AC87" s="134"/>
      <c r="AD87" s="134"/>
      <c r="AE87" s="134"/>
      <c r="AF87" s="134"/>
      <c r="AG87" s="134"/>
      <c r="AH87" s="132" t="s">
        <v>281</v>
      </c>
    </row>
    <row r="88" spans="1:34">
      <c r="A88" s="149" t="s">
        <v>282</v>
      </c>
      <c r="B88" s="133"/>
      <c r="C88" s="133"/>
      <c r="D88" s="133"/>
      <c r="E88" s="133"/>
      <c r="F88" s="133"/>
      <c r="G88" s="133"/>
      <c r="H88" s="133"/>
      <c r="I88" s="150"/>
      <c r="J88" s="134"/>
      <c r="K88" s="134"/>
      <c r="L88" s="134"/>
      <c r="M88" s="134"/>
      <c r="N88" s="134"/>
      <c r="O88" s="134"/>
      <c r="P88" s="134"/>
      <c r="Q88" s="134"/>
      <c r="R88" s="134"/>
      <c r="S88" s="134"/>
      <c r="T88" s="134"/>
      <c r="U88" s="134"/>
      <c r="V88" s="134"/>
      <c r="W88" s="134"/>
      <c r="X88" s="134"/>
      <c r="Y88" s="134"/>
      <c r="Z88" s="134"/>
      <c r="AA88" s="134"/>
      <c r="AB88" s="134"/>
      <c r="AC88" s="134"/>
      <c r="AD88" s="134"/>
      <c r="AE88" s="134"/>
      <c r="AF88" s="134"/>
      <c r="AG88" s="134"/>
      <c r="AH88" s="132" t="s">
        <v>283</v>
      </c>
    </row>
    <row r="89" spans="1:34">
      <c r="A89" s="149" t="s">
        <v>284</v>
      </c>
      <c r="B89" s="133"/>
      <c r="C89" s="133"/>
      <c r="D89" s="133"/>
      <c r="E89" s="133"/>
      <c r="F89" s="133"/>
      <c r="G89" s="133"/>
      <c r="H89" s="133"/>
      <c r="I89" s="150"/>
      <c r="J89" s="134"/>
      <c r="K89" s="134"/>
      <c r="L89" s="134"/>
      <c r="M89" s="134"/>
      <c r="N89" s="134"/>
      <c r="O89" s="134"/>
      <c r="P89" s="134"/>
      <c r="Q89" s="134"/>
      <c r="R89" s="134"/>
      <c r="S89" s="134"/>
      <c r="T89" s="134"/>
      <c r="U89" s="134"/>
      <c r="V89" s="134"/>
      <c r="W89" s="134"/>
      <c r="X89" s="134"/>
      <c r="Y89" s="134"/>
      <c r="Z89" s="134"/>
      <c r="AA89" s="134"/>
      <c r="AB89" s="134"/>
      <c r="AC89" s="134"/>
      <c r="AD89" s="134"/>
      <c r="AE89" s="134"/>
      <c r="AF89" s="134"/>
      <c r="AG89" s="134"/>
      <c r="AH89" s="132" t="s">
        <v>285</v>
      </c>
    </row>
    <row r="90" spans="1:34">
      <c r="A90" s="149" t="s">
        <v>284</v>
      </c>
      <c r="B90" s="133"/>
      <c r="C90" s="133"/>
      <c r="D90" s="133"/>
      <c r="E90" s="133"/>
      <c r="F90" s="133"/>
      <c r="G90" s="133"/>
      <c r="H90" s="133"/>
      <c r="I90" s="150"/>
      <c r="J90" s="134"/>
      <c r="K90" s="134"/>
      <c r="L90" s="134"/>
      <c r="M90" s="134"/>
      <c r="N90" s="134"/>
      <c r="O90" s="134"/>
      <c r="P90" s="134"/>
      <c r="Q90" s="134"/>
      <c r="R90" s="134"/>
      <c r="S90" s="134"/>
      <c r="T90" s="134"/>
      <c r="U90" s="134"/>
      <c r="V90" s="134"/>
      <c r="W90" s="134"/>
      <c r="X90" s="134"/>
      <c r="Y90" s="134"/>
      <c r="Z90" s="134"/>
      <c r="AA90" s="134"/>
      <c r="AB90" s="134"/>
      <c r="AC90" s="134"/>
      <c r="AD90" s="134"/>
      <c r="AE90" s="134"/>
      <c r="AF90" s="134"/>
      <c r="AG90" s="134"/>
      <c r="AH90" s="132" t="s">
        <v>286</v>
      </c>
    </row>
    <row r="91" spans="1:34" s="156" customFormat="1">
      <c r="A91" s="157" t="s">
        <v>287</v>
      </c>
      <c r="B91" s="158"/>
      <c r="C91" s="158"/>
      <c r="D91" s="158"/>
      <c r="E91" s="158"/>
      <c r="F91" s="158"/>
      <c r="G91" s="158"/>
      <c r="H91" s="158"/>
      <c r="I91" s="159"/>
      <c r="J91" s="160"/>
      <c r="K91" s="160"/>
      <c r="L91" s="160"/>
      <c r="M91" s="160"/>
      <c r="N91" s="160"/>
      <c r="O91" s="160"/>
      <c r="P91" s="160"/>
      <c r="Q91" s="160"/>
      <c r="R91" s="160"/>
      <c r="S91" s="160"/>
      <c r="T91" s="160"/>
      <c r="U91" s="160"/>
      <c r="V91" s="160"/>
      <c r="W91" s="160"/>
      <c r="X91" s="160"/>
      <c r="Y91" s="160"/>
      <c r="Z91" s="160"/>
      <c r="AA91" s="160"/>
      <c r="AB91" s="160"/>
      <c r="AC91" s="160"/>
      <c r="AD91" s="160"/>
      <c r="AE91" s="160"/>
      <c r="AF91" s="160"/>
      <c r="AG91" s="160"/>
      <c r="AH91" s="156" t="s">
        <v>288</v>
      </c>
    </row>
    <row r="92" spans="1:34" s="156" customFormat="1">
      <c r="A92" s="157" t="s">
        <v>289</v>
      </c>
      <c r="B92" s="158"/>
      <c r="C92" s="158"/>
      <c r="D92" s="158"/>
      <c r="E92" s="158"/>
      <c r="F92" s="158"/>
      <c r="G92" s="158"/>
      <c r="H92" s="158"/>
      <c r="I92" s="159"/>
      <c r="J92" s="160"/>
      <c r="K92" s="160"/>
      <c r="L92" s="160"/>
      <c r="M92" s="160"/>
      <c r="N92" s="160"/>
      <c r="O92" s="160"/>
      <c r="P92" s="160"/>
      <c r="Q92" s="160"/>
      <c r="R92" s="160"/>
      <c r="S92" s="160"/>
      <c r="T92" s="160"/>
      <c r="U92" s="160"/>
      <c r="V92" s="160"/>
      <c r="W92" s="160"/>
      <c r="X92" s="160"/>
      <c r="Y92" s="160"/>
      <c r="Z92" s="160"/>
      <c r="AA92" s="160"/>
      <c r="AB92" s="160"/>
      <c r="AC92" s="160"/>
      <c r="AD92" s="160"/>
      <c r="AE92" s="160"/>
      <c r="AF92" s="160"/>
      <c r="AG92" s="160"/>
      <c r="AH92" s="156" t="s">
        <v>290</v>
      </c>
    </row>
    <row r="93" spans="1:34" s="156" customFormat="1">
      <c r="A93" s="157" t="s">
        <v>291</v>
      </c>
      <c r="B93" s="158"/>
      <c r="C93" s="158"/>
      <c r="D93" s="158"/>
      <c r="E93" s="158"/>
      <c r="F93" s="158"/>
      <c r="G93" s="158"/>
      <c r="H93" s="158"/>
      <c r="I93" s="159"/>
      <c r="J93" s="160"/>
      <c r="K93" s="160"/>
      <c r="L93" s="160"/>
      <c r="M93" s="160"/>
      <c r="N93" s="160"/>
      <c r="O93" s="160"/>
      <c r="P93" s="160"/>
      <c r="Q93" s="160"/>
      <c r="R93" s="160"/>
      <c r="S93" s="160"/>
      <c r="T93" s="160"/>
      <c r="U93" s="160"/>
      <c r="V93" s="160"/>
      <c r="W93" s="160"/>
      <c r="X93" s="160"/>
      <c r="Y93" s="160"/>
      <c r="Z93" s="160"/>
      <c r="AA93" s="160"/>
      <c r="AB93" s="160"/>
      <c r="AC93" s="160"/>
      <c r="AD93" s="160"/>
      <c r="AE93" s="160"/>
      <c r="AF93" s="160"/>
      <c r="AG93" s="160"/>
      <c r="AH93" s="156" t="s">
        <v>292</v>
      </c>
    </row>
    <row r="94" spans="1:34" s="156" customFormat="1">
      <c r="A94" s="157" t="s">
        <v>293</v>
      </c>
      <c r="B94" s="158"/>
      <c r="C94" s="158"/>
      <c r="D94" s="158"/>
      <c r="E94" s="158"/>
      <c r="F94" s="158"/>
      <c r="G94" s="158"/>
      <c r="H94" s="158"/>
      <c r="I94" s="159"/>
      <c r="J94" s="160"/>
      <c r="K94" s="160"/>
      <c r="L94" s="160"/>
      <c r="M94" s="160"/>
      <c r="N94" s="160"/>
      <c r="O94" s="160"/>
      <c r="P94" s="160"/>
      <c r="Q94" s="160"/>
      <c r="R94" s="160"/>
      <c r="S94" s="160"/>
      <c r="T94" s="160"/>
      <c r="U94" s="160"/>
      <c r="V94" s="160"/>
      <c r="W94" s="160"/>
      <c r="X94" s="160"/>
      <c r="Y94" s="160"/>
      <c r="Z94" s="160"/>
      <c r="AA94" s="160"/>
      <c r="AB94" s="160"/>
      <c r="AC94" s="160"/>
      <c r="AD94" s="160"/>
      <c r="AE94" s="160"/>
      <c r="AF94" s="160"/>
      <c r="AG94" s="160"/>
      <c r="AH94" s="156" t="s">
        <v>294</v>
      </c>
    </row>
    <row r="95" spans="1:34" s="169" customFormat="1">
      <c r="A95" s="167" t="s">
        <v>295</v>
      </c>
      <c r="B95" s="166"/>
      <c r="C95" s="166"/>
      <c r="D95" s="166"/>
      <c r="E95" s="166"/>
      <c r="F95" s="166"/>
      <c r="G95" s="166"/>
      <c r="H95" s="166"/>
      <c r="I95" s="168"/>
      <c r="J95" s="136"/>
      <c r="K95" s="136"/>
      <c r="L95" s="136"/>
      <c r="M95" s="136"/>
      <c r="N95" s="136"/>
      <c r="O95" s="136"/>
      <c r="P95" s="136"/>
      <c r="Q95" s="136"/>
      <c r="R95" s="136"/>
      <c r="S95" s="136"/>
      <c r="T95" s="136"/>
      <c r="U95" s="136"/>
      <c r="V95" s="136"/>
      <c r="W95" s="136"/>
      <c r="X95" s="136"/>
      <c r="Y95" s="136"/>
      <c r="Z95" s="136"/>
      <c r="AA95" s="136"/>
      <c r="AB95" s="136"/>
      <c r="AC95" s="136"/>
      <c r="AD95" s="136"/>
      <c r="AE95" s="136"/>
      <c r="AF95" s="136"/>
      <c r="AG95" s="136"/>
      <c r="AH95" s="169" t="s">
        <v>286</v>
      </c>
    </row>
    <row r="96" spans="1:34" s="169" customFormat="1">
      <c r="A96" s="167" t="s">
        <v>296</v>
      </c>
      <c r="B96" s="166"/>
      <c r="C96" s="166"/>
      <c r="D96" s="166"/>
      <c r="E96" s="166"/>
      <c r="F96" s="166"/>
      <c r="G96" s="166"/>
      <c r="H96" s="166"/>
      <c r="I96" s="168"/>
      <c r="J96" s="136"/>
      <c r="K96" s="136"/>
      <c r="L96" s="136"/>
      <c r="M96" s="136"/>
      <c r="N96" s="136"/>
      <c r="O96" s="136"/>
      <c r="P96" s="136"/>
      <c r="Q96" s="136"/>
      <c r="R96" s="136"/>
      <c r="S96" s="136"/>
      <c r="T96" s="136"/>
      <c r="U96" s="136"/>
      <c r="V96" s="136"/>
      <c r="W96" s="136"/>
      <c r="X96" s="136"/>
      <c r="Y96" s="136"/>
      <c r="Z96" s="136"/>
      <c r="AA96" s="136"/>
      <c r="AB96" s="136"/>
      <c r="AC96" s="136"/>
      <c r="AD96" s="136"/>
      <c r="AE96" s="136"/>
      <c r="AF96" s="136"/>
      <c r="AG96" s="136"/>
      <c r="AH96" s="169" t="s">
        <v>297</v>
      </c>
    </row>
    <row r="97" spans="1:34" s="156" customFormat="1">
      <c r="A97" s="157" t="s">
        <v>298</v>
      </c>
      <c r="B97" s="158"/>
      <c r="C97" s="158"/>
      <c r="D97" s="158"/>
      <c r="E97" s="158"/>
      <c r="F97" s="158"/>
      <c r="G97" s="158"/>
      <c r="H97" s="158"/>
      <c r="I97" s="159"/>
      <c r="J97" s="160"/>
      <c r="K97" s="160"/>
      <c r="L97" s="160"/>
      <c r="M97" s="160"/>
      <c r="N97" s="160"/>
      <c r="O97" s="160"/>
      <c r="P97" s="160"/>
      <c r="Q97" s="160"/>
      <c r="R97" s="160"/>
      <c r="S97" s="160"/>
      <c r="T97" s="160"/>
      <c r="U97" s="160"/>
      <c r="V97" s="160"/>
      <c r="W97" s="160"/>
      <c r="X97" s="160"/>
      <c r="Y97" s="160"/>
      <c r="Z97" s="160"/>
      <c r="AA97" s="160"/>
      <c r="AB97" s="160"/>
      <c r="AC97" s="160"/>
      <c r="AD97" s="160"/>
      <c r="AE97" s="160"/>
      <c r="AF97" s="160"/>
      <c r="AG97" s="160"/>
      <c r="AH97" s="156" t="s">
        <v>286</v>
      </c>
    </row>
    <row r="98" spans="1:34" s="156" customFormat="1">
      <c r="A98" s="157" t="s">
        <v>299</v>
      </c>
      <c r="B98" s="158"/>
      <c r="C98" s="158"/>
      <c r="D98" s="158"/>
      <c r="E98" s="158"/>
      <c r="F98" s="158"/>
      <c r="G98" s="158"/>
      <c r="H98" s="158"/>
      <c r="I98" s="159"/>
      <c r="J98" s="160"/>
      <c r="K98" s="160"/>
      <c r="L98" s="160"/>
      <c r="M98" s="160"/>
      <c r="N98" s="160"/>
      <c r="O98" s="160"/>
      <c r="P98" s="160"/>
      <c r="Q98" s="160"/>
      <c r="R98" s="160"/>
      <c r="S98" s="160"/>
      <c r="T98" s="160"/>
      <c r="U98" s="160"/>
      <c r="V98" s="160"/>
      <c r="W98" s="160"/>
      <c r="X98" s="160"/>
      <c r="Y98" s="160"/>
      <c r="Z98" s="160"/>
      <c r="AA98" s="160"/>
      <c r="AB98" s="160"/>
      <c r="AC98" s="160"/>
      <c r="AD98" s="160"/>
      <c r="AE98" s="160"/>
      <c r="AF98" s="160"/>
      <c r="AG98" s="160"/>
      <c r="AH98" s="156" t="s">
        <v>297</v>
      </c>
    </row>
    <row r="99" spans="1:34" s="169" customFormat="1">
      <c r="A99" s="167" t="s">
        <v>300</v>
      </c>
      <c r="B99" s="166"/>
      <c r="C99" s="166"/>
      <c r="D99" s="166"/>
      <c r="E99" s="166"/>
      <c r="F99" s="166"/>
      <c r="G99" s="166"/>
      <c r="H99" s="166"/>
      <c r="I99" s="168"/>
      <c r="J99" s="136"/>
      <c r="K99" s="136"/>
      <c r="L99" s="136"/>
      <c r="M99" s="136"/>
      <c r="N99" s="136"/>
      <c r="O99" s="136"/>
      <c r="P99" s="136"/>
      <c r="Q99" s="136"/>
      <c r="R99" s="136"/>
      <c r="S99" s="136"/>
      <c r="T99" s="136"/>
      <c r="U99" s="136"/>
      <c r="V99" s="136"/>
      <c r="W99" s="136"/>
      <c r="X99" s="136"/>
      <c r="Y99" s="136"/>
      <c r="Z99" s="136"/>
      <c r="AA99" s="136"/>
      <c r="AB99" s="136"/>
      <c r="AC99" s="136"/>
      <c r="AD99" s="136"/>
      <c r="AE99" s="136"/>
      <c r="AF99" s="136"/>
      <c r="AG99" s="136"/>
      <c r="AH99" s="169" t="s">
        <v>301</v>
      </c>
    </row>
    <row r="100" spans="1:34" s="169" customFormat="1">
      <c r="A100" s="167" t="s">
        <v>302</v>
      </c>
      <c r="B100" s="166"/>
      <c r="C100" s="166"/>
      <c r="D100" s="166"/>
      <c r="E100" s="166"/>
      <c r="F100" s="166"/>
      <c r="G100" s="166"/>
      <c r="H100" s="166"/>
      <c r="I100" s="168"/>
      <c r="J100" s="136"/>
      <c r="K100" s="136"/>
      <c r="L100" s="136"/>
      <c r="M100" s="136"/>
      <c r="N100" s="136"/>
      <c r="O100" s="136"/>
      <c r="P100" s="136"/>
      <c r="Q100" s="136"/>
      <c r="R100" s="136"/>
      <c r="S100" s="136"/>
      <c r="T100" s="136"/>
      <c r="U100" s="136"/>
      <c r="V100" s="136"/>
      <c r="W100" s="136"/>
      <c r="X100" s="136"/>
      <c r="Y100" s="136"/>
      <c r="Z100" s="136"/>
      <c r="AA100" s="136"/>
      <c r="AB100" s="136"/>
      <c r="AC100" s="136"/>
      <c r="AD100" s="136"/>
      <c r="AE100" s="136"/>
      <c r="AF100" s="136"/>
      <c r="AG100" s="136"/>
      <c r="AH100" s="169" t="s">
        <v>303</v>
      </c>
    </row>
    <row r="101" spans="1:34" s="156" customFormat="1">
      <c r="A101" s="157" t="s">
        <v>304</v>
      </c>
      <c r="B101" s="158"/>
      <c r="C101" s="158"/>
      <c r="D101" s="158"/>
      <c r="E101" s="158"/>
      <c r="F101" s="158"/>
      <c r="G101" s="158"/>
      <c r="H101" s="158"/>
      <c r="I101" s="159"/>
      <c r="J101" s="160"/>
      <c r="K101" s="160"/>
      <c r="L101" s="160"/>
      <c r="M101" s="160"/>
      <c r="N101" s="160"/>
      <c r="O101" s="160"/>
      <c r="P101" s="160"/>
      <c r="Q101" s="160"/>
      <c r="R101" s="160"/>
      <c r="S101" s="160"/>
      <c r="T101" s="160"/>
      <c r="U101" s="160"/>
      <c r="V101" s="160"/>
      <c r="W101" s="160"/>
      <c r="X101" s="160"/>
      <c r="Y101" s="160"/>
      <c r="Z101" s="160"/>
      <c r="AA101" s="160"/>
      <c r="AB101" s="160"/>
      <c r="AC101" s="160"/>
      <c r="AD101" s="160"/>
      <c r="AE101" s="160"/>
      <c r="AF101" s="160"/>
      <c r="AG101" s="160"/>
      <c r="AH101" s="156" t="s">
        <v>305</v>
      </c>
    </row>
    <row r="102" spans="1:34" s="156" customFormat="1">
      <c r="A102" s="157" t="s">
        <v>306</v>
      </c>
      <c r="B102" s="158"/>
      <c r="C102" s="158"/>
      <c r="D102" s="158"/>
      <c r="E102" s="158"/>
      <c r="F102" s="158"/>
      <c r="G102" s="158"/>
      <c r="H102" s="158"/>
      <c r="I102" s="159"/>
      <c r="J102" s="160"/>
      <c r="K102" s="160"/>
      <c r="L102" s="160"/>
      <c r="M102" s="160"/>
      <c r="N102" s="160"/>
      <c r="O102" s="160"/>
      <c r="P102" s="160"/>
      <c r="Q102" s="160"/>
      <c r="R102" s="160"/>
      <c r="S102" s="160"/>
      <c r="T102" s="160"/>
      <c r="U102" s="160"/>
      <c r="V102" s="160"/>
      <c r="W102" s="160"/>
      <c r="X102" s="160"/>
      <c r="Y102" s="160"/>
      <c r="Z102" s="160"/>
      <c r="AA102" s="160"/>
      <c r="AB102" s="160"/>
      <c r="AC102" s="160"/>
      <c r="AD102" s="160"/>
      <c r="AE102" s="160"/>
      <c r="AF102" s="160"/>
      <c r="AG102" s="160"/>
      <c r="AH102" s="156" t="s">
        <v>307</v>
      </c>
    </row>
    <row r="103" spans="1:34">
      <c r="A103" s="149" t="s">
        <v>308</v>
      </c>
      <c r="B103" s="158"/>
      <c r="C103" s="133"/>
      <c r="D103" s="133"/>
      <c r="E103" s="133"/>
      <c r="F103" s="133"/>
      <c r="G103" s="133"/>
      <c r="H103" s="133"/>
      <c r="I103" s="150"/>
      <c r="J103" s="134"/>
      <c r="K103" s="134"/>
      <c r="L103" s="134"/>
      <c r="M103" s="134"/>
      <c r="N103" s="134"/>
      <c r="O103" s="134"/>
      <c r="P103" s="134"/>
      <c r="Q103" s="134"/>
      <c r="R103" s="134"/>
      <c r="S103" s="134"/>
      <c r="T103" s="134"/>
      <c r="U103" s="134"/>
      <c r="V103" s="134"/>
      <c r="W103" s="134"/>
      <c r="X103" s="134"/>
      <c r="Y103" s="134"/>
      <c r="Z103" s="134"/>
      <c r="AA103" s="134"/>
      <c r="AB103" s="134"/>
      <c r="AC103" s="134"/>
      <c r="AD103" s="134"/>
      <c r="AE103" s="134"/>
      <c r="AF103" s="134"/>
      <c r="AG103" s="134"/>
      <c r="AH103" s="132" t="s">
        <v>309</v>
      </c>
    </row>
    <row r="104" spans="1:34">
      <c r="A104" s="149" t="s">
        <v>310</v>
      </c>
      <c r="B104" s="133"/>
      <c r="C104" s="133"/>
      <c r="D104" s="133"/>
      <c r="E104" s="133"/>
      <c r="F104" s="133"/>
      <c r="G104" s="133"/>
      <c r="H104" s="133"/>
      <c r="I104" s="150"/>
      <c r="J104" s="134"/>
      <c r="K104" s="134"/>
      <c r="L104" s="134"/>
      <c r="M104" s="134"/>
      <c r="N104" s="134"/>
      <c r="O104" s="134"/>
      <c r="P104" s="134"/>
      <c r="Q104" s="134"/>
      <c r="R104" s="134"/>
      <c r="S104" s="134"/>
      <c r="T104" s="134"/>
      <c r="U104" s="134"/>
      <c r="V104" s="134"/>
      <c r="W104" s="134"/>
      <c r="X104" s="134"/>
      <c r="Y104" s="134"/>
      <c r="Z104" s="134"/>
      <c r="AA104" s="134"/>
      <c r="AB104" s="134"/>
      <c r="AC104" s="134"/>
      <c r="AD104" s="134"/>
      <c r="AE104" s="134"/>
      <c r="AF104" s="134"/>
      <c r="AG104" s="134"/>
      <c r="AH104" s="132" t="s">
        <v>311</v>
      </c>
    </row>
    <row r="105" spans="1:34">
      <c r="A105" s="149" t="s">
        <v>312</v>
      </c>
      <c r="B105" s="133"/>
      <c r="C105" s="133"/>
      <c r="D105" s="133"/>
      <c r="E105" s="133"/>
      <c r="F105" s="133"/>
      <c r="G105" s="133"/>
      <c r="H105" s="133"/>
      <c r="I105" s="150"/>
      <c r="J105" s="134"/>
      <c r="K105" s="134"/>
      <c r="L105" s="134"/>
      <c r="M105" s="134"/>
      <c r="N105" s="134"/>
      <c r="O105" s="134"/>
      <c r="P105" s="134"/>
      <c r="Q105" s="134"/>
      <c r="R105" s="134"/>
      <c r="S105" s="134"/>
      <c r="T105" s="134"/>
      <c r="U105" s="134"/>
      <c r="V105" s="134"/>
      <c r="W105" s="134"/>
      <c r="X105" s="134"/>
      <c r="Y105" s="134"/>
      <c r="Z105" s="134"/>
      <c r="AA105" s="134"/>
      <c r="AB105" s="134"/>
      <c r="AC105" s="134"/>
      <c r="AD105" s="134"/>
      <c r="AE105" s="134"/>
      <c r="AF105" s="134"/>
      <c r="AG105" s="134"/>
      <c r="AH105" s="132" t="s">
        <v>313</v>
      </c>
    </row>
    <row r="106" spans="1:34">
      <c r="A106" s="149" t="s">
        <v>314</v>
      </c>
      <c r="B106" s="133"/>
      <c r="C106" s="133"/>
      <c r="D106" s="133"/>
      <c r="E106" s="133"/>
      <c r="F106" s="133"/>
      <c r="G106" s="133"/>
      <c r="H106" s="133"/>
      <c r="I106" s="150"/>
      <c r="J106" s="134"/>
      <c r="K106" s="134"/>
      <c r="L106" s="134"/>
      <c r="M106" s="134"/>
      <c r="N106" s="134"/>
      <c r="O106" s="134"/>
      <c r="P106" s="134"/>
      <c r="Q106" s="134"/>
      <c r="R106" s="134"/>
      <c r="S106" s="134"/>
      <c r="T106" s="134"/>
      <c r="U106" s="134"/>
      <c r="V106" s="134"/>
      <c r="W106" s="134"/>
      <c r="X106" s="134"/>
      <c r="Y106" s="134"/>
      <c r="Z106" s="134"/>
      <c r="AA106" s="134"/>
      <c r="AB106" s="134"/>
      <c r="AC106" s="134"/>
      <c r="AD106" s="134"/>
      <c r="AE106" s="134"/>
      <c r="AF106" s="134"/>
      <c r="AG106" s="134"/>
      <c r="AH106" s="132" t="s">
        <v>315</v>
      </c>
    </row>
    <row r="107" spans="1:34">
      <c r="A107" s="149" t="s">
        <v>316</v>
      </c>
      <c r="B107" s="133"/>
      <c r="C107" s="133"/>
      <c r="D107" s="133"/>
      <c r="E107" s="133"/>
      <c r="F107" s="133"/>
      <c r="G107" s="133"/>
      <c r="H107" s="133"/>
      <c r="I107" s="150"/>
      <c r="J107" s="134"/>
      <c r="K107" s="134"/>
      <c r="L107" s="134"/>
      <c r="M107" s="134"/>
      <c r="N107" s="134"/>
      <c r="O107" s="134"/>
      <c r="P107" s="134"/>
      <c r="Q107" s="134"/>
      <c r="R107" s="134"/>
      <c r="S107" s="134"/>
      <c r="T107" s="134"/>
      <c r="U107" s="134"/>
      <c r="V107" s="134"/>
      <c r="W107" s="134"/>
      <c r="X107" s="134"/>
      <c r="Y107" s="134"/>
      <c r="Z107" s="134"/>
      <c r="AA107" s="134"/>
      <c r="AB107" s="134"/>
      <c r="AC107" s="134"/>
      <c r="AD107" s="134"/>
      <c r="AE107" s="134"/>
      <c r="AF107" s="134"/>
      <c r="AG107" s="134"/>
      <c r="AH107" s="132" t="s">
        <v>317</v>
      </c>
    </row>
    <row r="108" spans="1:34">
      <c r="A108" s="149" t="s">
        <v>318</v>
      </c>
      <c r="B108" s="133"/>
      <c r="C108" s="133"/>
      <c r="D108" s="133"/>
      <c r="E108" s="133"/>
      <c r="F108" s="133"/>
      <c r="G108" s="133"/>
      <c r="H108" s="133"/>
      <c r="I108" s="150"/>
      <c r="J108" s="134"/>
      <c r="K108" s="134"/>
      <c r="L108" s="134"/>
      <c r="M108" s="134"/>
      <c r="N108" s="134"/>
      <c r="O108" s="134"/>
      <c r="P108" s="134"/>
      <c r="Q108" s="134"/>
      <c r="R108" s="134"/>
      <c r="S108" s="134"/>
      <c r="T108" s="134"/>
      <c r="U108" s="134"/>
      <c r="V108" s="134"/>
      <c r="W108" s="134"/>
      <c r="X108" s="134"/>
      <c r="Y108" s="134"/>
      <c r="Z108" s="134"/>
      <c r="AA108" s="134"/>
      <c r="AB108" s="134"/>
      <c r="AC108" s="134"/>
      <c r="AD108" s="134"/>
      <c r="AE108" s="134"/>
      <c r="AF108" s="134"/>
      <c r="AG108" s="134"/>
      <c r="AH108" s="132" t="s">
        <v>319</v>
      </c>
    </row>
    <row r="109" spans="1:34">
      <c r="A109" s="149" t="s">
        <v>320</v>
      </c>
      <c r="B109" s="133"/>
      <c r="C109" s="133"/>
      <c r="D109" s="133"/>
      <c r="E109" s="133"/>
      <c r="F109" s="133"/>
      <c r="G109" s="133"/>
      <c r="H109" s="133"/>
      <c r="I109" s="150"/>
      <c r="J109" s="134"/>
      <c r="K109" s="134"/>
      <c r="L109" s="134"/>
      <c r="M109" s="134"/>
      <c r="N109" s="134"/>
      <c r="O109" s="134"/>
      <c r="P109" s="134"/>
      <c r="Q109" s="134"/>
      <c r="R109" s="134"/>
      <c r="S109" s="134"/>
      <c r="T109" s="134"/>
      <c r="U109" s="134"/>
      <c r="V109" s="134"/>
      <c r="W109" s="134"/>
      <c r="X109" s="134"/>
      <c r="Y109" s="134"/>
      <c r="Z109" s="134"/>
      <c r="AA109" s="134"/>
      <c r="AB109" s="134"/>
      <c r="AC109" s="134"/>
      <c r="AD109" s="134"/>
      <c r="AE109" s="134"/>
      <c r="AF109" s="134"/>
      <c r="AG109" s="134"/>
      <c r="AH109" s="132" t="s">
        <v>321</v>
      </c>
    </row>
    <row r="110" spans="1:34">
      <c r="A110" s="149" t="s">
        <v>322</v>
      </c>
      <c r="B110" s="133"/>
      <c r="C110" s="133"/>
      <c r="D110" s="133"/>
      <c r="E110" s="133"/>
      <c r="F110" s="133"/>
      <c r="G110" s="133"/>
      <c r="H110" s="133"/>
      <c r="I110" s="150"/>
      <c r="J110" s="134"/>
      <c r="K110" s="134"/>
      <c r="L110" s="134"/>
      <c r="M110" s="134"/>
      <c r="N110" s="134"/>
      <c r="O110" s="134"/>
      <c r="P110" s="134"/>
      <c r="Q110" s="134"/>
      <c r="R110" s="134"/>
      <c r="S110" s="134"/>
      <c r="T110" s="134"/>
      <c r="U110" s="134"/>
      <c r="V110" s="134"/>
      <c r="W110" s="134"/>
      <c r="X110" s="134"/>
      <c r="Y110" s="134"/>
      <c r="Z110" s="134"/>
      <c r="AA110" s="134"/>
      <c r="AB110" s="134"/>
      <c r="AC110" s="134"/>
      <c r="AD110" s="134"/>
      <c r="AE110" s="134"/>
      <c r="AF110" s="134"/>
      <c r="AG110" s="134"/>
      <c r="AH110" s="132" t="s">
        <v>323</v>
      </c>
    </row>
    <row r="111" spans="1:34">
      <c r="A111" s="149" t="s">
        <v>324</v>
      </c>
      <c r="B111" s="133"/>
      <c r="C111" s="133"/>
      <c r="D111" s="133"/>
      <c r="E111" s="133"/>
      <c r="F111" s="133"/>
      <c r="G111" s="133"/>
      <c r="H111" s="133"/>
      <c r="I111" s="150"/>
      <c r="J111" s="134"/>
      <c r="K111" s="134"/>
      <c r="L111" s="134"/>
      <c r="M111" s="134"/>
      <c r="N111" s="134"/>
      <c r="O111" s="134"/>
      <c r="P111" s="134"/>
      <c r="Q111" s="134"/>
      <c r="R111" s="134"/>
      <c r="S111" s="134"/>
      <c r="T111" s="134"/>
      <c r="U111" s="134"/>
      <c r="V111" s="134"/>
      <c r="W111" s="134"/>
      <c r="X111" s="134"/>
      <c r="Y111" s="134"/>
      <c r="Z111" s="134"/>
      <c r="AA111" s="134"/>
      <c r="AB111" s="134"/>
      <c r="AC111" s="134"/>
      <c r="AD111" s="134"/>
      <c r="AE111" s="134"/>
      <c r="AF111" s="134"/>
      <c r="AG111" s="134"/>
      <c r="AH111" s="132" t="s">
        <v>325</v>
      </c>
    </row>
    <row r="112" spans="1:34">
      <c r="A112" s="149" t="s">
        <v>326</v>
      </c>
      <c r="B112" s="133"/>
      <c r="C112" s="133"/>
      <c r="D112" s="133"/>
      <c r="E112" s="133"/>
      <c r="F112" s="133"/>
      <c r="G112" s="133"/>
      <c r="H112" s="133"/>
      <c r="I112" s="150"/>
      <c r="J112" s="134"/>
      <c r="K112" s="134"/>
      <c r="L112" s="134"/>
      <c r="M112" s="134"/>
      <c r="N112" s="134"/>
      <c r="O112" s="134"/>
      <c r="P112" s="134"/>
      <c r="Q112" s="134"/>
      <c r="R112" s="134"/>
      <c r="S112" s="134"/>
      <c r="T112" s="134"/>
      <c r="U112" s="134"/>
      <c r="V112" s="134"/>
      <c r="W112" s="134"/>
      <c r="X112" s="134"/>
      <c r="Y112" s="134"/>
      <c r="Z112" s="134"/>
      <c r="AA112" s="134"/>
      <c r="AB112" s="134"/>
      <c r="AC112" s="134"/>
      <c r="AD112" s="134"/>
      <c r="AE112" s="134"/>
      <c r="AF112" s="134"/>
      <c r="AG112" s="134"/>
      <c r="AH112" s="132" t="s">
        <v>327</v>
      </c>
    </row>
    <row r="113" spans="1:34">
      <c r="A113" s="149" t="s">
        <v>328</v>
      </c>
      <c r="B113" s="133"/>
      <c r="C113" s="133"/>
      <c r="D113" s="133"/>
      <c r="E113" s="133"/>
      <c r="F113" s="133"/>
      <c r="G113" s="133"/>
      <c r="H113" s="133"/>
      <c r="I113" s="150"/>
      <c r="J113" s="134"/>
      <c r="K113" s="134"/>
      <c r="L113" s="134"/>
      <c r="M113" s="134"/>
      <c r="N113" s="134"/>
      <c r="O113" s="134"/>
      <c r="P113" s="134"/>
      <c r="Q113" s="134"/>
      <c r="R113" s="134"/>
      <c r="S113" s="134"/>
      <c r="T113" s="134"/>
      <c r="U113" s="134"/>
      <c r="V113" s="134"/>
      <c r="W113" s="134"/>
      <c r="X113" s="134"/>
      <c r="Y113" s="134"/>
      <c r="Z113" s="134"/>
      <c r="AA113" s="134"/>
      <c r="AB113" s="134"/>
      <c r="AC113" s="134"/>
      <c r="AD113" s="134"/>
      <c r="AE113" s="134"/>
      <c r="AF113" s="134"/>
      <c r="AG113" s="134"/>
      <c r="AH113" s="132" t="s">
        <v>329</v>
      </c>
    </row>
    <row r="114" spans="1:34">
      <c r="A114" s="149" t="s">
        <v>330</v>
      </c>
      <c r="B114" s="133"/>
      <c r="C114" s="133"/>
      <c r="D114" s="133"/>
      <c r="E114" s="133"/>
      <c r="F114" s="133"/>
      <c r="G114" s="133"/>
      <c r="H114" s="133"/>
      <c r="I114" s="150"/>
      <c r="J114" s="134"/>
      <c r="K114" s="134"/>
      <c r="L114" s="134"/>
      <c r="M114" s="134"/>
      <c r="N114" s="134"/>
      <c r="O114" s="134"/>
      <c r="P114" s="134"/>
      <c r="Q114" s="134"/>
      <c r="R114" s="134"/>
      <c r="S114" s="134"/>
      <c r="T114" s="134"/>
      <c r="U114" s="134"/>
      <c r="V114" s="134"/>
      <c r="W114" s="134"/>
      <c r="X114" s="134"/>
      <c r="Y114" s="134"/>
      <c r="Z114" s="134"/>
      <c r="AA114" s="134"/>
      <c r="AB114" s="134"/>
      <c r="AC114" s="134"/>
      <c r="AD114" s="134"/>
      <c r="AE114" s="134"/>
      <c r="AF114" s="134"/>
      <c r="AG114" s="134"/>
      <c r="AH114" s="132" t="s">
        <v>331</v>
      </c>
    </row>
    <row r="115" spans="1:34">
      <c r="A115" s="149" t="s">
        <v>328</v>
      </c>
      <c r="B115" s="133"/>
      <c r="C115" s="133"/>
      <c r="D115" s="133"/>
      <c r="E115" s="133"/>
      <c r="F115" s="133"/>
      <c r="G115" s="133"/>
      <c r="H115" s="133"/>
      <c r="I115" s="150"/>
      <c r="J115" s="134"/>
      <c r="K115" s="134"/>
      <c r="L115" s="134"/>
      <c r="M115" s="134"/>
      <c r="N115" s="134"/>
      <c r="O115" s="134"/>
      <c r="P115" s="134"/>
      <c r="Q115" s="134"/>
      <c r="R115" s="134"/>
      <c r="S115" s="134"/>
      <c r="T115" s="134"/>
      <c r="U115" s="134"/>
      <c r="V115" s="134"/>
      <c r="W115" s="134"/>
      <c r="X115" s="134"/>
      <c r="Y115" s="134"/>
      <c r="Z115" s="134"/>
      <c r="AA115" s="134"/>
      <c r="AB115" s="134"/>
      <c r="AC115" s="134"/>
      <c r="AD115" s="134"/>
      <c r="AE115" s="134"/>
      <c r="AF115" s="134"/>
      <c r="AG115" s="134"/>
      <c r="AH115" s="132" t="s">
        <v>332</v>
      </c>
    </row>
    <row r="116" spans="1:34">
      <c r="A116" s="149" t="s">
        <v>330</v>
      </c>
      <c r="B116" s="133"/>
      <c r="C116" s="133"/>
      <c r="D116" s="133"/>
      <c r="E116" s="133"/>
      <c r="F116" s="133"/>
      <c r="G116" s="133"/>
      <c r="H116" s="133"/>
      <c r="I116" s="150"/>
      <c r="J116" s="134"/>
      <c r="K116" s="134"/>
      <c r="L116" s="134"/>
      <c r="M116" s="134"/>
      <c r="N116" s="134"/>
      <c r="O116" s="134"/>
      <c r="P116" s="134"/>
      <c r="Q116" s="134"/>
      <c r="R116" s="134"/>
      <c r="S116" s="134"/>
      <c r="T116" s="134"/>
      <c r="U116" s="134"/>
      <c r="V116" s="134"/>
      <c r="W116" s="134"/>
      <c r="X116" s="134"/>
      <c r="Y116" s="134"/>
      <c r="Z116" s="134"/>
      <c r="AA116" s="134"/>
      <c r="AB116" s="134"/>
      <c r="AC116" s="134"/>
      <c r="AD116" s="134"/>
      <c r="AE116" s="134"/>
      <c r="AF116" s="134"/>
      <c r="AG116" s="134"/>
      <c r="AH116" s="132" t="s">
        <v>333</v>
      </c>
    </row>
    <row r="117" spans="1:34">
      <c r="A117" s="149" t="s">
        <v>334</v>
      </c>
      <c r="B117" s="133"/>
      <c r="C117" s="133"/>
      <c r="D117" s="133"/>
      <c r="E117" s="133"/>
      <c r="F117" s="133"/>
      <c r="G117" s="133"/>
      <c r="H117" s="133"/>
      <c r="I117" s="150"/>
      <c r="J117" s="134"/>
      <c r="K117" s="134"/>
      <c r="L117" s="134"/>
      <c r="M117" s="134"/>
      <c r="N117" s="134"/>
      <c r="O117" s="134"/>
      <c r="P117" s="134"/>
      <c r="Q117" s="134"/>
      <c r="R117" s="134"/>
      <c r="S117" s="134"/>
      <c r="T117" s="134"/>
      <c r="U117" s="134"/>
      <c r="V117" s="134"/>
      <c r="W117" s="134"/>
      <c r="X117" s="134"/>
      <c r="Y117" s="134"/>
      <c r="Z117" s="134"/>
      <c r="AA117" s="134"/>
      <c r="AB117" s="134"/>
      <c r="AC117" s="134"/>
      <c r="AD117" s="134"/>
      <c r="AE117" s="134"/>
      <c r="AF117" s="134"/>
      <c r="AG117" s="134"/>
      <c r="AH117" s="132" t="s">
        <v>335</v>
      </c>
    </row>
    <row r="118" spans="1:34">
      <c r="A118" s="149" t="s">
        <v>336</v>
      </c>
      <c r="B118" s="133"/>
      <c r="C118" s="133"/>
      <c r="D118" s="133"/>
      <c r="E118" s="133"/>
      <c r="F118" s="133"/>
      <c r="G118" s="133"/>
      <c r="H118" s="133"/>
      <c r="I118" s="150"/>
      <c r="J118" s="134"/>
      <c r="K118" s="134"/>
      <c r="L118" s="134"/>
      <c r="M118" s="134"/>
      <c r="N118" s="134"/>
      <c r="O118" s="134"/>
      <c r="P118" s="134"/>
      <c r="Q118" s="134"/>
      <c r="R118" s="134"/>
      <c r="S118" s="134"/>
      <c r="T118" s="134"/>
      <c r="U118" s="134"/>
      <c r="V118" s="134"/>
      <c r="W118" s="134"/>
      <c r="X118" s="134"/>
      <c r="Y118" s="134"/>
      <c r="Z118" s="134"/>
      <c r="AA118" s="134"/>
      <c r="AB118" s="134"/>
      <c r="AC118" s="134"/>
      <c r="AD118" s="134"/>
      <c r="AE118" s="134"/>
      <c r="AF118" s="134"/>
      <c r="AG118" s="134"/>
      <c r="AH118" s="132" t="s">
        <v>337</v>
      </c>
    </row>
    <row r="119" spans="1:34">
      <c r="A119" s="149" t="s">
        <v>338</v>
      </c>
      <c r="B119" s="133"/>
      <c r="C119" s="133"/>
      <c r="D119" s="133"/>
      <c r="E119" s="133"/>
      <c r="F119" s="133"/>
      <c r="G119" s="133"/>
      <c r="H119" s="133"/>
      <c r="I119" s="150"/>
      <c r="J119" s="134"/>
      <c r="K119" s="134"/>
      <c r="L119" s="134"/>
      <c r="M119" s="134"/>
      <c r="N119" s="134"/>
      <c r="O119" s="134"/>
      <c r="P119" s="134"/>
      <c r="Q119" s="134"/>
      <c r="R119" s="134"/>
      <c r="S119" s="134"/>
      <c r="T119" s="134"/>
      <c r="U119" s="134"/>
      <c r="V119" s="134"/>
      <c r="W119" s="134"/>
      <c r="X119" s="134"/>
      <c r="Y119" s="134"/>
      <c r="Z119" s="134"/>
      <c r="AA119" s="134"/>
      <c r="AB119" s="134"/>
      <c r="AC119" s="134"/>
      <c r="AD119" s="134"/>
      <c r="AE119" s="134"/>
      <c r="AF119" s="134"/>
      <c r="AG119" s="134"/>
      <c r="AH119" s="132" t="s">
        <v>339</v>
      </c>
    </row>
    <row r="120" spans="1:34">
      <c r="A120" s="149" t="s">
        <v>340</v>
      </c>
      <c r="B120" s="133"/>
      <c r="C120" s="133"/>
      <c r="D120" s="133"/>
      <c r="E120" s="133"/>
      <c r="F120" s="133"/>
      <c r="G120" s="133"/>
      <c r="H120" s="133"/>
      <c r="I120" s="150"/>
      <c r="J120" s="134"/>
      <c r="K120" s="134"/>
      <c r="L120" s="134"/>
      <c r="M120" s="134"/>
      <c r="N120" s="134"/>
      <c r="O120" s="134"/>
      <c r="P120" s="134"/>
      <c r="Q120" s="134"/>
      <c r="R120" s="134"/>
      <c r="S120" s="134"/>
      <c r="T120" s="134"/>
      <c r="U120" s="134"/>
      <c r="V120" s="134"/>
      <c r="W120" s="134"/>
      <c r="X120" s="134"/>
      <c r="Y120" s="134"/>
      <c r="Z120" s="134"/>
      <c r="AA120" s="134"/>
      <c r="AB120" s="134"/>
      <c r="AC120" s="134"/>
      <c r="AD120" s="134"/>
      <c r="AE120" s="134"/>
      <c r="AF120" s="134"/>
      <c r="AG120" s="134"/>
      <c r="AH120" s="132" t="s">
        <v>341</v>
      </c>
    </row>
    <row r="121" spans="1:34">
      <c r="A121" s="149" t="s">
        <v>342</v>
      </c>
      <c r="B121" s="133"/>
      <c r="C121" s="133"/>
      <c r="D121" s="133"/>
      <c r="E121" s="133"/>
      <c r="F121" s="133"/>
      <c r="G121" s="133"/>
      <c r="H121" s="133"/>
      <c r="I121" s="150"/>
      <c r="J121" s="134"/>
      <c r="K121" s="134"/>
      <c r="L121" s="134"/>
      <c r="M121" s="134"/>
      <c r="N121" s="134"/>
      <c r="O121" s="134"/>
      <c r="P121" s="134"/>
      <c r="Q121" s="134"/>
      <c r="R121" s="134"/>
      <c r="S121" s="134"/>
      <c r="T121" s="134"/>
      <c r="U121" s="134"/>
      <c r="V121" s="134"/>
      <c r="W121" s="134"/>
      <c r="X121" s="134"/>
      <c r="Y121" s="134"/>
      <c r="Z121" s="134"/>
      <c r="AA121" s="134"/>
      <c r="AB121" s="134"/>
      <c r="AC121" s="134"/>
      <c r="AD121" s="134"/>
      <c r="AE121" s="134"/>
      <c r="AF121" s="134"/>
      <c r="AG121" s="134"/>
      <c r="AH121" s="132" t="s">
        <v>343</v>
      </c>
    </row>
    <row r="122" spans="1:34">
      <c r="A122" s="149" t="s">
        <v>344</v>
      </c>
      <c r="B122" s="133"/>
      <c r="C122" s="133"/>
      <c r="D122" s="133"/>
      <c r="E122" s="133"/>
      <c r="F122" s="133"/>
      <c r="G122" s="133"/>
      <c r="H122" s="133"/>
      <c r="I122" s="150"/>
      <c r="J122" s="134"/>
      <c r="K122" s="134"/>
      <c r="L122" s="134"/>
      <c r="M122" s="134"/>
      <c r="N122" s="134"/>
      <c r="O122" s="134"/>
      <c r="P122" s="134"/>
      <c r="Q122" s="134"/>
      <c r="R122" s="134"/>
      <c r="S122" s="134"/>
      <c r="T122" s="134"/>
      <c r="U122" s="134"/>
      <c r="V122" s="134"/>
      <c r="W122" s="134"/>
      <c r="X122" s="134"/>
      <c r="Y122" s="134"/>
      <c r="Z122" s="134"/>
      <c r="AA122" s="134"/>
      <c r="AB122" s="134"/>
      <c r="AC122" s="134"/>
      <c r="AD122" s="134"/>
      <c r="AE122" s="134"/>
      <c r="AF122" s="134"/>
      <c r="AG122" s="134"/>
      <c r="AH122" s="132" t="s">
        <v>345</v>
      </c>
    </row>
    <row r="123" spans="1:34">
      <c r="A123" s="149" t="s">
        <v>346</v>
      </c>
      <c r="B123" s="133"/>
      <c r="C123" s="133"/>
      <c r="D123" s="133"/>
      <c r="E123" s="133"/>
      <c r="F123" s="133"/>
      <c r="G123" s="133"/>
      <c r="H123" s="133"/>
      <c r="I123" s="150"/>
      <c r="J123" s="134"/>
      <c r="K123" s="134"/>
      <c r="L123" s="134"/>
      <c r="M123" s="134"/>
      <c r="N123" s="134"/>
      <c r="O123" s="134"/>
      <c r="P123" s="134"/>
      <c r="Q123" s="134"/>
      <c r="R123" s="134"/>
      <c r="S123" s="134"/>
      <c r="T123" s="134"/>
      <c r="U123" s="134"/>
      <c r="V123" s="134"/>
      <c r="W123" s="134"/>
      <c r="X123" s="134"/>
      <c r="Y123" s="134"/>
      <c r="Z123" s="134"/>
      <c r="AA123" s="134"/>
      <c r="AB123" s="134"/>
      <c r="AC123" s="134"/>
      <c r="AD123" s="134"/>
      <c r="AE123" s="134"/>
      <c r="AF123" s="134"/>
      <c r="AG123" s="134"/>
      <c r="AH123" s="132" t="s">
        <v>286</v>
      </c>
    </row>
    <row r="124" spans="1:34">
      <c r="A124" s="149" t="s">
        <v>347</v>
      </c>
      <c r="B124" s="133"/>
      <c r="C124" s="133"/>
      <c r="D124" s="133"/>
      <c r="E124" s="133"/>
      <c r="F124" s="133"/>
      <c r="G124" s="133"/>
      <c r="H124" s="133"/>
      <c r="I124" s="150"/>
      <c r="J124" s="134"/>
      <c r="K124" s="134"/>
      <c r="L124" s="134"/>
      <c r="M124" s="134"/>
      <c r="N124" s="134"/>
      <c r="O124" s="134"/>
      <c r="P124" s="134"/>
      <c r="Q124" s="134"/>
      <c r="R124" s="134"/>
      <c r="S124" s="134"/>
      <c r="T124" s="134"/>
      <c r="U124" s="134"/>
      <c r="V124" s="134"/>
      <c r="W124" s="134"/>
      <c r="X124" s="134"/>
      <c r="Y124" s="134"/>
      <c r="Z124" s="134"/>
      <c r="AA124" s="134"/>
      <c r="AB124" s="134"/>
      <c r="AC124" s="134"/>
      <c r="AD124" s="134"/>
      <c r="AE124" s="134"/>
      <c r="AF124" s="134"/>
      <c r="AG124" s="134"/>
      <c r="AH124" s="132" t="s">
        <v>297</v>
      </c>
    </row>
    <row r="125" spans="1:34" s="156" customFormat="1">
      <c r="A125" s="157" t="s">
        <v>348</v>
      </c>
      <c r="B125" s="158"/>
      <c r="C125" s="158"/>
      <c r="D125" s="158"/>
      <c r="E125" s="158"/>
      <c r="F125" s="158"/>
      <c r="G125" s="158"/>
      <c r="H125" s="158"/>
      <c r="I125" s="159"/>
      <c r="J125" s="160"/>
      <c r="K125" s="160"/>
      <c r="L125" s="160"/>
      <c r="M125" s="160"/>
      <c r="N125" s="160"/>
      <c r="O125" s="160"/>
      <c r="P125" s="160"/>
      <c r="Q125" s="160"/>
      <c r="R125" s="160"/>
      <c r="S125" s="160"/>
      <c r="T125" s="160"/>
      <c r="U125" s="160"/>
      <c r="V125" s="160"/>
      <c r="W125" s="160"/>
      <c r="X125" s="160"/>
      <c r="Y125" s="160"/>
      <c r="Z125" s="160"/>
      <c r="AA125" s="160"/>
      <c r="AB125" s="160"/>
      <c r="AC125" s="160"/>
      <c r="AD125" s="160"/>
      <c r="AE125" s="160"/>
      <c r="AF125" s="160"/>
      <c r="AG125" s="160"/>
      <c r="AH125" s="156" t="s">
        <v>349</v>
      </c>
    </row>
    <row r="126" spans="1:34" s="156" customFormat="1">
      <c r="A126" s="157" t="s">
        <v>350</v>
      </c>
      <c r="B126" s="158"/>
      <c r="C126" s="158"/>
      <c r="D126" s="158"/>
      <c r="E126" s="158"/>
      <c r="F126" s="158"/>
      <c r="G126" s="158"/>
      <c r="H126" s="158"/>
      <c r="I126" s="159"/>
      <c r="J126" s="160"/>
      <c r="K126" s="160"/>
      <c r="L126" s="160"/>
      <c r="M126" s="160"/>
      <c r="N126" s="160"/>
      <c r="O126" s="160"/>
      <c r="P126" s="160"/>
      <c r="Q126" s="160"/>
      <c r="R126" s="160"/>
      <c r="S126" s="160"/>
      <c r="T126" s="160"/>
      <c r="U126" s="160"/>
      <c r="V126" s="160"/>
      <c r="W126" s="160"/>
      <c r="X126" s="160"/>
      <c r="Y126" s="160"/>
      <c r="Z126" s="160"/>
      <c r="AA126" s="160"/>
      <c r="AB126" s="160"/>
      <c r="AC126" s="160"/>
      <c r="AD126" s="160"/>
      <c r="AE126" s="160"/>
      <c r="AF126" s="160"/>
      <c r="AG126" s="160"/>
      <c r="AH126" s="156" t="s">
        <v>351</v>
      </c>
    </row>
    <row r="127" spans="1:34">
      <c r="A127" s="149" t="s">
        <v>352</v>
      </c>
      <c r="B127" s="133"/>
      <c r="C127" s="133"/>
      <c r="D127" s="133"/>
      <c r="E127" s="133"/>
      <c r="F127" s="133"/>
      <c r="G127" s="133"/>
      <c r="H127" s="133"/>
      <c r="I127" s="150"/>
      <c r="J127" s="134"/>
      <c r="K127" s="134"/>
      <c r="L127" s="134"/>
      <c r="M127" s="134"/>
      <c r="N127" s="134"/>
      <c r="O127" s="134"/>
      <c r="P127" s="134"/>
      <c r="Q127" s="134"/>
      <c r="R127" s="134"/>
      <c r="S127" s="134"/>
      <c r="T127" s="134"/>
      <c r="U127" s="134"/>
      <c r="V127" s="134"/>
      <c r="W127" s="134"/>
      <c r="X127" s="134"/>
      <c r="Y127" s="134"/>
      <c r="Z127" s="134"/>
      <c r="AA127" s="134"/>
      <c r="AB127" s="134"/>
      <c r="AC127" s="134"/>
      <c r="AD127" s="134"/>
      <c r="AE127" s="134"/>
      <c r="AF127" s="134"/>
      <c r="AG127" s="134"/>
      <c r="AH127" s="132" t="s">
        <v>353</v>
      </c>
    </row>
    <row r="128" spans="1:34">
      <c r="A128" s="149" t="s">
        <v>354</v>
      </c>
      <c r="B128" s="133"/>
      <c r="C128" s="133"/>
      <c r="D128" s="133"/>
      <c r="E128" s="133"/>
      <c r="F128" s="133"/>
      <c r="G128" s="133"/>
      <c r="H128" s="133"/>
      <c r="I128" s="150"/>
      <c r="J128" s="134"/>
      <c r="K128" s="134"/>
      <c r="L128" s="134"/>
      <c r="M128" s="134"/>
      <c r="N128" s="134"/>
      <c r="O128" s="134"/>
      <c r="P128" s="134"/>
      <c r="Q128" s="134"/>
      <c r="R128" s="134"/>
      <c r="S128" s="134"/>
      <c r="T128" s="134"/>
      <c r="U128" s="134"/>
      <c r="V128" s="134"/>
      <c r="W128" s="134"/>
      <c r="X128" s="134"/>
      <c r="Y128" s="134"/>
      <c r="Z128" s="134"/>
      <c r="AA128" s="134"/>
      <c r="AB128" s="134"/>
      <c r="AC128" s="134"/>
      <c r="AD128" s="134"/>
      <c r="AE128" s="134"/>
      <c r="AF128" s="134"/>
      <c r="AG128" s="134"/>
      <c r="AH128" s="132" t="s">
        <v>353</v>
      </c>
    </row>
    <row r="129" spans="1:48">
      <c r="A129" s="149"/>
      <c r="B129" s="133"/>
      <c r="C129" s="133"/>
      <c r="D129" s="133"/>
      <c r="E129" s="133"/>
      <c r="F129" s="133"/>
      <c r="G129" s="133"/>
      <c r="H129" s="133"/>
      <c r="I129" s="150"/>
      <c r="J129" s="134"/>
      <c r="K129" s="134"/>
      <c r="L129" s="134"/>
      <c r="M129" s="134"/>
      <c r="N129" s="134"/>
      <c r="O129" s="134"/>
      <c r="P129" s="134"/>
      <c r="Q129" s="134"/>
      <c r="R129" s="134"/>
      <c r="S129" s="134"/>
      <c r="T129" s="134"/>
      <c r="U129" s="134"/>
      <c r="V129" s="134"/>
      <c r="W129" s="134"/>
      <c r="X129" s="134"/>
      <c r="Y129" s="134"/>
      <c r="Z129" s="134"/>
      <c r="AA129" s="134"/>
      <c r="AB129" s="134"/>
      <c r="AC129" s="134"/>
      <c r="AD129" s="134"/>
      <c r="AE129" s="134"/>
      <c r="AF129" s="134"/>
      <c r="AG129" s="134"/>
    </row>
    <row r="130" spans="1:48">
      <c r="A130" s="149" t="s">
        <v>355</v>
      </c>
      <c r="B130" s="133"/>
      <c r="C130" s="133"/>
      <c r="D130" s="133"/>
      <c r="E130" s="133"/>
      <c r="F130" s="133"/>
      <c r="G130" s="133"/>
      <c r="H130" s="133"/>
      <c r="I130" s="150"/>
      <c r="J130" s="134"/>
      <c r="K130" s="134"/>
      <c r="L130" s="134"/>
      <c r="M130" s="134"/>
      <c r="N130" s="134"/>
      <c r="O130" s="134"/>
      <c r="P130" s="134"/>
      <c r="Q130" s="134"/>
      <c r="R130" s="134"/>
      <c r="S130" s="134"/>
      <c r="T130" s="134"/>
      <c r="U130" s="134"/>
      <c r="V130" s="134"/>
      <c r="W130" s="134"/>
      <c r="X130" s="134"/>
      <c r="Y130" s="134"/>
      <c r="Z130" s="134"/>
      <c r="AA130" s="134"/>
      <c r="AB130" s="134"/>
      <c r="AC130" s="134"/>
      <c r="AD130" s="134"/>
      <c r="AE130" s="134"/>
      <c r="AF130" s="134"/>
      <c r="AG130" s="134"/>
      <c r="AU130" s="132" t="s">
        <v>356</v>
      </c>
      <c r="AV130" s="132" t="s">
        <v>357</v>
      </c>
    </row>
    <row r="131" spans="1:48">
      <c r="A131" s="149" t="s">
        <v>358</v>
      </c>
      <c r="B131" s="133"/>
      <c r="C131" s="133"/>
      <c r="D131" s="133"/>
      <c r="E131" s="133"/>
      <c r="F131" s="133"/>
      <c r="G131" s="133"/>
      <c r="H131" s="133"/>
      <c r="I131" s="150"/>
      <c r="J131" s="134"/>
      <c r="K131" s="134"/>
      <c r="L131" s="134"/>
      <c r="M131" s="134"/>
      <c r="N131" s="134"/>
      <c r="O131" s="134"/>
      <c r="P131" s="134"/>
      <c r="Q131" s="134"/>
      <c r="R131" s="134"/>
      <c r="S131" s="134"/>
      <c r="T131" s="134"/>
      <c r="U131" s="134"/>
      <c r="V131" s="134"/>
      <c r="W131" s="134"/>
      <c r="X131" s="134"/>
      <c r="Y131" s="134"/>
      <c r="Z131" s="134"/>
      <c r="AA131" s="134"/>
      <c r="AB131" s="134"/>
      <c r="AC131" s="134"/>
      <c r="AD131" s="134"/>
      <c r="AE131" s="134"/>
      <c r="AF131" s="134"/>
      <c r="AG131" s="134"/>
      <c r="AU131" s="134"/>
      <c r="AV131" s="134"/>
    </row>
    <row r="132" spans="1:48" s="165" customFormat="1">
      <c r="A132" s="161" t="s">
        <v>359</v>
      </c>
      <c r="B132" s="162"/>
      <c r="C132" s="162"/>
      <c r="D132" s="162"/>
      <c r="E132" s="162"/>
      <c r="F132" s="162"/>
      <c r="G132" s="162"/>
      <c r="H132" s="162"/>
      <c r="I132" s="163"/>
      <c r="J132" s="164"/>
      <c r="K132" s="164"/>
      <c r="L132" s="164"/>
      <c r="M132" s="164"/>
      <c r="N132" s="164"/>
      <c r="O132" s="164"/>
      <c r="P132" s="164"/>
      <c r="Q132" s="164"/>
      <c r="R132" s="164"/>
      <c r="S132" s="164"/>
      <c r="T132" s="164"/>
      <c r="U132" s="164"/>
      <c r="V132" s="164"/>
      <c r="W132" s="164"/>
      <c r="X132" s="164"/>
      <c r="Y132" s="164"/>
      <c r="Z132" s="164"/>
      <c r="AA132" s="164"/>
      <c r="AB132" s="164"/>
      <c r="AC132" s="164"/>
      <c r="AD132" s="164"/>
      <c r="AE132" s="164"/>
      <c r="AF132" s="164"/>
      <c r="AG132" s="164"/>
      <c r="AH132" s="165" t="s">
        <v>360</v>
      </c>
      <c r="AU132" s="165">
        <v>600</v>
      </c>
      <c r="AV132" s="165">
        <v>4.8</v>
      </c>
    </row>
    <row r="133" spans="1:48" s="165" customFormat="1">
      <c r="A133" s="161" t="s">
        <v>361</v>
      </c>
      <c r="B133" s="162"/>
      <c r="C133" s="162"/>
      <c r="D133" s="162"/>
      <c r="E133" s="162"/>
      <c r="F133" s="162"/>
      <c r="G133" s="162"/>
      <c r="H133" s="162"/>
      <c r="I133" s="163"/>
      <c r="J133" s="164"/>
      <c r="K133" s="164"/>
      <c r="L133" s="164"/>
      <c r="M133" s="164"/>
      <c r="N133" s="164"/>
      <c r="O133" s="164"/>
      <c r="P133" s="164"/>
      <c r="Q133" s="164"/>
      <c r="R133" s="164"/>
      <c r="S133" s="164"/>
      <c r="T133" s="164"/>
      <c r="U133" s="164"/>
      <c r="V133" s="164"/>
      <c r="W133" s="164"/>
      <c r="X133" s="164"/>
      <c r="Y133" s="164"/>
      <c r="Z133" s="164"/>
      <c r="AA133" s="164"/>
      <c r="AB133" s="164"/>
      <c r="AC133" s="164"/>
      <c r="AD133" s="164"/>
      <c r="AE133" s="164"/>
      <c r="AF133" s="164"/>
      <c r="AG133" s="164"/>
      <c r="AH133" s="165" t="s">
        <v>362</v>
      </c>
      <c r="AQ133" s="165" t="s">
        <v>363</v>
      </c>
    </row>
    <row r="134" spans="1:48">
      <c r="A134" s="149" t="s">
        <v>364</v>
      </c>
      <c r="B134" s="133"/>
      <c r="C134" s="133"/>
      <c r="D134" s="133"/>
      <c r="E134" s="133"/>
      <c r="F134" s="133"/>
      <c r="G134" s="133"/>
      <c r="H134" s="133"/>
      <c r="I134" s="150"/>
      <c r="J134" s="134"/>
      <c r="K134" s="134"/>
      <c r="L134" s="134"/>
      <c r="M134" s="134"/>
      <c r="N134" s="134"/>
      <c r="O134" s="134"/>
      <c r="P134" s="134"/>
      <c r="Q134" s="134"/>
      <c r="R134" s="134"/>
      <c r="S134" s="134"/>
      <c r="T134" s="134"/>
      <c r="U134" s="134"/>
      <c r="V134" s="134"/>
      <c r="W134" s="134"/>
      <c r="X134" s="134"/>
      <c r="Y134" s="134"/>
      <c r="Z134" s="134"/>
      <c r="AA134" s="134"/>
      <c r="AB134" s="134"/>
      <c r="AC134" s="134"/>
      <c r="AD134" s="134"/>
      <c r="AE134" s="134"/>
      <c r="AF134" s="134"/>
      <c r="AG134" s="134"/>
      <c r="AH134" s="132" t="s">
        <v>365</v>
      </c>
      <c r="AU134" s="132">
        <v>100</v>
      </c>
      <c r="AV134" s="132">
        <v>0.1</v>
      </c>
    </row>
    <row r="135" spans="1:48">
      <c r="A135" s="149" t="s">
        <v>366</v>
      </c>
      <c r="B135" s="133"/>
      <c r="C135" s="133"/>
      <c r="D135" s="133"/>
      <c r="E135" s="133"/>
      <c r="F135" s="133"/>
      <c r="G135" s="133"/>
      <c r="H135" s="133"/>
      <c r="I135" s="150"/>
      <c r="J135" s="134"/>
      <c r="K135" s="134"/>
      <c r="L135" s="134"/>
      <c r="M135" s="134"/>
      <c r="N135" s="134"/>
      <c r="O135" s="134"/>
      <c r="P135" s="134"/>
      <c r="Q135" s="134"/>
      <c r="R135" s="134"/>
      <c r="S135" s="134"/>
      <c r="T135" s="134"/>
      <c r="U135" s="134"/>
      <c r="V135" s="134"/>
      <c r="W135" s="134"/>
      <c r="X135" s="134"/>
      <c r="Y135" s="134"/>
      <c r="Z135" s="134"/>
      <c r="AA135" s="134"/>
      <c r="AB135" s="134"/>
      <c r="AC135" s="134"/>
      <c r="AD135" s="134"/>
      <c r="AE135" s="134"/>
      <c r="AF135" s="134"/>
      <c r="AG135" s="134"/>
      <c r="AH135" s="132" t="s">
        <v>367</v>
      </c>
      <c r="AQ135" s="132" t="s">
        <v>363</v>
      </c>
    </row>
    <row r="136" spans="1:48">
      <c r="A136" s="149" t="s">
        <v>368</v>
      </c>
      <c r="B136" s="133"/>
      <c r="C136" s="133"/>
      <c r="D136" s="133"/>
      <c r="E136" s="133"/>
      <c r="F136" s="133"/>
      <c r="G136" s="133"/>
      <c r="H136" s="133"/>
      <c r="I136" s="150"/>
      <c r="J136" s="134"/>
      <c r="K136" s="134"/>
      <c r="L136" s="134"/>
      <c r="M136" s="134"/>
      <c r="N136" s="134"/>
      <c r="O136" s="134"/>
      <c r="P136" s="134"/>
      <c r="Q136" s="134"/>
      <c r="R136" s="134"/>
      <c r="S136" s="134"/>
      <c r="T136" s="134"/>
      <c r="U136" s="134"/>
      <c r="V136" s="134"/>
      <c r="W136" s="134"/>
      <c r="X136" s="134"/>
      <c r="Y136" s="134"/>
      <c r="Z136" s="134"/>
      <c r="AA136" s="134"/>
      <c r="AB136" s="134"/>
      <c r="AC136" s="134"/>
      <c r="AD136" s="134"/>
      <c r="AE136" s="134"/>
      <c r="AF136" s="134"/>
      <c r="AG136" s="134"/>
      <c r="AH136" s="132" t="s">
        <v>369</v>
      </c>
      <c r="AU136" s="132">
        <v>1000</v>
      </c>
      <c r="AV136" s="132">
        <v>8</v>
      </c>
    </row>
    <row r="137" spans="1:48">
      <c r="A137" s="149" t="s">
        <v>370</v>
      </c>
      <c r="B137" s="133"/>
      <c r="C137" s="133"/>
      <c r="D137" s="133"/>
      <c r="E137" s="133"/>
      <c r="F137" s="133"/>
      <c r="G137" s="133"/>
      <c r="H137" s="133"/>
      <c r="I137" s="150"/>
      <c r="J137" s="134"/>
      <c r="K137" s="134"/>
      <c r="L137" s="134"/>
      <c r="M137" s="134"/>
      <c r="N137" s="134"/>
      <c r="O137" s="134"/>
      <c r="P137" s="134"/>
      <c r="Q137" s="134"/>
      <c r="R137" s="134"/>
      <c r="S137" s="134"/>
      <c r="T137" s="134"/>
      <c r="U137" s="134"/>
      <c r="V137" s="134"/>
      <c r="W137" s="134"/>
      <c r="X137" s="134"/>
      <c r="Y137" s="134"/>
      <c r="Z137" s="134"/>
      <c r="AA137" s="134"/>
      <c r="AB137" s="134"/>
      <c r="AC137" s="134"/>
      <c r="AD137" s="134"/>
      <c r="AE137" s="134"/>
      <c r="AF137" s="134"/>
      <c r="AG137" s="134"/>
      <c r="AH137" s="132" t="s">
        <v>371</v>
      </c>
      <c r="AQ137" s="132" t="s">
        <v>363</v>
      </c>
    </row>
    <row r="138" spans="1:48">
      <c r="A138" s="149" t="s">
        <v>372</v>
      </c>
      <c r="B138" s="133"/>
      <c r="C138" s="133"/>
      <c r="D138" s="133"/>
      <c r="E138" s="133"/>
      <c r="F138" s="133"/>
      <c r="G138" s="133"/>
      <c r="H138" s="133"/>
      <c r="I138" s="150"/>
      <c r="J138" s="134"/>
      <c r="K138" s="134"/>
      <c r="L138" s="134"/>
      <c r="M138" s="134"/>
      <c r="N138" s="134"/>
      <c r="O138" s="134"/>
      <c r="P138" s="134"/>
      <c r="Q138" s="134"/>
      <c r="R138" s="134"/>
      <c r="S138" s="134"/>
      <c r="T138" s="134"/>
      <c r="U138" s="134"/>
      <c r="V138" s="134"/>
      <c r="W138" s="134"/>
      <c r="X138" s="134"/>
      <c r="Y138" s="134"/>
      <c r="Z138" s="134"/>
      <c r="AA138" s="134"/>
      <c r="AB138" s="134"/>
      <c r="AC138" s="134"/>
      <c r="AD138" s="134"/>
      <c r="AE138" s="134"/>
      <c r="AF138" s="134"/>
      <c r="AG138" s="134"/>
      <c r="AH138" s="132" t="s">
        <v>373</v>
      </c>
      <c r="AU138" s="132">
        <v>50</v>
      </c>
      <c r="AV138" s="132">
        <v>0.1</v>
      </c>
    </row>
    <row r="139" spans="1:48">
      <c r="A139" s="149" t="s">
        <v>374</v>
      </c>
      <c r="B139" s="133"/>
      <c r="C139" s="133"/>
      <c r="D139" s="133"/>
      <c r="E139" s="133"/>
      <c r="F139" s="133"/>
      <c r="G139" s="133"/>
      <c r="H139" s="133"/>
      <c r="I139" s="150"/>
      <c r="J139" s="134"/>
      <c r="K139" s="134"/>
      <c r="L139" s="134"/>
      <c r="M139" s="134"/>
      <c r="N139" s="134"/>
      <c r="O139" s="134"/>
      <c r="P139" s="134"/>
      <c r="Q139" s="134"/>
      <c r="R139" s="134"/>
      <c r="S139" s="134"/>
      <c r="T139" s="134"/>
      <c r="U139" s="134"/>
      <c r="V139" s="134"/>
      <c r="W139" s="134"/>
      <c r="X139" s="134"/>
      <c r="Y139" s="134"/>
      <c r="Z139" s="134"/>
      <c r="AA139" s="134"/>
      <c r="AB139" s="134"/>
      <c r="AC139" s="134"/>
      <c r="AD139" s="134"/>
      <c r="AE139" s="134"/>
      <c r="AF139" s="134"/>
      <c r="AG139" s="134"/>
      <c r="AH139" s="132" t="s">
        <v>375</v>
      </c>
      <c r="AQ139" s="132" t="s">
        <v>363</v>
      </c>
    </row>
    <row r="140" spans="1:48" s="165" customFormat="1">
      <c r="A140" s="161" t="s">
        <v>376</v>
      </c>
      <c r="B140" s="162"/>
      <c r="C140" s="162"/>
      <c r="D140" s="162"/>
      <c r="E140" s="162"/>
      <c r="F140" s="162"/>
      <c r="G140" s="162"/>
      <c r="H140" s="162"/>
      <c r="I140" s="163"/>
      <c r="J140" s="164"/>
      <c r="K140" s="164"/>
      <c r="L140" s="164"/>
      <c r="M140" s="164"/>
      <c r="N140" s="164"/>
      <c r="O140" s="164"/>
      <c r="P140" s="164"/>
      <c r="Q140" s="164"/>
      <c r="R140" s="164"/>
      <c r="S140" s="164"/>
      <c r="T140" s="164"/>
      <c r="U140" s="164"/>
      <c r="V140" s="164"/>
      <c r="W140" s="164"/>
      <c r="X140" s="164"/>
      <c r="Y140" s="164"/>
      <c r="Z140" s="164"/>
      <c r="AA140" s="164"/>
      <c r="AB140" s="164"/>
      <c r="AC140" s="164"/>
      <c r="AD140" s="164"/>
      <c r="AE140" s="164"/>
      <c r="AF140" s="164"/>
      <c r="AG140" s="164"/>
      <c r="AH140" s="165" t="s">
        <v>377</v>
      </c>
      <c r="AU140" s="165">
        <v>49</v>
      </c>
      <c r="AV140" s="165">
        <v>0.7</v>
      </c>
    </row>
    <row r="141" spans="1:48" s="165" customFormat="1">
      <c r="A141" s="161" t="s">
        <v>378</v>
      </c>
      <c r="B141" s="162"/>
      <c r="C141" s="162"/>
      <c r="D141" s="162"/>
      <c r="E141" s="162"/>
      <c r="F141" s="162"/>
      <c r="G141" s="162"/>
      <c r="H141" s="162"/>
      <c r="I141" s="163"/>
      <c r="J141" s="164"/>
      <c r="K141" s="164"/>
      <c r="L141" s="164"/>
      <c r="M141" s="164"/>
      <c r="N141" s="164"/>
      <c r="O141" s="164"/>
      <c r="P141" s="164"/>
      <c r="Q141" s="164"/>
      <c r="R141" s="164"/>
      <c r="S141" s="164"/>
      <c r="T141" s="164"/>
      <c r="U141" s="164"/>
      <c r="V141" s="164"/>
      <c r="W141" s="164"/>
      <c r="X141" s="164"/>
      <c r="Y141" s="164"/>
      <c r="Z141" s="164"/>
      <c r="AA141" s="164"/>
      <c r="AB141" s="164"/>
      <c r="AC141" s="164"/>
      <c r="AD141" s="164"/>
      <c r="AE141" s="164"/>
      <c r="AF141" s="164"/>
      <c r="AG141" s="164"/>
      <c r="AH141" s="165" t="s">
        <v>379</v>
      </c>
      <c r="AQ141" s="165" t="s">
        <v>363</v>
      </c>
    </row>
    <row r="142" spans="1:48" s="165" customFormat="1">
      <c r="A142" s="161" t="s">
        <v>380</v>
      </c>
      <c r="B142" s="162"/>
      <c r="C142" s="162"/>
      <c r="D142" s="162"/>
      <c r="E142" s="162"/>
      <c r="F142" s="162"/>
      <c r="G142" s="162"/>
      <c r="H142" s="162"/>
      <c r="I142" s="163"/>
      <c r="J142" s="164"/>
      <c r="K142" s="164"/>
      <c r="L142" s="164"/>
      <c r="M142" s="164"/>
      <c r="N142" s="164"/>
      <c r="O142" s="164"/>
      <c r="P142" s="164"/>
      <c r="Q142" s="164"/>
      <c r="R142" s="164"/>
      <c r="S142" s="164"/>
      <c r="T142" s="164"/>
      <c r="U142" s="164"/>
      <c r="V142" s="164"/>
      <c r="W142" s="164"/>
      <c r="X142" s="164"/>
      <c r="Y142" s="164"/>
      <c r="Z142" s="164"/>
      <c r="AA142" s="164"/>
      <c r="AB142" s="164"/>
      <c r="AC142" s="164"/>
      <c r="AD142" s="164"/>
      <c r="AE142" s="164"/>
      <c r="AF142" s="164"/>
      <c r="AG142" s="164"/>
      <c r="AH142" s="165" t="s">
        <v>381</v>
      </c>
      <c r="AU142" s="165">
        <v>660</v>
      </c>
      <c r="AV142" s="165">
        <v>1</v>
      </c>
    </row>
    <row r="143" spans="1:48" s="165" customFormat="1">
      <c r="A143" s="161" t="s">
        <v>382</v>
      </c>
      <c r="B143" s="162"/>
      <c r="C143" s="162"/>
      <c r="D143" s="162"/>
      <c r="E143" s="162"/>
      <c r="F143" s="162"/>
      <c r="G143" s="162"/>
      <c r="H143" s="162"/>
      <c r="I143" s="163"/>
      <c r="J143" s="164"/>
      <c r="K143" s="164"/>
      <c r="L143" s="164"/>
      <c r="M143" s="164"/>
      <c r="N143" s="164"/>
      <c r="O143" s="164"/>
      <c r="P143" s="164"/>
      <c r="Q143" s="164"/>
      <c r="R143" s="164"/>
      <c r="S143" s="164"/>
      <c r="T143" s="164"/>
      <c r="U143" s="164"/>
      <c r="V143" s="164"/>
      <c r="W143" s="164"/>
      <c r="X143" s="164"/>
      <c r="Y143" s="164"/>
      <c r="Z143" s="164"/>
      <c r="AA143" s="164"/>
      <c r="AB143" s="164"/>
      <c r="AC143" s="164"/>
      <c r="AD143" s="164"/>
      <c r="AE143" s="164"/>
      <c r="AF143" s="164"/>
      <c r="AG143" s="164"/>
      <c r="AH143" s="165" t="s">
        <v>383</v>
      </c>
      <c r="AQ143" s="165" t="s">
        <v>363</v>
      </c>
    </row>
    <row r="144" spans="1:48" s="165" customFormat="1">
      <c r="A144" s="161" t="s">
        <v>384</v>
      </c>
      <c r="B144" s="162"/>
      <c r="C144" s="162"/>
      <c r="D144" s="162"/>
      <c r="E144" s="162"/>
      <c r="F144" s="162"/>
      <c r="G144" s="162"/>
      <c r="H144" s="162"/>
      <c r="I144" s="163"/>
      <c r="J144" s="164"/>
      <c r="K144" s="164"/>
      <c r="L144" s="164"/>
      <c r="M144" s="164"/>
      <c r="N144" s="164"/>
      <c r="O144" s="164"/>
      <c r="P144" s="164"/>
      <c r="Q144" s="164"/>
      <c r="R144" s="164"/>
      <c r="S144" s="164"/>
      <c r="T144" s="164"/>
      <c r="U144" s="164"/>
      <c r="V144" s="164"/>
      <c r="W144" s="164"/>
      <c r="X144" s="164"/>
      <c r="Y144" s="164"/>
      <c r="Z144" s="164"/>
      <c r="AA144" s="164"/>
      <c r="AB144" s="164"/>
      <c r="AC144" s="164"/>
      <c r="AD144" s="164"/>
      <c r="AE144" s="164"/>
      <c r="AF144" s="164"/>
      <c r="AG144" s="164"/>
      <c r="AH144" s="165" t="s">
        <v>385</v>
      </c>
      <c r="AU144" s="165">
        <v>460</v>
      </c>
      <c r="AV144" s="165">
        <v>9</v>
      </c>
    </row>
    <row r="145" spans="1:48" s="165" customFormat="1">
      <c r="A145" s="161" t="s">
        <v>386</v>
      </c>
      <c r="B145" s="162"/>
      <c r="C145" s="162"/>
      <c r="D145" s="162"/>
      <c r="E145" s="162"/>
      <c r="F145" s="162"/>
      <c r="G145" s="162"/>
      <c r="H145" s="162"/>
      <c r="I145" s="163"/>
      <c r="J145" s="164"/>
      <c r="K145" s="164"/>
      <c r="L145" s="164"/>
      <c r="M145" s="164"/>
      <c r="N145" s="164"/>
      <c r="O145" s="164"/>
      <c r="P145" s="164"/>
      <c r="Q145" s="164"/>
      <c r="R145" s="164"/>
      <c r="S145" s="164"/>
      <c r="T145" s="164"/>
      <c r="U145" s="164"/>
      <c r="V145" s="164"/>
      <c r="W145" s="164"/>
      <c r="X145" s="164"/>
      <c r="Y145" s="164"/>
      <c r="Z145" s="164"/>
      <c r="AA145" s="164"/>
      <c r="AB145" s="164"/>
      <c r="AC145" s="164"/>
      <c r="AD145" s="164"/>
      <c r="AE145" s="164"/>
      <c r="AF145" s="164"/>
      <c r="AG145" s="164"/>
      <c r="AH145" s="165" t="s">
        <v>387</v>
      </c>
      <c r="AQ145" s="165" t="s">
        <v>363</v>
      </c>
    </row>
    <row r="146" spans="1:48">
      <c r="A146" s="149" t="s">
        <v>388</v>
      </c>
      <c r="B146" s="133"/>
      <c r="C146" s="133"/>
      <c r="D146" s="133"/>
      <c r="E146" s="133"/>
      <c r="F146" s="133"/>
      <c r="G146" s="133"/>
      <c r="H146" s="133"/>
      <c r="I146" s="150"/>
      <c r="J146" s="134"/>
      <c r="K146" s="134"/>
      <c r="L146" s="134"/>
      <c r="M146" s="134"/>
      <c r="N146" s="134"/>
      <c r="O146" s="134"/>
      <c r="P146" s="134"/>
      <c r="Q146" s="134"/>
      <c r="R146" s="134"/>
      <c r="S146" s="134"/>
      <c r="T146" s="134"/>
      <c r="U146" s="134"/>
      <c r="V146" s="134"/>
      <c r="W146" s="134"/>
      <c r="X146" s="134"/>
      <c r="Y146" s="134"/>
      <c r="Z146" s="134"/>
      <c r="AA146" s="134"/>
      <c r="AB146" s="134"/>
      <c r="AC146" s="134"/>
      <c r="AD146" s="134"/>
      <c r="AE146" s="134"/>
      <c r="AF146" s="134"/>
      <c r="AG146" s="134"/>
      <c r="AH146" s="132" t="s">
        <v>389</v>
      </c>
      <c r="AU146" s="132">
        <v>420</v>
      </c>
      <c r="AV146" s="132">
        <v>8</v>
      </c>
    </row>
    <row r="147" spans="1:48">
      <c r="A147" s="149" t="s">
        <v>390</v>
      </c>
      <c r="B147" s="133"/>
      <c r="C147" s="133"/>
      <c r="D147" s="133"/>
      <c r="E147" s="133"/>
      <c r="F147" s="133"/>
      <c r="G147" s="133"/>
      <c r="H147" s="133"/>
      <c r="I147" s="150"/>
      <c r="J147" s="134"/>
      <c r="K147" s="134"/>
      <c r="L147" s="134"/>
      <c r="M147" s="134"/>
      <c r="N147" s="134"/>
      <c r="O147" s="134"/>
      <c r="P147" s="134"/>
      <c r="Q147" s="134"/>
      <c r="R147" s="134"/>
      <c r="S147" s="134"/>
      <c r="T147" s="134"/>
      <c r="U147" s="134"/>
      <c r="V147" s="134"/>
      <c r="W147" s="134"/>
      <c r="X147" s="134"/>
      <c r="Y147" s="134"/>
      <c r="Z147" s="134"/>
      <c r="AA147" s="134"/>
      <c r="AB147" s="134"/>
      <c r="AC147" s="134"/>
      <c r="AD147" s="134"/>
      <c r="AE147" s="134"/>
      <c r="AF147" s="134"/>
      <c r="AG147" s="134"/>
      <c r="AH147" s="132" t="s">
        <v>391</v>
      </c>
      <c r="AQ147" s="132" t="s">
        <v>363</v>
      </c>
    </row>
    <row r="148" spans="1:48">
      <c r="A148" s="149" t="s">
        <v>392</v>
      </c>
      <c r="B148" s="133"/>
      <c r="C148" s="133"/>
      <c r="D148" s="133"/>
      <c r="E148" s="133"/>
      <c r="F148" s="133"/>
      <c r="G148" s="133"/>
      <c r="H148" s="133"/>
      <c r="I148" s="150"/>
      <c r="J148" s="134"/>
      <c r="K148" s="134"/>
      <c r="L148" s="134"/>
      <c r="M148" s="134"/>
      <c r="N148" s="134"/>
      <c r="O148" s="134"/>
      <c r="P148" s="134"/>
      <c r="Q148" s="134"/>
      <c r="R148" s="134"/>
      <c r="S148" s="134"/>
      <c r="T148" s="134"/>
      <c r="U148" s="134"/>
      <c r="V148" s="134"/>
      <c r="W148" s="134"/>
      <c r="X148" s="134"/>
      <c r="Y148" s="134"/>
      <c r="Z148" s="134"/>
      <c r="AA148" s="134"/>
      <c r="AB148" s="134"/>
      <c r="AC148" s="134"/>
      <c r="AD148" s="134"/>
      <c r="AE148" s="134"/>
      <c r="AF148" s="134"/>
      <c r="AG148" s="134"/>
      <c r="AH148" s="132" t="s">
        <v>393</v>
      </c>
      <c r="AU148" s="132">
        <v>655</v>
      </c>
      <c r="AV148" s="132">
        <v>13</v>
      </c>
    </row>
    <row r="149" spans="1:48">
      <c r="A149" s="149" t="s">
        <v>394</v>
      </c>
      <c r="B149" s="133"/>
      <c r="C149" s="133"/>
      <c r="D149" s="133"/>
      <c r="E149" s="133"/>
      <c r="F149" s="133"/>
      <c r="G149" s="133"/>
      <c r="H149" s="133"/>
      <c r="I149" s="150"/>
      <c r="J149" s="134"/>
      <c r="K149" s="134"/>
      <c r="L149" s="134"/>
      <c r="M149" s="134"/>
      <c r="N149" s="134"/>
      <c r="O149" s="134"/>
      <c r="P149" s="134"/>
      <c r="Q149" s="134"/>
      <c r="R149" s="134"/>
      <c r="S149" s="134"/>
      <c r="T149" s="134"/>
      <c r="U149" s="134"/>
      <c r="V149" s="134"/>
      <c r="W149" s="134"/>
      <c r="X149" s="134"/>
      <c r="Y149" s="134"/>
      <c r="Z149" s="134"/>
      <c r="AA149" s="134"/>
      <c r="AB149" s="134"/>
      <c r="AC149" s="134"/>
      <c r="AD149" s="134"/>
      <c r="AE149" s="134"/>
      <c r="AF149" s="134"/>
      <c r="AG149" s="134"/>
      <c r="AH149" s="132" t="s">
        <v>395</v>
      </c>
      <c r="AQ149" s="132" t="s">
        <v>363</v>
      </c>
    </row>
    <row r="150" spans="1:48">
      <c r="A150" s="149" t="s">
        <v>396</v>
      </c>
      <c r="B150" s="133"/>
      <c r="C150" s="133"/>
      <c r="D150" s="133"/>
      <c r="E150" s="133"/>
      <c r="F150" s="133"/>
      <c r="G150" s="133"/>
      <c r="H150" s="133"/>
      <c r="I150" s="150"/>
      <c r="J150" s="134"/>
      <c r="K150" s="134"/>
      <c r="L150" s="134"/>
      <c r="M150" s="134"/>
      <c r="N150" s="134"/>
      <c r="O150" s="134"/>
      <c r="P150" s="134"/>
      <c r="Q150" s="134"/>
      <c r="R150" s="134"/>
      <c r="S150" s="134"/>
      <c r="T150" s="134"/>
      <c r="U150" s="134"/>
      <c r="V150" s="134"/>
      <c r="W150" s="134"/>
      <c r="X150" s="134"/>
      <c r="Y150" s="134"/>
      <c r="Z150" s="134"/>
      <c r="AA150" s="134"/>
      <c r="AB150" s="134"/>
      <c r="AC150" s="134"/>
      <c r="AD150" s="134"/>
      <c r="AE150" s="134"/>
      <c r="AF150" s="134"/>
      <c r="AG150" s="134"/>
      <c r="AH150" s="132" t="s">
        <v>397</v>
      </c>
      <c r="AU150" s="132">
        <v>380</v>
      </c>
      <c r="AV150" s="132">
        <v>0.75</v>
      </c>
    </row>
    <row r="151" spans="1:48">
      <c r="A151" s="149" t="s">
        <v>398</v>
      </c>
      <c r="B151" s="133"/>
      <c r="C151" s="133"/>
      <c r="D151" s="133"/>
      <c r="E151" s="133"/>
      <c r="F151" s="133"/>
      <c r="G151" s="133"/>
      <c r="H151" s="133"/>
      <c r="I151" s="150"/>
      <c r="J151" s="134"/>
      <c r="K151" s="134"/>
      <c r="L151" s="134"/>
      <c r="M151" s="134"/>
      <c r="N151" s="134"/>
      <c r="O151" s="134"/>
      <c r="P151" s="134"/>
      <c r="Q151" s="134"/>
      <c r="R151" s="134"/>
      <c r="S151" s="134"/>
      <c r="T151" s="134"/>
      <c r="U151" s="134"/>
      <c r="V151" s="134"/>
      <c r="W151" s="134"/>
      <c r="X151" s="134"/>
      <c r="Y151" s="134"/>
      <c r="Z151" s="134"/>
      <c r="AA151" s="134"/>
      <c r="AB151" s="134"/>
      <c r="AC151" s="134"/>
      <c r="AD151" s="134"/>
      <c r="AE151" s="134"/>
      <c r="AF151" s="134"/>
      <c r="AG151" s="134"/>
      <c r="AH151" s="132" t="s">
        <v>399</v>
      </c>
      <c r="AQ151" s="132" t="s">
        <v>363</v>
      </c>
    </row>
    <row r="152" spans="1:48">
      <c r="A152" s="149" t="s">
        <v>400</v>
      </c>
      <c r="B152" s="133"/>
      <c r="C152" s="133"/>
      <c r="D152" s="133"/>
      <c r="E152" s="133"/>
      <c r="F152" s="133"/>
      <c r="G152" s="133"/>
      <c r="H152" s="133"/>
      <c r="I152" s="150"/>
      <c r="J152" s="134"/>
      <c r="K152" s="134"/>
      <c r="L152" s="134"/>
      <c r="M152" s="134"/>
      <c r="N152" s="134"/>
      <c r="O152" s="134"/>
      <c r="P152" s="134"/>
      <c r="Q152" s="134"/>
      <c r="R152" s="134"/>
      <c r="S152" s="134"/>
      <c r="T152" s="134"/>
      <c r="U152" s="134"/>
      <c r="V152" s="134"/>
      <c r="W152" s="134"/>
      <c r="X152" s="134"/>
      <c r="Y152" s="134"/>
      <c r="Z152" s="134"/>
      <c r="AA152" s="134"/>
      <c r="AB152" s="134"/>
      <c r="AC152" s="134"/>
      <c r="AD152" s="134"/>
      <c r="AE152" s="134"/>
      <c r="AF152" s="134"/>
      <c r="AG152" s="134"/>
      <c r="AH152" s="132" t="s">
        <v>401</v>
      </c>
      <c r="AU152" s="132">
        <v>1400</v>
      </c>
      <c r="AV152" s="132">
        <v>29</v>
      </c>
    </row>
    <row r="153" spans="1:48">
      <c r="A153" s="149" t="s">
        <v>402</v>
      </c>
      <c r="B153" s="133"/>
      <c r="C153" s="133"/>
      <c r="D153" s="133"/>
      <c r="E153" s="133"/>
      <c r="F153" s="133"/>
      <c r="G153" s="133"/>
      <c r="H153" s="133"/>
      <c r="I153" s="150"/>
      <c r="J153" s="134"/>
      <c r="K153" s="134"/>
      <c r="L153" s="134"/>
      <c r="M153" s="134"/>
      <c r="N153" s="134"/>
      <c r="O153" s="134"/>
      <c r="P153" s="134"/>
      <c r="Q153" s="134"/>
      <c r="R153" s="134"/>
      <c r="S153" s="134"/>
      <c r="T153" s="134"/>
      <c r="U153" s="134"/>
      <c r="V153" s="134"/>
      <c r="W153" s="134"/>
      <c r="X153" s="134"/>
      <c r="Y153" s="134"/>
      <c r="Z153" s="134"/>
      <c r="AA153" s="134"/>
      <c r="AB153" s="134"/>
      <c r="AC153" s="134"/>
      <c r="AD153" s="134"/>
      <c r="AE153" s="134"/>
      <c r="AF153" s="134"/>
      <c r="AG153" s="134"/>
      <c r="AH153" s="132" t="s">
        <v>403</v>
      </c>
      <c r="AQ153" s="132" t="s">
        <v>363</v>
      </c>
    </row>
    <row r="154" spans="1:48">
      <c r="A154" s="149" t="s">
        <v>404</v>
      </c>
      <c r="B154" s="133"/>
      <c r="C154" s="133"/>
      <c r="D154" s="133"/>
      <c r="E154" s="133"/>
      <c r="F154" s="133"/>
      <c r="G154" s="133"/>
      <c r="H154" s="133"/>
      <c r="I154" s="150"/>
      <c r="J154" s="134"/>
      <c r="K154" s="134"/>
      <c r="L154" s="134"/>
      <c r="M154" s="134"/>
      <c r="N154" s="134"/>
      <c r="O154" s="134"/>
      <c r="P154" s="134"/>
      <c r="Q154" s="134"/>
      <c r="R154" s="134"/>
      <c r="S154" s="134"/>
      <c r="T154" s="134"/>
      <c r="U154" s="134"/>
      <c r="V154" s="134"/>
      <c r="W154" s="134"/>
      <c r="X154" s="134"/>
      <c r="Y154" s="134"/>
      <c r="Z154" s="134"/>
      <c r="AA154" s="134"/>
      <c r="AB154" s="134"/>
      <c r="AC154" s="134"/>
      <c r="AD154" s="134"/>
      <c r="AE154" s="134"/>
      <c r="AF154" s="134"/>
      <c r="AG154" s="134"/>
      <c r="AH154" s="132" t="s">
        <v>405</v>
      </c>
      <c r="AU154" s="132">
        <v>2200</v>
      </c>
      <c r="AV154" s="132">
        <v>22</v>
      </c>
    </row>
    <row r="155" spans="1:48">
      <c r="A155" s="149" t="s">
        <v>406</v>
      </c>
      <c r="B155" s="133"/>
      <c r="C155" s="133"/>
      <c r="D155" s="133"/>
      <c r="E155" s="133"/>
      <c r="F155" s="133"/>
      <c r="G155" s="133"/>
      <c r="H155" s="133"/>
      <c r="I155" s="150"/>
      <c r="J155" s="134"/>
      <c r="K155" s="134"/>
      <c r="L155" s="134"/>
      <c r="M155" s="134"/>
      <c r="N155" s="134"/>
      <c r="O155" s="134"/>
      <c r="P155" s="134"/>
      <c r="Q155" s="134"/>
      <c r="R155" s="134"/>
      <c r="S155" s="134"/>
      <c r="T155" s="134"/>
      <c r="U155" s="134"/>
      <c r="V155" s="134"/>
      <c r="W155" s="134"/>
      <c r="X155" s="134"/>
      <c r="Y155" s="134"/>
      <c r="Z155" s="134"/>
      <c r="AA155" s="134"/>
      <c r="AB155" s="134"/>
      <c r="AC155" s="134"/>
      <c r="AD155" s="134"/>
      <c r="AE155" s="134"/>
      <c r="AF155" s="134"/>
      <c r="AG155" s="134"/>
      <c r="AH155" s="132" t="s">
        <v>407</v>
      </c>
      <c r="AQ155" s="132" t="s">
        <v>363</v>
      </c>
    </row>
    <row r="156" spans="1:48">
      <c r="A156" s="149" t="s">
        <v>408</v>
      </c>
      <c r="B156" s="133"/>
      <c r="C156" s="133"/>
      <c r="D156" s="133"/>
      <c r="E156" s="133"/>
      <c r="F156" s="133"/>
      <c r="G156" s="133"/>
      <c r="H156" s="133"/>
      <c r="I156" s="150"/>
      <c r="J156" s="134"/>
      <c r="K156" s="134"/>
      <c r="L156" s="134"/>
      <c r="M156" s="134"/>
      <c r="N156" s="134"/>
      <c r="O156" s="134"/>
      <c r="P156" s="134"/>
      <c r="Q156" s="134"/>
      <c r="R156" s="134"/>
      <c r="S156" s="134"/>
      <c r="T156" s="134"/>
      <c r="U156" s="134"/>
      <c r="V156" s="134"/>
      <c r="W156" s="134"/>
      <c r="X156" s="134"/>
      <c r="Y156" s="134"/>
      <c r="Z156" s="134"/>
      <c r="AA156" s="134"/>
      <c r="AB156" s="134"/>
      <c r="AC156" s="134"/>
      <c r="AD156" s="134"/>
      <c r="AE156" s="134"/>
      <c r="AF156" s="134"/>
      <c r="AG156" s="134"/>
      <c r="AH156" s="132" t="s">
        <v>409</v>
      </c>
      <c r="AU156" s="132">
        <v>850</v>
      </c>
      <c r="AV156" s="132">
        <v>6</v>
      </c>
    </row>
    <row r="157" spans="1:48">
      <c r="A157" s="149" t="s">
        <v>410</v>
      </c>
      <c r="B157" s="133"/>
      <c r="C157" s="133"/>
      <c r="D157" s="133"/>
      <c r="E157" s="133"/>
      <c r="F157" s="133"/>
      <c r="G157" s="133"/>
      <c r="H157" s="133"/>
      <c r="I157" s="150"/>
      <c r="J157" s="134"/>
      <c r="K157" s="134"/>
      <c r="L157" s="134"/>
      <c r="M157" s="134"/>
      <c r="N157" s="134"/>
      <c r="O157" s="134"/>
      <c r="P157" s="134"/>
      <c r="Q157" s="134"/>
      <c r="R157" s="134"/>
      <c r="S157" s="134"/>
      <c r="T157" s="134"/>
      <c r="U157" s="134"/>
      <c r="V157" s="134"/>
      <c r="W157" s="134"/>
      <c r="X157" s="134"/>
      <c r="Y157" s="134"/>
      <c r="Z157" s="134"/>
      <c r="AA157" s="134"/>
      <c r="AB157" s="134"/>
      <c r="AC157" s="134"/>
      <c r="AD157" s="134"/>
      <c r="AE157" s="134"/>
      <c r="AF157" s="134"/>
      <c r="AG157" s="134"/>
      <c r="AH157" s="132" t="s">
        <v>411</v>
      </c>
      <c r="AQ157" s="132" t="s">
        <v>363</v>
      </c>
    </row>
    <row r="158" spans="1:48">
      <c r="A158" s="149" t="s">
        <v>412</v>
      </c>
      <c r="B158" s="133"/>
      <c r="C158" s="133"/>
      <c r="D158" s="133"/>
      <c r="E158" s="133"/>
      <c r="F158" s="133"/>
      <c r="G158" s="133"/>
      <c r="H158" s="133"/>
      <c r="I158" s="150"/>
      <c r="J158" s="134"/>
      <c r="K158" s="134"/>
      <c r="L158" s="134"/>
      <c r="M158" s="134"/>
      <c r="N158" s="134"/>
      <c r="O158" s="134"/>
      <c r="P158" s="134"/>
      <c r="Q158" s="134"/>
      <c r="R158" s="134"/>
      <c r="S158" s="134"/>
      <c r="T158" s="134"/>
      <c r="U158" s="134"/>
      <c r="V158" s="134"/>
      <c r="W158" s="134"/>
      <c r="X158" s="134"/>
      <c r="Y158" s="134"/>
      <c r="Z158" s="134"/>
      <c r="AA158" s="134"/>
      <c r="AB158" s="134"/>
      <c r="AC158" s="134"/>
      <c r="AD158" s="134"/>
      <c r="AE158" s="134"/>
      <c r="AF158" s="134"/>
      <c r="AG158" s="134"/>
      <c r="AH158" s="132" t="s">
        <v>413</v>
      </c>
      <c r="AU158" s="132">
        <v>600</v>
      </c>
      <c r="AV158" s="132">
        <v>1</v>
      </c>
    </row>
    <row r="159" spans="1:48">
      <c r="A159" s="149" t="s">
        <v>414</v>
      </c>
      <c r="B159" s="133"/>
      <c r="C159" s="133"/>
      <c r="D159" s="133"/>
      <c r="E159" s="133"/>
      <c r="F159" s="133"/>
      <c r="G159" s="133"/>
      <c r="H159" s="133"/>
      <c r="I159" s="150"/>
      <c r="J159" s="134"/>
      <c r="K159" s="134"/>
      <c r="L159" s="134"/>
      <c r="M159" s="134"/>
      <c r="N159" s="134"/>
      <c r="O159" s="134"/>
      <c r="P159" s="134"/>
      <c r="Q159" s="134"/>
      <c r="R159" s="134"/>
      <c r="S159" s="134"/>
      <c r="T159" s="134"/>
      <c r="U159" s="134"/>
      <c r="V159" s="134"/>
      <c r="W159" s="134"/>
      <c r="X159" s="134"/>
      <c r="Y159" s="134"/>
      <c r="Z159" s="134"/>
      <c r="AA159" s="134"/>
      <c r="AB159" s="134"/>
      <c r="AC159" s="134"/>
      <c r="AD159" s="134"/>
      <c r="AE159" s="134"/>
      <c r="AF159" s="134"/>
      <c r="AG159" s="134"/>
      <c r="AH159" s="132" t="s">
        <v>415</v>
      </c>
      <c r="AQ159" s="132" t="s">
        <v>363</v>
      </c>
      <c r="AU159" s="134"/>
      <c r="AV159" s="134"/>
    </row>
    <row r="160" spans="1:48">
      <c r="A160" s="149" t="s">
        <v>416</v>
      </c>
      <c r="B160" s="133"/>
      <c r="C160" s="133"/>
      <c r="D160" s="133"/>
      <c r="E160" s="133"/>
      <c r="F160" s="133"/>
      <c r="G160" s="133"/>
      <c r="H160" s="133"/>
      <c r="I160" s="150"/>
      <c r="Y160" s="134"/>
      <c r="Z160" s="134"/>
      <c r="AA160" s="134"/>
      <c r="AB160" s="134"/>
      <c r="AC160" s="134"/>
      <c r="AD160" s="134"/>
      <c r="AE160" s="134"/>
      <c r="AF160" s="134"/>
      <c r="AG160" s="134"/>
      <c r="AH160" s="134"/>
      <c r="AI160" s="134"/>
      <c r="AJ160" s="134"/>
      <c r="AK160" s="134"/>
      <c r="AL160" s="134"/>
      <c r="AM160" s="134"/>
      <c r="AN160" s="134"/>
      <c r="AO160" s="134"/>
      <c r="AP160" s="134"/>
      <c r="AQ160" s="134"/>
      <c r="AR160" s="134"/>
      <c r="AS160" s="134"/>
      <c r="AT160" s="134"/>
      <c r="AU160" s="134"/>
      <c r="AV160" s="134"/>
    </row>
    <row r="162" spans="1:11" s="152" customFormat="1" ht="15.5">
      <c r="A162" s="151"/>
      <c r="B162" s="151"/>
      <c r="C162" s="151"/>
      <c r="D162" s="151"/>
      <c r="E162" s="151"/>
      <c r="F162" s="151"/>
      <c r="G162" s="151"/>
      <c r="H162" s="151"/>
      <c r="I162" s="151"/>
      <c r="J162" s="151"/>
      <c r="K162" s="151"/>
    </row>
    <row r="163" spans="1:11" s="152" customFormat="1" ht="15.5">
      <c r="A163" s="151"/>
      <c r="B163" s="151"/>
      <c r="C163" s="153"/>
      <c r="D163" s="151"/>
      <c r="E163" s="151"/>
      <c r="F163" s="151"/>
      <c r="G163" s="151"/>
      <c r="H163" s="151"/>
      <c r="I163" s="153"/>
      <c r="J163" s="151"/>
    </row>
    <row r="164" spans="1:11" s="152" customFormat="1" ht="15.5">
      <c r="A164" s="151"/>
      <c r="B164" s="151"/>
      <c r="C164" s="151"/>
      <c r="D164" s="151"/>
      <c r="E164" s="151"/>
      <c r="F164" s="151"/>
      <c r="G164" s="151"/>
      <c r="H164" s="151"/>
      <c r="I164" s="151"/>
      <c r="J164" s="151"/>
    </row>
    <row r="165" spans="1:11" s="152" customFormat="1" ht="15.5">
      <c r="A165" s="151"/>
      <c r="B165" s="151"/>
      <c r="C165" s="151"/>
      <c r="D165" s="151"/>
      <c r="E165" s="151"/>
      <c r="F165" s="151"/>
      <c r="G165" s="153"/>
      <c r="H165" s="151"/>
      <c r="I165" s="153"/>
      <c r="J165" s="151"/>
    </row>
    <row r="166" spans="1:11" s="152" customFormat="1" ht="15.5">
      <c r="A166" s="151"/>
      <c r="B166" s="151"/>
      <c r="C166" s="151"/>
      <c r="D166" s="151"/>
      <c r="E166" s="151"/>
      <c r="F166" s="151"/>
      <c r="G166" s="151"/>
      <c r="H166" s="151"/>
      <c r="I166" s="151"/>
      <c r="J166" s="153"/>
    </row>
    <row r="167" spans="1:11" s="152" customFormat="1" ht="15.5">
      <c r="A167" s="151"/>
      <c r="B167" s="151"/>
      <c r="C167" s="151"/>
      <c r="D167" s="151"/>
      <c r="E167" s="151"/>
      <c r="F167" s="151"/>
      <c r="G167" s="151"/>
      <c r="H167" s="151"/>
      <c r="I167" s="151"/>
      <c r="J167" s="153"/>
    </row>
    <row r="168" spans="1:11" s="152" customFormat="1" ht="15.5">
      <c r="A168" s="151"/>
      <c r="B168" s="151"/>
      <c r="C168" s="151"/>
      <c r="D168" s="151"/>
      <c r="E168" s="151"/>
      <c r="F168" s="151"/>
      <c r="G168" s="151"/>
      <c r="H168" s="151"/>
      <c r="I168" s="151"/>
      <c r="J168" s="153"/>
    </row>
    <row r="169" spans="1:11" s="152" customFormat="1" ht="15.5">
      <c r="A169" s="151"/>
      <c r="B169" s="151"/>
      <c r="C169" s="151"/>
      <c r="D169" s="151"/>
      <c r="E169" s="151"/>
      <c r="F169" s="151"/>
      <c r="G169" s="151"/>
      <c r="H169" s="151"/>
      <c r="I169" s="151"/>
      <c r="J169" s="153"/>
    </row>
    <row r="170" spans="1:11" s="152" customFormat="1" ht="15.5">
      <c r="A170" s="151"/>
      <c r="B170" s="151"/>
      <c r="C170" s="151"/>
      <c r="D170" s="151"/>
      <c r="E170" s="151"/>
      <c r="F170" s="151"/>
      <c r="G170" s="151"/>
      <c r="H170" s="151"/>
      <c r="I170" s="151"/>
      <c r="J170" s="151"/>
    </row>
    <row r="171" spans="1:11" s="152" customFormat="1" ht="15.5">
      <c r="A171" s="151"/>
      <c r="B171" s="151"/>
      <c r="C171" s="151"/>
      <c r="D171" s="151"/>
      <c r="E171" s="151"/>
      <c r="F171" s="151"/>
      <c r="G171" s="151"/>
      <c r="H171" s="153"/>
      <c r="I171" s="151"/>
      <c r="J171" s="151"/>
    </row>
    <row r="172" spans="1:11" s="152" customFormat="1" ht="15.5">
      <c r="A172" s="151"/>
      <c r="B172" s="151"/>
      <c r="C172" s="151"/>
      <c r="D172" s="151"/>
      <c r="E172" s="151"/>
      <c r="F172" s="151"/>
      <c r="G172" s="151"/>
      <c r="H172" s="153"/>
      <c r="I172" s="151"/>
      <c r="J172" s="151"/>
    </row>
    <row r="173" spans="1:11" s="152" customFormat="1" ht="15.5">
      <c r="A173" s="151"/>
      <c r="B173" s="151"/>
      <c r="C173" s="151"/>
      <c r="D173" s="151"/>
      <c r="E173" s="151"/>
      <c r="F173" s="151"/>
      <c r="G173" s="151"/>
      <c r="H173" s="153"/>
      <c r="I173" s="151"/>
      <c r="J173" s="151"/>
    </row>
    <row r="174" spans="1:11" s="152" customFormat="1" ht="15.5">
      <c r="A174" s="151"/>
      <c r="B174" s="151"/>
      <c r="C174" s="151"/>
      <c r="D174" s="151"/>
      <c r="E174" s="151"/>
      <c r="F174" s="151"/>
      <c r="G174" s="153"/>
      <c r="H174" s="151"/>
      <c r="I174" s="153"/>
      <c r="J174" s="151"/>
    </row>
    <row r="175" spans="1:11" s="152" customFormat="1" ht="15.5">
      <c r="A175" s="151"/>
      <c r="B175" s="151"/>
      <c r="C175" s="151"/>
      <c r="D175" s="151"/>
      <c r="E175" s="151"/>
      <c r="F175" s="151"/>
      <c r="G175" s="151"/>
      <c r="H175" s="153"/>
      <c r="I175" s="151"/>
      <c r="J175" s="153"/>
    </row>
    <row r="176" spans="1:11" s="152" customFormat="1" ht="15.5">
      <c r="A176" s="151"/>
      <c r="B176" s="151"/>
      <c r="C176" s="151"/>
      <c r="D176" s="151"/>
      <c r="E176" s="151"/>
      <c r="F176" s="151"/>
      <c r="G176" s="151"/>
      <c r="H176" s="151"/>
      <c r="I176" s="153"/>
      <c r="J176" s="151"/>
    </row>
    <row r="177" spans="1:11" s="152" customFormat="1" ht="15.5">
      <c r="A177" s="154"/>
      <c r="B177" s="154"/>
      <c r="C177" s="154"/>
      <c r="D177" s="154"/>
      <c r="E177" s="154"/>
      <c r="F177" s="154"/>
      <c r="G177" s="154"/>
      <c r="H177" s="154"/>
      <c r="I177" s="154"/>
      <c r="J177" s="154"/>
      <c r="K177" s="151"/>
    </row>
  </sheetData>
  <hyperlinks>
    <hyperlink ref="B219" r:id="rId1" display="https://www.energinet.dk/SiteCollectionDocuments/Danske%20dokumenter/El/Redeg%C3%B8relse%20for%20elforsyningssikkerhed%202015.pdf" xr:uid="{C77015A1-A323-439B-BC29-92CECF3F96CB}"/>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B95E4-6450-41ED-A5ED-927C66AC4202}">
  <sheetPr>
    <tabColor rgb="FF0070C0"/>
  </sheetPr>
  <dimension ref="A4:F15"/>
  <sheetViews>
    <sheetView workbookViewId="0">
      <selection activeCell="D39" sqref="D39"/>
    </sheetView>
  </sheetViews>
  <sheetFormatPr defaultColWidth="8.81640625" defaultRowHeight="12.5"/>
  <cols>
    <col min="2" max="2" width="13.36328125" bestFit="1" customWidth="1"/>
    <col min="3" max="3" width="14.1796875" bestFit="1" customWidth="1"/>
    <col min="4" max="4" width="13.81640625" bestFit="1" customWidth="1"/>
    <col min="5" max="5" width="23.6328125" bestFit="1" customWidth="1"/>
  </cols>
  <sheetData>
    <row r="4" spans="1:6">
      <c r="A4" s="109" t="s">
        <v>153</v>
      </c>
      <c r="B4" s="109" t="s">
        <v>154</v>
      </c>
      <c r="C4" t="s">
        <v>144</v>
      </c>
      <c r="D4" t="s">
        <v>145</v>
      </c>
      <c r="E4" t="s">
        <v>150</v>
      </c>
      <c r="F4" t="s">
        <v>146</v>
      </c>
    </row>
    <row r="5" spans="1:6">
      <c r="A5" s="109" t="s">
        <v>180</v>
      </c>
      <c r="B5" t="s">
        <v>143</v>
      </c>
      <c r="C5">
        <v>850</v>
      </c>
      <c r="D5">
        <v>350</v>
      </c>
      <c r="F5" t="s">
        <v>142</v>
      </c>
    </row>
    <row r="6" spans="1:6">
      <c r="A6" s="109" t="s">
        <v>180</v>
      </c>
      <c r="B6" t="s">
        <v>20</v>
      </c>
      <c r="C6">
        <f>ROUND($C$5/$C$14*C12,0)</f>
        <v>1848</v>
      </c>
      <c r="D6">
        <f>ROUND($C$5/$C$14*D12,0)</f>
        <v>1848</v>
      </c>
      <c r="E6" s="109" t="s">
        <v>155</v>
      </c>
    </row>
    <row r="7" spans="1:6">
      <c r="A7" s="109" t="s">
        <v>180</v>
      </c>
      <c r="B7" t="s">
        <v>148</v>
      </c>
      <c r="C7">
        <f>ROUND($C$5/$C$14*220,0)</f>
        <v>813</v>
      </c>
      <c r="D7">
        <f>ROUND($C$5/$C$14*220,0)</f>
        <v>813</v>
      </c>
      <c r="E7" t="s">
        <v>155</v>
      </c>
    </row>
    <row r="8" spans="1:6">
      <c r="A8" s="109" t="s">
        <v>177</v>
      </c>
      <c r="B8" s="109" t="s">
        <v>148</v>
      </c>
      <c r="C8">
        <f>ROUND($C$5/$C$14*110,0)</f>
        <v>407</v>
      </c>
      <c r="D8">
        <f>ROUND($C$5/$C$14*110,0)</f>
        <v>407</v>
      </c>
      <c r="E8" s="109" t="s">
        <v>155</v>
      </c>
    </row>
    <row r="9" spans="1:6">
      <c r="A9" s="109" t="s">
        <v>177</v>
      </c>
      <c r="B9" s="109" t="s">
        <v>149</v>
      </c>
      <c r="C9">
        <f>ROUND($C$5/$C$14*C15,0)</f>
        <v>569</v>
      </c>
      <c r="D9">
        <f>ROUND($C$5/$C$14*D15,0)</f>
        <v>569</v>
      </c>
      <c r="E9" s="109" t="s">
        <v>155</v>
      </c>
    </row>
    <row r="11" spans="1:6">
      <c r="C11" t="s">
        <v>147</v>
      </c>
      <c r="D11" t="s">
        <v>147</v>
      </c>
    </row>
    <row r="12" spans="1:6">
      <c r="A12" t="s">
        <v>180</v>
      </c>
      <c r="B12" t="s">
        <v>20</v>
      </c>
      <c r="C12">
        <v>500</v>
      </c>
      <c r="D12">
        <v>500</v>
      </c>
      <c r="E12" t="s">
        <v>152</v>
      </c>
      <c r="F12" t="s">
        <v>142</v>
      </c>
    </row>
    <row r="13" spans="1:6">
      <c r="A13" s="109" t="s">
        <v>181</v>
      </c>
      <c r="B13" t="s">
        <v>148</v>
      </c>
      <c r="C13">
        <v>330</v>
      </c>
      <c r="D13">
        <v>330</v>
      </c>
      <c r="E13" t="s">
        <v>151</v>
      </c>
      <c r="F13" t="s">
        <v>142</v>
      </c>
    </row>
    <row r="14" spans="1:6">
      <c r="A14" t="s">
        <v>180</v>
      </c>
      <c r="B14" t="s">
        <v>143</v>
      </c>
      <c r="C14">
        <v>230</v>
      </c>
      <c r="D14">
        <v>230</v>
      </c>
      <c r="E14" t="s">
        <v>182</v>
      </c>
      <c r="F14" t="s">
        <v>142</v>
      </c>
    </row>
    <row r="15" spans="1:6">
      <c r="A15" t="s">
        <v>177</v>
      </c>
      <c r="B15" t="s">
        <v>149</v>
      </c>
      <c r="C15">
        <v>154</v>
      </c>
      <c r="D15">
        <v>154</v>
      </c>
      <c r="E15" t="s">
        <v>178</v>
      </c>
      <c r="F15" t="s">
        <v>142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CFEDA-8784-41D9-8560-5A9D556F071C}">
  <sheetPr>
    <tabColor rgb="FF0070C0"/>
  </sheetPr>
  <dimension ref="A2:T55"/>
  <sheetViews>
    <sheetView showGridLines="0" topLeftCell="L2" workbookViewId="0">
      <selection activeCell="D39" sqref="D39"/>
    </sheetView>
  </sheetViews>
  <sheetFormatPr defaultColWidth="9.1796875" defaultRowHeight="14"/>
  <cols>
    <col min="1" max="1" width="5.453125" style="43" customWidth="1"/>
    <col min="2" max="2" width="35.453125" style="43" customWidth="1"/>
    <col min="3" max="20" width="11.453125" style="43" customWidth="1"/>
    <col min="21" max="16384" width="9.1796875" style="43"/>
  </cols>
  <sheetData>
    <row r="2" spans="1:20">
      <c r="B2" s="179" t="s">
        <v>34</v>
      </c>
      <c r="C2" s="179"/>
      <c r="D2" s="179"/>
      <c r="E2" s="179"/>
      <c r="F2" s="179"/>
      <c r="G2" s="179"/>
      <c r="H2" s="179"/>
      <c r="I2" s="179"/>
      <c r="J2" s="179"/>
      <c r="K2" s="179"/>
      <c r="L2" s="179"/>
      <c r="M2" s="179"/>
      <c r="N2" s="179"/>
      <c r="O2" s="179"/>
      <c r="P2" s="179"/>
      <c r="Q2" s="179"/>
      <c r="R2" s="179"/>
      <c r="S2" s="179"/>
      <c r="T2" s="179"/>
    </row>
    <row r="3" spans="1:20" ht="14.5" thickBot="1">
      <c r="B3" s="44" t="s">
        <v>35</v>
      </c>
      <c r="C3" s="44"/>
      <c r="D3" s="44" t="s">
        <v>36</v>
      </c>
      <c r="E3" s="44"/>
      <c r="F3" s="44"/>
      <c r="G3" s="44"/>
      <c r="H3" s="44"/>
      <c r="I3" s="44" t="s">
        <v>37</v>
      </c>
      <c r="J3" s="44" t="s">
        <v>38</v>
      </c>
      <c r="K3" s="44"/>
      <c r="L3" s="44" t="s">
        <v>39</v>
      </c>
      <c r="M3" s="44" t="s">
        <v>40</v>
      </c>
      <c r="N3" s="44"/>
      <c r="O3" s="44"/>
      <c r="P3" s="44" t="s">
        <v>41</v>
      </c>
      <c r="Q3" s="44"/>
      <c r="R3" s="44"/>
      <c r="S3" s="44" t="s">
        <v>42</v>
      </c>
      <c r="T3" s="44"/>
    </row>
    <row r="4" spans="1:20" s="45" customFormat="1" ht="19.5" customHeight="1">
      <c r="B4" s="180"/>
      <c r="C4" s="175" t="s">
        <v>43</v>
      </c>
      <c r="D4" s="182" t="s">
        <v>44</v>
      </c>
      <c r="E4" s="175" t="s">
        <v>45</v>
      </c>
      <c r="F4" s="175" t="s">
        <v>46</v>
      </c>
      <c r="G4" s="184" t="s">
        <v>47</v>
      </c>
      <c r="H4" s="184"/>
      <c r="I4" s="184"/>
      <c r="J4" s="184"/>
      <c r="K4" s="184"/>
      <c r="L4" s="184"/>
      <c r="M4" s="184"/>
      <c r="N4" s="184"/>
      <c r="O4" s="184"/>
      <c r="P4" s="175" t="s">
        <v>48</v>
      </c>
      <c r="Q4" s="185" t="s">
        <v>49</v>
      </c>
      <c r="R4" s="175" t="s">
        <v>50</v>
      </c>
      <c r="S4" s="175" t="s">
        <v>51</v>
      </c>
      <c r="T4" s="177" t="s">
        <v>52</v>
      </c>
    </row>
    <row r="5" spans="1:20" s="45" customFormat="1" ht="49.5" customHeight="1" thickBot="1">
      <c r="B5" s="181"/>
      <c r="C5" s="176"/>
      <c r="D5" s="183"/>
      <c r="E5" s="176"/>
      <c r="F5" s="176"/>
      <c r="G5" s="46" t="s">
        <v>53</v>
      </c>
      <c r="H5" s="46" t="s">
        <v>54</v>
      </c>
      <c r="I5" s="46" t="s">
        <v>55</v>
      </c>
      <c r="J5" s="46" t="s">
        <v>56</v>
      </c>
      <c r="K5" s="46" t="s">
        <v>57</v>
      </c>
      <c r="L5" s="46" t="s">
        <v>58</v>
      </c>
      <c r="M5" s="46" t="s">
        <v>59</v>
      </c>
      <c r="N5" s="46" t="s">
        <v>60</v>
      </c>
      <c r="O5" s="46" t="s">
        <v>61</v>
      </c>
      <c r="P5" s="176"/>
      <c r="Q5" s="186"/>
      <c r="R5" s="176"/>
      <c r="S5" s="176"/>
      <c r="T5" s="178"/>
    </row>
    <row r="6" spans="1:20">
      <c r="A6" s="43" t="s">
        <v>62</v>
      </c>
      <c r="B6" s="47" t="s">
        <v>63</v>
      </c>
      <c r="C6" s="48">
        <v>2858233.9</v>
      </c>
      <c r="D6" s="48">
        <v>2190821.4</v>
      </c>
      <c r="E6" s="48" t="s">
        <v>64</v>
      </c>
      <c r="F6" s="48" t="s">
        <v>64</v>
      </c>
      <c r="G6" s="48" t="s">
        <v>64</v>
      </c>
      <c r="H6" s="48" t="s">
        <v>64</v>
      </c>
      <c r="I6" s="48" t="s">
        <v>64</v>
      </c>
      <c r="J6" s="48" t="s">
        <v>64</v>
      </c>
      <c r="K6" s="48" t="s">
        <v>64</v>
      </c>
      <c r="L6" s="48" t="s">
        <v>64</v>
      </c>
      <c r="M6" s="48" t="s">
        <v>64</v>
      </c>
      <c r="N6" s="48" t="s">
        <v>64</v>
      </c>
      <c r="O6" s="48" t="s">
        <v>64</v>
      </c>
      <c r="P6" s="48">
        <v>651235.69999999995</v>
      </c>
      <c r="Q6" s="48">
        <v>16176.8</v>
      </c>
      <c r="R6" s="48" t="s">
        <v>64</v>
      </c>
      <c r="S6" s="48" t="s">
        <v>64</v>
      </c>
      <c r="T6" s="49" t="s">
        <v>64</v>
      </c>
    </row>
    <row r="7" spans="1:20">
      <c r="A7" s="43" t="s">
        <v>65</v>
      </c>
      <c r="B7" s="50" t="s">
        <v>6</v>
      </c>
      <c r="C7" s="51">
        <v>1822.8</v>
      </c>
      <c r="D7" s="51" t="s">
        <v>64</v>
      </c>
      <c r="E7" s="51" t="s">
        <v>64</v>
      </c>
      <c r="F7" s="51">
        <v>1124.3</v>
      </c>
      <c r="G7" s="51" t="s">
        <v>64</v>
      </c>
      <c r="H7" s="51">
        <v>4.7</v>
      </c>
      <c r="I7" s="51">
        <v>17.3</v>
      </c>
      <c r="J7" s="51" t="s">
        <v>64</v>
      </c>
      <c r="K7" s="51">
        <v>21.5</v>
      </c>
      <c r="L7" s="51">
        <v>4.3</v>
      </c>
      <c r="M7" s="51" t="s">
        <v>64</v>
      </c>
      <c r="N7" s="51" t="s">
        <v>64</v>
      </c>
      <c r="O7" s="51">
        <v>1076.5</v>
      </c>
      <c r="P7" s="51" t="s">
        <v>64</v>
      </c>
      <c r="Q7" s="51" t="s">
        <v>64</v>
      </c>
      <c r="R7" s="51" t="s">
        <v>64</v>
      </c>
      <c r="S7" s="51">
        <v>359.3</v>
      </c>
      <c r="T7" s="52">
        <v>339.2</v>
      </c>
    </row>
    <row r="8" spans="1:20">
      <c r="A8" s="43" t="s">
        <v>66</v>
      </c>
      <c r="B8" s="50" t="s">
        <v>7</v>
      </c>
      <c r="C8" s="51">
        <v>-2275745.2999999998</v>
      </c>
      <c r="D8" s="51">
        <v>-1918023.4</v>
      </c>
      <c r="E8" s="51" t="s">
        <v>64</v>
      </c>
      <c r="F8" s="51">
        <v>-114385.3</v>
      </c>
      <c r="G8" s="51" t="s">
        <v>64</v>
      </c>
      <c r="H8" s="51">
        <v>-7393.6</v>
      </c>
      <c r="I8" s="51">
        <v>-8501.2000000000007</v>
      </c>
      <c r="J8" s="51">
        <v>-4947.7</v>
      </c>
      <c r="K8" s="51" t="s">
        <v>64</v>
      </c>
      <c r="L8" s="51">
        <v>-66944.3</v>
      </c>
      <c r="M8" s="51">
        <v>-7829.1</v>
      </c>
      <c r="N8" s="51">
        <v>-573.29999999999995</v>
      </c>
      <c r="O8" s="51">
        <v>-18196.099999999999</v>
      </c>
      <c r="P8" s="51">
        <v>-241672</v>
      </c>
      <c r="Q8" s="51" t="s">
        <v>64</v>
      </c>
      <c r="R8" s="51" t="s">
        <v>64</v>
      </c>
      <c r="S8" s="51">
        <v>-1664.6</v>
      </c>
      <c r="T8" s="52" t="s">
        <v>64</v>
      </c>
    </row>
    <row r="9" spans="1:20">
      <c r="B9" s="53" t="s">
        <v>67</v>
      </c>
      <c r="C9" s="51">
        <v>-20059.5</v>
      </c>
      <c r="D9" s="51" t="s">
        <v>64</v>
      </c>
      <c r="E9" s="51" t="s">
        <v>64</v>
      </c>
      <c r="F9" s="51">
        <v>-20059.5</v>
      </c>
      <c r="G9" s="51" t="s">
        <v>64</v>
      </c>
      <c r="H9" s="51" t="s">
        <v>64</v>
      </c>
      <c r="I9" s="51" t="s">
        <v>64</v>
      </c>
      <c r="J9" s="51">
        <v>-16928.5</v>
      </c>
      <c r="K9" s="51" t="s">
        <v>64</v>
      </c>
      <c r="L9" s="51">
        <v>-3131</v>
      </c>
      <c r="M9" s="51" t="s">
        <v>64</v>
      </c>
      <c r="N9" s="51" t="s">
        <v>64</v>
      </c>
      <c r="O9" s="51" t="s">
        <v>64</v>
      </c>
      <c r="P9" s="51" t="s">
        <v>64</v>
      </c>
      <c r="Q9" s="51" t="s">
        <v>64</v>
      </c>
      <c r="R9" s="51" t="s">
        <v>64</v>
      </c>
      <c r="S9" s="51" t="s">
        <v>64</v>
      </c>
      <c r="T9" s="52" t="s">
        <v>64</v>
      </c>
    </row>
    <row r="10" spans="1:20">
      <c r="B10" s="54" t="s">
        <v>68</v>
      </c>
      <c r="C10" s="51">
        <v>-3131</v>
      </c>
      <c r="D10" s="51" t="s">
        <v>64</v>
      </c>
      <c r="E10" s="51" t="s">
        <v>64</v>
      </c>
      <c r="F10" s="51">
        <v>-3131</v>
      </c>
      <c r="G10" s="51" t="s">
        <v>64</v>
      </c>
      <c r="H10" s="51" t="s">
        <v>64</v>
      </c>
      <c r="I10" s="51" t="s">
        <v>64</v>
      </c>
      <c r="J10" s="51" t="s">
        <v>64</v>
      </c>
      <c r="K10" s="51" t="s">
        <v>64</v>
      </c>
      <c r="L10" s="51">
        <v>-3131</v>
      </c>
      <c r="M10" s="51" t="s">
        <v>64</v>
      </c>
      <c r="N10" s="51" t="s">
        <v>64</v>
      </c>
      <c r="O10" s="51" t="s">
        <v>64</v>
      </c>
      <c r="P10" s="51" t="s">
        <v>64</v>
      </c>
      <c r="Q10" s="51" t="s">
        <v>64</v>
      </c>
      <c r="R10" s="51" t="s">
        <v>64</v>
      </c>
      <c r="S10" s="51" t="s">
        <v>64</v>
      </c>
      <c r="T10" s="52" t="s">
        <v>64</v>
      </c>
    </row>
    <row r="11" spans="1:20">
      <c r="B11" s="54" t="s">
        <v>69</v>
      </c>
      <c r="C11" s="51">
        <v>-16928.5</v>
      </c>
      <c r="D11" s="51" t="s">
        <v>64</v>
      </c>
      <c r="E11" s="51" t="s">
        <v>64</v>
      </c>
      <c r="F11" s="51">
        <v>-16928.5</v>
      </c>
      <c r="G11" s="51" t="s">
        <v>64</v>
      </c>
      <c r="H11" s="51" t="s">
        <v>64</v>
      </c>
      <c r="I11" s="51" t="s">
        <v>64</v>
      </c>
      <c r="J11" s="51">
        <v>-16928.5</v>
      </c>
      <c r="K11" s="51" t="s">
        <v>64</v>
      </c>
      <c r="L11" s="51" t="s">
        <v>64</v>
      </c>
      <c r="M11" s="51" t="s">
        <v>64</v>
      </c>
      <c r="N11" s="51" t="s">
        <v>64</v>
      </c>
      <c r="O11" s="51" t="s">
        <v>64</v>
      </c>
      <c r="P11" s="51" t="s">
        <v>64</v>
      </c>
      <c r="Q11" s="51" t="s">
        <v>64</v>
      </c>
      <c r="R11" s="51" t="s">
        <v>64</v>
      </c>
      <c r="S11" s="51" t="s">
        <v>64</v>
      </c>
      <c r="T11" s="52" t="s">
        <v>64</v>
      </c>
    </row>
    <row r="12" spans="1:20">
      <c r="B12" s="55" t="s">
        <v>70</v>
      </c>
      <c r="C12" s="51">
        <v>-38043.699999999997</v>
      </c>
      <c r="D12" s="51">
        <v>1590.2</v>
      </c>
      <c r="E12" s="51" t="s">
        <v>64</v>
      </c>
      <c r="F12" s="51">
        <v>4202</v>
      </c>
      <c r="G12" s="51" t="s">
        <v>64</v>
      </c>
      <c r="H12" s="51">
        <v>227.6</v>
      </c>
      <c r="I12" s="51">
        <v>151.19999999999999</v>
      </c>
      <c r="J12" s="51">
        <v>86.3</v>
      </c>
      <c r="K12" s="51">
        <v>47.4</v>
      </c>
      <c r="L12" s="51">
        <v>934.2</v>
      </c>
      <c r="M12" s="51">
        <v>1397.6</v>
      </c>
      <c r="N12" s="51">
        <v>-348</v>
      </c>
      <c r="O12" s="51">
        <v>1705.7</v>
      </c>
      <c r="P12" s="51">
        <v>-43876.1</v>
      </c>
      <c r="Q12" s="51">
        <v>4.2</v>
      </c>
      <c r="R12" s="51" t="s">
        <v>64</v>
      </c>
      <c r="S12" s="51" t="s">
        <v>64</v>
      </c>
      <c r="T12" s="52">
        <v>36</v>
      </c>
    </row>
    <row r="13" spans="1:20">
      <c r="B13" s="56" t="s">
        <v>71</v>
      </c>
      <c r="C13" s="57">
        <v>526208.19999999995</v>
      </c>
      <c r="D13" s="57">
        <v>274388.2</v>
      </c>
      <c r="E13" s="51" t="s">
        <v>64</v>
      </c>
      <c r="F13" s="57">
        <v>-129118.5</v>
      </c>
      <c r="G13" s="51" t="s">
        <v>64</v>
      </c>
      <c r="H13" s="51">
        <v>-7161.3</v>
      </c>
      <c r="I13" s="51">
        <v>-8332.7000000000007</v>
      </c>
      <c r="J13" s="51">
        <v>-21789.9</v>
      </c>
      <c r="K13" s="51">
        <v>68.900000000000006</v>
      </c>
      <c r="L13" s="51">
        <v>-69136.800000000003</v>
      </c>
      <c r="M13" s="51">
        <v>-6431.5</v>
      </c>
      <c r="N13" s="51">
        <v>-921.3</v>
      </c>
      <c r="O13" s="51">
        <v>-15413.9</v>
      </c>
      <c r="P13" s="57">
        <v>365687.6</v>
      </c>
      <c r="Q13" s="57">
        <v>16181</v>
      </c>
      <c r="R13" s="51" t="s">
        <v>64</v>
      </c>
      <c r="S13" s="57">
        <v>-1305.3</v>
      </c>
      <c r="T13" s="58">
        <v>375.2</v>
      </c>
    </row>
    <row r="14" spans="1:20">
      <c r="B14" s="59" t="s">
        <v>72</v>
      </c>
      <c r="C14" s="57">
        <v>11153</v>
      </c>
      <c r="D14" s="57">
        <v>6459.9</v>
      </c>
      <c r="E14" s="51" t="s">
        <v>64</v>
      </c>
      <c r="F14" s="57">
        <v>3054.2</v>
      </c>
      <c r="G14" s="51" t="s">
        <v>64</v>
      </c>
      <c r="H14" s="51">
        <v>170.7</v>
      </c>
      <c r="I14" s="51">
        <v>1110.0999999999999</v>
      </c>
      <c r="J14" s="51" t="s">
        <v>64</v>
      </c>
      <c r="K14" s="51" t="s">
        <v>64</v>
      </c>
      <c r="L14" s="51">
        <v>1309.5999999999999</v>
      </c>
      <c r="M14" s="51">
        <v>89.2</v>
      </c>
      <c r="N14" s="51">
        <v>266.10000000000002</v>
      </c>
      <c r="O14" s="51">
        <v>108.5</v>
      </c>
      <c r="P14" s="57">
        <v>1191.4000000000001</v>
      </c>
      <c r="Q14" s="51" t="s">
        <v>64</v>
      </c>
      <c r="R14" s="51" t="s">
        <v>64</v>
      </c>
      <c r="S14" s="57">
        <v>447.5</v>
      </c>
      <c r="T14" s="52" t="s">
        <v>64</v>
      </c>
    </row>
    <row r="15" spans="1:20">
      <c r="B15" s="59" t="s">
        <v>73</v>
      </c>
      <c r="C15" s="51" t="s">
        <v>64</v>
      </c>
      <c r="D15" s="51" t="s">
        <v>64</v>
      </c>
      <c r="E15" s="57">
        <v>5728.5</v>
      </c>
      <c r="F15" s="57">
        <v>-5728.5</v>
      </c>
      <c r="G15" s="51" t="s">
        <v>64</v>
      </c>
      <c r="H15" s="51" t="s">
        <v>64</v>
      </c>
      <c r="I15" s="51" t="s">
        <v>64</v>
      </c>
      <c r="J15" s="51" t="s">
        <v>64</v>
      </c>
      <c r="K15" s="51" t="s">
        <v>64</v>
      </c>
      <c r="L15" s="51" t="s">
        <v>64</v>
      </c>
      <c r="M15" s="51" t="s">
        <v>64</v>
      </c>
      <c r="N15" s="51" t="s">
        <v>64</v>
      </c>
      <c r="O15" s="51">
        <v>-5728.5</v>
      </c>
      <c r="P15" s="51" t="s">
        <v>64</v>
      </c>
      <c r="Q15" s="51" t="s">
        <v>64</v>
      </c>
      <c r="R15" s="51" t="s">
        <v>64</v>
      </c>
      <c r="S15" s="51" t="s">
        <v>64</v>
      </c>
      <c r="T15" s="52" t="s">
        <v>64</v>
      </c>
    </row>
    <row r="16" spans="1:20">
      <c r="B16" s="59" t="s">
        <v>74</v>
      </c>
      <c r="C16" s="57">
        <v>-112884.5</v>
      </c>
      <c r="D16" s="57">
        <v>-265872.7</v>
      </c>
      <c r="E16" s="57">
        <v>-5728.5</v>
      </c>
      <c r="F16" s="57">
        <v>265564.3</v>
      </c>
      <c r="G16" s="51">
        <v>11151</v>
      </c>
      <c r="H16" s="51">
        <v>11391.5</v>
      </c>
      <c r="I16" s="51">
        <v>53948.7</v>
      </c>
      <c r="J16" s="51">
        <v>25921.7</v>
      </c>
      <c r="K16" s="51" t="s">
        <v>64</v>
      </c>
      <c r="L16" s="51">
        <v>106008.8</v>
      </c>
      <c r="M16" s="51">
        <v>9596.2000000000007</v>
      </c>
      <c r="N16" s="51">
        <v>9888.9</v>
      </c>
      <c r="O16" s="51">
        <v>37657.5</v>
      </c>
      <c r="P16" s="57">
        <v>-165512.9</v>
      </c>
      <c r="Q16" s="57">
        <v>-12408.5</v>
      </c>
      <c r="R16" s="57">
        <v>3788.8</v>
      </c>
      <c r="S16" s="57">
        <v>67354.2</v>
      </c>
      <c r="T16" s="58">
        <v>-69.2</v>
      </c>
    </row>
    <row r="17" spans="2:20">
      <c r="B17" s="54" t="s">
        <v>75</v>
      </c>
      <c r="C17" s="51">
        <v>-59982.8</v>
      </c>
      <c r="D17" s="51" t="s">
        <v>64</v>
      </c>
      <c r="E17" s="51" t="s">
        <v>64</v>
      </c>
      <c r="F17" s="51">
        <v>-136.5</v>
      </c>
      <c r="G17" s="51" t="s">
        <v>64</v>
      </c>
      <c r="H17" s="51" t="s">
        <v>64</v>
      </c>
      <c r="I17" s="51" t="s">
        <v>64</v>
      </c>
      <c r="J17" s="51" t="s">
        <v>64</v>
      </c>
      <c r="K17" s="51" t="s">
        <v>64</v>
      </c>
      <c r="L17" s="51">
        <v>-136.5</v>
      </c>
      <c r="M17" s="51" t="s">
        <v>64</v>
      </c>
      <c r="N17" s="51" t="s">
        <v>64</v>
      </c>
      <c r="O17" s="51" t="s">
        <v>64</v>
      </c>
      <c r="P17" s="51">
        <v>-93861.2</v>
      </c>
      <c r="Q17" s="51">
        <v>-12408.5</v>
      </c>
      <c r="R17" s="51" t="s">
        <v>64</v>
      </c>
      <c r="S17" s="51">
        <v>46423.4</v>
      </c>
      <c r="T17" s="52" t="s">
        <v>64</v>
      </c>
    </row>
    <row r="18" spans="2:20">
      <c r="B18" s="54" t="s">
        <v>76</v>
      </c>
      <c r="C18" s="51">
        <v>-45894.1</v>
      </c>
      <c r="D18" s="51" t="s">
        <v>64</v>
      </c>
      <c r="E18" s="51" t="s">
        <v>64</v>
      </c>
      <c r="F18" s="51">
        <v>-102</v>
      </c>
      <c r="G18" s="51" t="s">
        <v>64</v>
      </c>
      <c r="H18" s="51" t="s">
        <v>64</v>
      </c>
      <c r="I18" s="51" t="s">
        <v>64</v>
      </c>
      <c r="J18" s="51" t="s">
        <v>64</v>
      </c>
      <c r="K18" s="51" t="s">
        <v>64</v>
      </c>
      <c r="L18" s="51" t="s">
        <v>64</v>
      </c>
      <c r="M18" s="51">
        <v>-102</v>
      </c>
      <c r="N18" s="51" t="s">
        <v>64</v>
      </c>
      <c r="O18" s="51" t="s">
        <v>64</v>
      </c>
      <c r="P18" s="51">
        <v>-68034.7</v>
      </c>
      <c r="Q18" s="51" t="s">
        <v>64</v>
      </c>
      <c r="R18" s="51">
        <v>1311.8</v>
      </c>
      <c r="S18" s="51">
        <v>20930.8</v>
      </c>
      <c r="T18" s="52" t="s">
        <v>64</v>
      </c>
    </row>
    <row r="19" spans="2:20">
      <c r="B19" s="54" t="s">
        <v>77</v>
      </c>
      <c r="C19" s="51">
        <v>-818.6</v>
      </c>
      <c r="D19" s="51" t="s">
        <v>64</v>
      </c>
      <c r="E19" s="51" t="s">
        <v>64</v>
      </c>
      <c r="F19" s="51">
        <v>-131.69999999999999</v>
      </c>
      <c r="G19" s="51" t="s">
        <v>64</v>
      </c>
      <c r="H19" s="51" t="s">
        <v>64</v>
      </c>
      <c r="I19" s="51" t="s">
        <v>64</v>
      </c>
      <c r="J19" s="51" t="s">
        <v>64</v>
      </c>
      <c r="K19" s="51" t="s">
        <v>64</v>
      </c>
      <c r="L19" s="51" t="s">
        <v>64</v>
      </c>
      <c r="M19" s="51">
        <v>-131.69999999999999</v>
      </c>
      <c r="N19" s="51" t="s">
        <v>64</v>
      </c>
      <c r="O19" s="51" t="s">
        <v>64</v>
      </c>
      <c r="P19" s="51">
        <v>-3163.9</v>
      </c>
      <c r="Q19" s="51" t="s">
        <v>64</v>
      </c>
      <c r="R19" s="51">
        <v>2477</v>
      </c>
      <c r="S19" s="51" t="s">
        <v>64</v>
      </c>
      <c r="T19" s="52" t="s">
        <v>64</v>
      </c>
    </row>
    <row r="20" spans="2:20">
      <c r="B20" s="54" t="s">
        <v>78</v>
      </c>
      <c r="C20" s="51">
        <v>2218.8000000000002</v>
      </c>
      <c r="D20" s="51" t="s">
        <v>64</v>
      </c>
      <c r="E20" s="51" t="s">
        <v>64</v>
      </c>
      <c r="F20" s="51">
        <v>2671.9</v>
      </c>
      <c r="G20" s="51" t="s">
        <v>64</v>
      </c>
      <c r="H20" s="51">
        <v>1242.5</v>
      </c>
      <c r="I20" s="51" t="s">
        <v>64</v>
      </c>
      <c r="J20" s="51" t="s">
        <v>64</v>
      </c>
      <c r="K20" s="51" t="s">
        <v>64</v>
      </c>
      <c r="L20" s="51" t="s">
        <v>64</v>
      </c>
      <c r="M20" s="51" t="s">
        <v>64</v>
      </c>
      <c r="N20" s="51" t="s">
        <v>64</v>
      </c>
      <c r="O20" s="51">
        <v>1429.4</v>
      </c>
      <c r="P20" s="51">
        <v>-453.1</v>
      </c>
      <c r="Q20" s="51" t="s">
        <v>64</v>
      </c>
      <c r="R20" s="51" t="s">
        <v>64</v>
      </c>
      <c r="S20" s="51" t="s">
        <v>64</v>
      </c>
      <c r="T20" s="52" t="s">
        <v>64</v>
      </c>
    </row>
    <row r="21" spans="2:20">
      <c r="B21" s="54" t="s">
        <v>79</v>
      </c>
      <c r="C21" s="51">
        <v>-69.2</v>
      </c>
      <c r="D21" s="51" t="s">
        <v>64</v>
      </c>
      <c r="E21" s="51" t="s">
        <v>64</v>
      </c>
      <c r="F21" s="51" t="s">
        <v>64</v>
      </c>
      <c r="G21" s="51" t="s">
        <v>64</v>
      </c>
      <c r="H21" s="51" t="s">
        <v>64</v>
      </c>
      <c r="I21" s="51" t="s">
        <v>64</v>
      </c>
      <c r="J21" s="51" t="s">
        <v>64</v>
      </c>
      <c r="K21" s="51" t="s">
        <v>64</v>
      </c>
      <c r="L21" s="51" t="s">
        <v>64</v>
      </c>
      <c r="M21" s="51" t="s">
        <v>64</v>
      </c>
      <c r="N21" s="51" t="s">
        <v>64</v>
      </c>
      <c r="O21" s="51" t="s">
        <v>64</v>
      </c>
      <c r="P21" s="51" t="s">
        <v>64</v>
      </c>
      <c r="Q21" s="51" t="s">
        <v>64</v>
      </c>
      <c r="R21" s="51" t="s">
        <v>64</v>
      </c>
      <c r="S21" s="51" t="s">
        <v>64</v>
      </c>
      <c r="T21" s="52">
        <v>-69.2</v>
      </c>
    </row>
    <row r="22" spans="2:20">
      <c r="B22" s="60" t="s">
        <v>80</v>
      </c>
      <c r="C22" s="51">
        <v>-9210.2999999999993</v>
      </c>
      <c r="D22" s="51">
        <v>-265872.7</v>
      </c>
      <c r="E22" s="51">
        <v>-5728.5</v>
      </c>
      <c r="F22" s="51">
        <v>262390.90000000002</v>
      </c>
      <c r="G22" s="51">
        <v>11151</v>
      </c>
      <c r="H22" s="51">
        <v>10149</v>
      </c>
      <c r="I22" s="51">
        <v>53948.7</v>
      </c>
      <c r="J22" s="51">
        <v>25921.7</v>
      </c>
      <c r="K22" s="51" t="s">
        <v>64</v>
      </c>
      <c r="L22" s="51">
        <v>106145.3</v>
      </c>
      <c r="M22" s="51">
        <v>9829.9</v>
      </c>
      <c r="N22" s="51">
        <v>9888.9</v>
      </c>
      <c r="O22" s="51">
        <v>35356.400000000001</v>
      </c>
      <c r="P22" s="51" t="s">
        <v>64</v>
      </c>
      <c r="Q22" s="51" t="s">
        <v>64</v>
      </c>
      <c r="R22" s="51" t="s">
        <v>64</v>
      </c>
      <c r="S22" s="51" t="s">
        <v>64</v>
      </c>
      <c r="T22" s="52" t="s">
        <v>64</v>
      </c>
    </row>
    <row r="23" spans="2:20">
      <c r="B23" s="60" t="s">
        <v>81</v>
      </c>
      <c r="C23" s="51">
        <v>871.7</v>
      </c>
      <c r="D23" s="51" t="s">
        <v>64</v>
      </c>
      <c r="E23" s="51" t="s">
        <v>64</v>
      </c>
      <c r="F23" s="51">
        <v>871.7</v>
      </c>
      <c r="G23" s="51" t="s">
        <v>64</v>
      </c>
      <c r="H23" s="51" t="s">
        <v>64</v>
      </c>
      <c r="I23" s="51" t="s">
        <v>64</v>
      </c>
      <c r="J23" s="51" t="s">
        <v>64</v>
      </c>
      <c r="K23" s="51" t="s">
        <v>64</v>
      </c>
      <c r="L23" s="51" t="s">
        <v>64</v>
      </c>
      <c r="M23" s="51" t="s">
        <v>64</v>
      </c>
      <c r="N23" s="51" t="s">
        <v>64</v>
      </c>
      <c r="O23" s="51">
        <v>871.7</v>
      </c>
      <c r="P23" s="51" t="s">
        <v>64</v>
      </c>
      <c r="Q23" s="51" t="s">
        <v>64</v>
      </c>
      <c r="R23" s="51" t="s">
        <v>64</v>
      </c>
      <c r="S23" s="51" t="s">
        <v>64</v>
      </c>
      <c r="T23" s="52" t="s">
        <v>64</v>
      </c>
    </row>
    <row r="24" spans="2:20">
      <c r="B24" s="54" t="s">
        <v>82</v>
      </c>
      <c r="C24" s="51" t="s">
        <v>64</v>
      </c>
      <c r="D24" s="51" t="s">
        <v>64</v>
      </c>
      <c r="E24" s="51" t="s">
        <v>64</v>
      </c>
      <c r="F24" s="51" t="s">
        <v>64</v>
      </c>
      <c r="G24" s="51" t="s">
        <v>64</v>
      </c>
      <c r="H24" s="51" t="s">
        <v>64</v>
      </c>
      <c r="I24" s="51" t="s">
        <v>64</v>
      </c>
      <c r="J24" s="51" t="s">
        <v>64</v>
      </c>
      <c r="K24" s="51" t="s">
        <v>64</v>
      </c>
      <c r="L24" s="51" t="s">
        <v>64</v>
      </c>
      <c r="M24" s="51" t="s">
        <v>64</v>
      </c>
      <c r="N24" s="51" t="s">
        <v>64</v>
      </c>
      <c r="O24" s="51" t="s">
        <v>64</v>
      </c>
      <c r="P24" s="51" t="s">
        <v>64</v>
      </c>
      <c r="Q24" s="51" t="s">
        <v>64</v>
      </c>
      <c r="R24" s="51" t="s">
        <v>64</v>
      </c>
      <c r="S24" s="51" t="s">
        <v>64</v>
      </c>
      <c r="T24" s="52" t="s">
        <v>64</v>
      </c>
    </row>
    <row r="25" spans="2:20">
      <c r="B25" s="61" t="s">
        <v>83</v>
      </c>
      <c r="C25" s="57">
        <v>38973.800000000003</v>
      </c>
      <c r="D25" s="57">
        <v>168.1</v>
      </c>
      <c r="E25" s="51" t="s">
        <v>64</v>
      </c>
      <c r="F25" s="57">
        <v>17169.5</v>
      </c>
      <c r="G25" s="51">
        <v>11151</v>
      </c>
      <c r="H25" s="51" t="s">
        <v>64</v>
      </c>
      <c r="I25" s="51" t="s">
        <v>64</v>
      </c>
      <c r="J25" s="51" t="s">
        <v>64</v>
      </c>
      <c r="K25" s="51" t="s">
        <v>64</v>
      </c>
      <c r="L25" s="51">
        <v>85.3</v>
      </c>
      <c r="M25" s="51">
        <v>696.7</v>
      </c>
      <c r="N25" s="51" t="s">
        <v>64</v>
      </c>
      <c r="O25" s="51">
        <v>5236.5</v>
      </c>
      <c r="P25" s="57">
        <v>12889.8</v>
      </c>
      <c r="Q25" s="51" t="s">
        <v>64</v>
      </c>
      <c r="R25" s="57">
        <v>974.7</v>
      </c>
      <c r="S25" s="57">
        <v>7771.7</v>
      </c>
      <c r="T25" s="52" t="s">
        <v>64</v>
      </c>
    </row>
    <row r="26" spans="2:20">
      <c r="B26" s="61" t="s">
        <v>84</v>
      </c>
      <c r="C26" s="57">
        <v>59811.7</v>
      </c>
      <c r="D26" s="57">
        <v>1887.5</v>
      </c>
      <c r="E26" s="51" t="s">
        <v>64</v>
      </c>
      <c r="F26" s="57"/>
      <c r="G26" s="51" t="s">
        <v>64</v>
      </c>
      <c r="H26" s="51" t="s">
        <v>64</v>
      </c>
      <c r="I26" s="51" t="s">
        <v>64</v>
      </c>
      <c r="J26" s="51" t="s">
        <v>64</v>
      </c>
      <c r="K26" s="51" t="s">
        <v>64</v>
      </c>
      <c r="L26" s="51" t="s">
        <v>64</v>
      </c>
      <c r="M26" s="51" t="s">
        <v>64</v>
      </c>
      <c r="N26" s="51" t="s">
        <v>64</v>
      </c>
      <c r="O26" s="51" t="s">
        <v>64</v>
      </c>
      <c r="P26" s="57">
        <v>43630</v>
      </c>
      <c r="Q26" s="51" t="s">
        <v>64</v>
      </c>
      <c r="R26" s="57">
        <v>505.8</v>
      </c>
      <c r="S26" s="57">
        <v>13788.4</v>
      </c>
      <c r="T26" s="52" t="s">
        <v>64</v>
      </c>
    </row>
    <row r="27" spans="2:20">
      <c r="B27" s="61" t="s">
        <v>85</v>
      </c>
      <c r="C27" s="57">
        <v>303385.2</v>
      </c>
      <c r="D27" s="51" t="s">
        <v>64</v>
      </c>
      <c r="E27" s="51" t="s">
        <v>64</v>
      </c>
      <c r="F27" s="57">
        <v>110493.6</v>
      </c>
      <c r="G27" s="51" t="s">
        <v>64</v>
      </c>
      <c r="H27" s="51">
        <v>4059.5</v>
      </c>
      <c r="I27" s="51">
        <v>44505.9</v>
      </c>
      <c r="J27" s="51">
        <v>4131.8</v>
      </c>
      <c r="K27" s="51">
        <v>68.900000000000006</v>
      </c>
      <c r="L27" s="51">
        <v>35477.1</v>
      </c>
      <c r="M27" s="51">
        <v>2378.8000000000002</v>
      </c>
      <c r="N27" s="51">
        <v>8701.5</v>
      </c>
      <c r="O27" s="51">
        <v>11170.1</v>
      </c>
      <c r="P27" s="57">
        <v>142463.5</v>
      </c>
      <c r="Q27" s="57">
        <v>3772.5</v>
      </c>
      <c r="R27" s="57">
        <v>2308.3000000000002</v>
      </c>
      <c r="S27" s="57">
        <v>44041.3</v>
      </c>
      <c r="T27" s="58">
        <v>306</v>
      </c>
    </row>
    <row r="28" spans="2:20">
      <c r="B28" s="61" t="s">
        <v>86</v>
      </c>
      <c r="C28" s="57">
        <v>280902.3</v>
      </c>
      <c r="D28" s="51" t="s">
        <v>64</v>
      </c>
      <c r="E28" s="51" t="s">
        <v>64</v>
      </c>
      <c r="F28" s="57">
        <v>89661.8</v>
      </c>
      <c r="G28" s="51" t="s">
        <v>64</v>
      </c>
      <c r="H28" s="51">
        <v>3822.4</v>
      </c>
      <c r="I28" s="51">
        <v>44505.9</v>
      </c>
      <c r="J28" s="51">
        <v>3885.7</v>
      </c>
      <c r="K28" s="51">
        <v>68.900000000000006</v>
      </c>
      <c r="L28" s="51">
        <v>35477.1</v>
      </c>
      <c r="M28" s="51">
        <v>1869</v>
      </c>
      <c r="N28" s="51">
        <v>32.799999999999997</v>
      </c>
      <c r="O28" s="51" t="s">
        <v>64</v>
      </c>
      <c r="P28" s="57">
        <v>140944.1</v>
      </c>
      <c r="Q28" s="57">
        <v>3772.5</v>
      </c>
      <c r="R28" s="57">
        <v>2308.3000000000002</v>
      </c>
      <c r="S28" s="57">
        <v>44041.3</v>
      </c>
      <c r="T28" s="58">
        <v>174.1</v>
      </c>
    </row>
    <row r="29" spans="2:20">
      <c r="B29" s="62" t="s">
        <v>87</v>
      </c>
      <c r="C29" s="57">
        <v>33379.199999999997</v>
      </c>
      <c r="D29" s="51" t="s">
        <v>64</v>
      </c>
      <c r="E29" s="51" t="s">
        <v>64</v>
      </c>
      <c r="F29" s="57">
        <v>3224.3</v>
      </c>
      <c r="G29" s="51" t="s">
        <v>64</v>
      </c>
      <c r="H29" s="51">
        <v>246.5</v>
      </c>
      <c r="I29" s="51" t="s">
        <v>64</v>
      </c>
      <c r="J29" s="51">
        <v>4.3</v>
      </c>
      <c r="K29" s="51">
        <v>4.3</v>
      </c>
      <c r="L29" s="51">
        <v>1271.3</v>
      </c>
      <c r="M29" s="51">
        <v>1665.1</v>
      </c>
      <c r="N29" s="51">
        <v>32.799999999999997</v>
      </c>
      <c r="O29" s="51" t="s">
        <v>64</v>
      </c>
      <c r="P29" s="57">
        <v>23818.7</v>
      </c>
      <c r="Q29" s="57">
        <v>2.1</v>
      </c>
      <c r="R29" s="57">
        <v>6.7</v>
      </c>
      <c r="S29" s="57">
        <v>6327.4</v>
      </c>
      <c r="T29" s="58" t="s">
        <v>64</v>
      </c>
    </row>
    <row r="30" spans="2:20">
      <c r="B30" s="63" t="s">
        <v>88</v>
      </c>
      <c r="C30" s="51">
        <v>2199.9</v>
      </c>
      <c r="D30" s="51" t="s">
        <v>64</v>
      </c>
      <c r="E30" s="51" t="s">
        <v>64</v>
      </c>
      <c r="F30" s="51">
        <v>144.9</v>
      </c>
      <c r="G30" s="51" t="s">
        <v>64</v>
      </c>
      <c r="H30" s="51">
        <v>4.7</v>
      </c>
      <c r="I30" s="51" t="s">
        <v>64</v>
      </c>
      <c r="J30" s="51" t="s">
        <v>64</v>
      </c>
      <c r="K30" s="51" t="s">
        <v>64</v>
      </c>
      <c r="L30" s="51" t="s">
        <v>64</v>
      </c>
      <c r="M30" s="51">
        <v>140.19999999999999</v>
      </c>
      <c r="N30" s="51" t="s">
        <v>64</v>
      </c>
      <c r="O30" s="51" t="s">
        <v>64</v>
      </c>
      <c r="P30" s="51">
        <v>902.3</v>
      </c>
      <c r="Q30" s="51" t="s">
        <v>64</v>
      </c>
      <c r="R30" s="51" t="s">
        <v>64</v>
      </c>
      <c r="S30" s="51">
        <v>1152.7</v>
      </c>
      <c r="T30" s="52" t="s">
        <v>64</v>
      </c>
    </row>
    <row r="31" spans="2:20">
      <c r="B31" s="63" t="s">
        <v>89</v>
      </c>
      <c r="C31" s="51">
        <v>8763.5</v>
      </c>
      <c r="D31" s="51" t="s">
        <v>64</v>
      </c>
      <c r="E31" s="51" t="s">
        <v>64</v>
      </c>
      <c r="F31" s="51">
        <v>46.1</v>
      </c>
      <c r="G31" s="51" t="s">
        <v>64</v>
      </c>
      <c r="H31" s="51">
        <v>4.7</v>
      </c>
      <c r="I31" s="51" t="s">
        <v>64</v>
      </c>
      <c r="J31" s="51" t="s">
        <v>64</v>
      </c>
      <c r="K31" s="51">
        <v>4.3</v>
      </c>
      <c r="L31" s="51">
        <v>4.3</v>
      </c>
      <c r="M31" s="51" t="s">
        <v>64</v>
      </c>
      <c r="N31" s="51">
        <v>32.799999999999997</v>
      </c>
      <c r="O31" s="51" t="s">
        <v>64</v>
      </c>
      <c r="P31" s="51">
        <v>7913.5</v>
      </c>
      <c r="Q31" s="51" t="s">
        <v>64</v>
      </c>
      <c r="R31" s="51" t="s">
        <v>64</v>
      </c>
      <c r="S31" s="51">
        <v>803.9</v>
      </c>
      <c r="T31" s="52" t="s">
        <v>64</v>
      </c>
    </row>
    <row r="32" spans="2:20">
      <c r="B32" s="63" t="s">
        <v>90</v>
      </c>
      <c r="C32" s="51">
        <v>353.3</v>
      </c>
      <c r="D32" s="51" t="s">
        <v>64</v>
      </c>
      <c r="E32" s="51" t="s">
        <v>64</v>
      </c>
      <c r="F32" s="51">
        <v>21.2</v>
      </c>
      <c r="G32" s="51" t="s">
        <v>64</v>
      </c>
      <c r="H32" s="51" t="s">
        <v>64</v>
      </c>
      <c r="I32" s="51" t="s">
        <v>64</v>
      </c>
      <c r="J32" s="51" t="s">
        <v>64</v>
      </c>
      <c r="K32" s="51" t="s">
        <v>64</v>
      </c>
      <c r="L32" s="51" t="s">
        <v>64</v>
      </c>
      <c r="M32" s="51">
        <v>21.2</v>
      </c>
      <c r="N32" s="51" t="s">
        <v>64</v>
      </c>
      <c r="O32" s="51" t="s">
        <v>64</v>
      </c>
      <c r="P32" s="51">
        <v>300.8</v>
      </c>
      <c r="Q32" s="51" t="s">
        <v>64</v>
      </c>
      <c r="R32" s="51" t="s">
        <v>64</v>
      </c>
      <c r="S32" s="51">
        <v>31.3</v>
      </c>
      <c r="T32" s="52" t="s">
        <v>64</v>
      </c>
    </row>
    <row r="33" spans="2:20">
      <c r="B33" s="63" t="s">
        <v>91</v>
      </c>
      <c r="C33" s="51">
        <v>5130.8999999999996</v>
      </c>
      <c r="D33" s="51" t="s">
        <v>64</v>
      </c>
      <c r="E33" s="51" t="s">
        <v>64</v>
      </c>
      <c r="F33" s="51">
        <v>72.3</v>
      </c>
      <c r="G33" s="51" t="s">
        <v>64</v>
      </c>
      <c r="H33" s="51" t="s">
        <v>64</v>
      </c>
      <c r="I33" s="51" t="s">
        <v>64</v>
      </c>
      <c r="J33" s="51" t="s">
        <v>64</v>
      </c>
      <c r="K33" s="51" t="s">
        <v>64</v>
      </c>
      <c r="L33" s="51">
        <v>4.3</v>
      </c>
      <c r="M33" s="51">
        <v>68</v>
      </c>
      <c r="N33" s="51" t="s">
        <v>64</v>
      </c>
      <c r="O33" s="51" t="s">
        <v>64</v>
      </c>
      <c r="P33" s="51">
        <v>4491.8999999999996</v>
      </c>
      <c r="Q33" s="51" t="s">
        <v>64</v>
      </c>
      <c r="R33" s="51">
        <v>0.8</v>
      </c>
      <c r="S33" s="51">
        <v>565.9</v>
      </c>
      <c r="T33" s="52" t="s">
        <v>64</v>
      </c>
    </row>
    <row r="34" spans="2:20">
      <c r="B34" s="63" t="s">
        <v>92</v>
      </c>
      <c r="C34" s="51">
        <v>247</v>
      </c>
      <c r="D34" s="51" t="s">
        <v>64</v>
      </c>
      <c r="E34" s="51" t="s">
        <v>64</v>
      </c>
      <c r="F34" s="51">
        <v>4.3</v>
      </c>
      <c r="G34" s="51" t="s">
        <v>64</v>
      </c>
      <c r="H34" s="51" t="s">
        <v>64</v>
      </c>
      <c r="I34" s="51" t="s">
        <v>64</v>
      </c>
      <c r="J34" s="51" t="s">
        <v>64</v>
      </c>
      <c r="K34" s="51" t="s">
        <v>64</v>
      </c>
      <c r="L34" s="51">
        <v>4.3</v>
      </c>
      <c r="M34" s="51" t="s">
        <v>64</v>
      </c>
      <c r="N34" s="51" t="s">
        <v>64</v>
      </c>
      <c r="O34" s="51" t="s">
        <v>64</v>
      </c>
      <c r="P34" s="51">
        <v>203.1</v>
      </c>
      <c r="Q34" s="51" t="s">
        <v>64</v>
      </c>
      <c r="R34" s="51" t="s">
        <v>64</v>
      </c>
      <c r="S34" s="51">
        <v>39.6</v>
      </c>
      <c r="T34" s="52" t="s">
        <v>64</v>
      </c>
    </row>
    <row r="35" spans="2:20">
      <c r="B35" s="63" t="s">
        <v>93</v>
      </c>
      <c r="C35" s="51">
        <v>955.8</v>
      </c>
      <c r="D35" s="51" t="s">
        <v>64</v>
      </c>
      <c r="E35" s="51" t="s">
        <v>64</v>
      </c>
      <c r="F35" s="51">
        <v>4.3</v>
      </c>
      <c r="G35" s="51" t="s">
        <v>64</v>
      </c>
      <c r="H35" s="51" t="s">
        <v>64</v>
      </c>
      <c r="I35" s="51" t="s">
        <v>64</v>
      </c>
      <c r="J35" s="51" t="s">
        <v>64</v>
      </c>
      <c r="K35" s="51" t="s">
        <v>64</v>
      </c>
      <c r="L35" s="51">
        <v>4.3</v>
      </c>
      <c r="M35" s="51" t="s">
        <v>64</v>
      </c>
      <c r="N35" s="51" t="s">
        <v>64</v>
      </c>
      <c r="O35" s="51" t="s">
        <v>64</v>
      </c>
      <c r="P35" s="51">
        <v>546.79999999999995</v>
      </c>
      <c r="Q35" s="51" t="s">
        <v>64</v>
      </c>
      <c r="R35" s="51" t="s">
        <v>64</v>
      </c>
      <c r="S35" s="51">
        <v>404.7</v>
      </c>
      <c r="T35" s="52" t="s">
        <v>64</v>
      </c>
    </row>
    <row r="36" spans="2:20">
      <c r="B36" s="64" t="s">
        <v>94</v>
      </c>
      <c r="C36" s="51">
        <v>729</v>
      </c>
      <c r="D36" s="51" t="s">
        <v>64</v>
      </c>
      <c r="E36" s="51" t="s">
        <v>64</v>
      </c>
      <c r="F36" s="51">
        <v>281.60000000000002</v>
      </c>
      <c r="G36" s="51" t="s">
        <v>64</v>
      </c>
      <c r="H36" s="51">
        <v>4.7</v>
      </c>
      <c r="I36" s="51" t="s">
        <v>64</v>
      </c>
      <c r="J36" s="51" t="s">
        <v>64</v>
      </c>
      <c r="K36" s="51" t="s">
        <v>64</v>
      </c>
      <c r="L36" s="51">
        <v>196.2</v>
      </c>
      <c r="M36" s="51">
        <v>80.7</v>
      </c>
      <c r="N36" s="51" t="s">
        <v>64</v>
      </c>
      <c r="O36" s="51" t="s">
        <v>64</v>
      </c>
      <c r="P36" s="51">
        <v>175.8</v>
      </c>
      <c r="Q36" s="51" t="s">
        <v>64</v>
      </c>
      <c r="R36" s="51">
        <v>5.9</v>
      </c>
      <c r="S36" s="51">
        <v>265.7</v>
      </c>
      <c r="T36" s="52" t="s">
        <v>64</v>
      </c>
    </row>
    <row r="37" spans="2:20">
      <c r="B37" s="64" t="s">
        <v>95</v>
      </c>
      <c r="C37" s="51">
        <v>9633.1</v>
      </c>
      <c r="D37" s="51" t="s">
        <v>64</v>
      </c>
      <c r="E37" s="51" t="s">
        <v>64</v>
      </c>
      <c r="F37" s="51">
        <v>900</v>
      </c>
      <c r="G37" s="51" t="s">
        <v>64</v>
      </c>
      <c r="H37" s="51">
        <v>28.5</v>
      </c>
      <c r="I37" s="51" t="s">
        <v>64</v>
      </c>
      <c r="J37" s="51" t="s">
        <v>64</v>
      </c>
      <c r="K37" s="51" t="s">
        <v>64</v>
      </c>
      <c r="L37" s="51">
        <v>162.1</v>
      </c>
      <c r="M37" s="51">
        <v>709.4</v>
      </c>
      <c r="N37" s="51" t="s">
        <v>64</v>
      </c>
      <c r="O37" s="51" t="s">
        <v>64</v>
      </c>
      <c r="P37" s="51">
        <v>7815.9</v>
      </c>
      <c r="Q37" s="51">
        <v>2.1</v>
      </c>
      <c r="R37" s="51" t="s">
        <v>64</v>
      </c>
      <c r="S37" s="51">
        <v>915.1</v>
      </c>
      <c r="T37" s="52" t="s">
        <v>64</v>
      </c>
    </row>
    <row r="38" spans="2:20">
      <c r="B38" s="64" t="s">
        <v>96</v>
      </c>
      <c r="C38" s="51">
        <v>75</v>
      </c>
      <c r="D38" s="51" t="s">
        <v>64</v>
      </c>
      <c r="E38" s="51" t="s">
        <v>64</v>
      </c>
      <c r="F38" s="51" t="s">
        <v>64</v>
      </c>
      <c r="G38" s="51" t="s">
        <v>64</v>
      </c>
      <c r="H38" s="51" t="s">
        <v>64</v>
      </c>
      <c r="I38" s="51" t="s">
        <v>64</v>
      </c>
      <c r="J38" s="51" t="s">
        <v>64</v>
      </c>
      <c r="K38" s="51" t="s">
        <v>64</v>
      </c>
      <c r="L38" s="51" t="s">
        <v>64</v>
      </c>
      <c r="M38" s="51" t="s">
        <v>64</v>
      </c>
      <c r="N38" s="51" t="s">
        <v>64</v>
      </c>
      <c r="O38" s="51" t="s">
        <v>64</v>
      </c>
      <c r="P38" s="51">
        <v>46.9</v>
      </c>
      <c r="Q38" s="51" t="s">
        <v>64</v>
      </c>
      <c r="R38" s="51" t="s">
        <v>64</v>
      </c>
      <c r="S38" s="51">
        <v>28.1</v>
      </c>
      <c r="T38" s="52" t="s">
        <v>64</v>
      </c>
    </row>
    <row r="39" spans="2:20">
      <c r="B39" s="63" t="s">
        <v>97</v>
      </c>
      <c r="C39" s="51">
        <v>22.9</v>
      </c>
      <c r="D39" s="51" t="s">
        <v>64</v>
      </c>
      <c r="E39" s="51" t="s">
        <v>64</v>
      </c>
      <c r="F39" s="51" t="s">
        <v>64</v>
      </c>
      <c r="G39" s="51" t="s">
        <v>64</v>
      </c>
      <c r="H39" s="51" t="s">
        <v>64</v>
      </c>
      <c r="I39" s="51" t="s">
        <v>64</v>
      </c>
      <c r="J39" s="51" t="s">
        <v>64</v>
      </c>
      <c r="K39" s="51" t="s">
        <v>64</v>
      </c>
      <c r="L39" s="51" t="s">
        <v>64</v>
      </c>
      <c r="M39" s="51" t="s">
        <v>64</v>
      </c>
      <c r="N39" s="51" t="s">
        <v>64</v>
      </c>
      <c r="O39" s="51" t="s">
        <v>64</v>
      </c>
      <c r="P39" s="51">
        <v>7.8</v>
      </c>
      <c r="Q39" s="51" t="s">
        <v>64</v>
      </c>
      <c r="R39" s="51" t="s">
        <v>64</v>
      </c>
      <c r="S39" s="51">
        <v>15.1</v>
      </c>
      <c r="T39" s="52" t="s">
        <v>64</v>
      </c>
    </row>
    <row r="40" spans="2:20">
      <c r="B40" s="64" t="s">
        <v>98</v>
      </c>
      <c r="C40" s="51">
        <v>348.5</v>
      </c>
      <c r="D40" s="51" t="s">
        <v>64</v>
      </c>
      <c r="E40" s="51" t="s">
        <v>64</v>
      </c>
      <c r="F40" s="51">
        <v>17</v>
      </c>
      <c r="G40" s="51" t="s">
        <v>64</v>
      </c>
      <c r="H40" s="51" t="s">
        <v>64</v>
      </c>
      <c r="I40" s="51" t="s">
        <v>64</v>
      </c>
      <c r="J40" s="51" t="s">
        <v>64</v>
      </c>
      <c r="K40" s="51" t="s">
        <v>64</v>
      </c>
      <c r="L40" s="51">
        <v>8.5</v>
      </c>
      <c r="M40" s="51">
        <v>8.5</v>
      </c>
      <c r="N40" s="51" t="s">
        <v>64</v>
      </c>
      <c r="O40" s="51" t="s">
        <v>64</v>
      </c>
      <c r="P40" s="51">
        <v>136.69999999999999</v>
      </c>
      <c r="Q40" s="51" t="s">
        <v>64</v>
      </c>
      <c r="R40" s="51" t="s">
        <v>64</v>
      </c>
      <c r="S40" s="51">
        <v>194.8</v>
      </c>
      <c r="T40" s="52" t="s">
        <v>64</v>
      </c>
    </row>
    <row r="41" spans="2:20">
      <c r="B41" s="64" t="s">
        <v>99</v>
      </c>
      <c r="C41" s="65">
        <v>4250.2</v>
      </c>
      <c r="D41" s="51" t="s">
        <v>64</v>
      </c>
      <c r="E41" s="51" t="s">
        <v>64</v>
      </c>
      <c r="F41" s="65">
        <v>1714.1</v>
      </c>
      <c r="G41" s="51" t="s">
        <v>64</v>
      </c>
      <c r="H41" s="51">
        <v>189.7</v>
      </c>
      <c r="I41" s="51" t="s">
        <v>64</v>
      </c>
      <c r="J41" s="51">
        <v>4.3</v>
      </c>
      <c r="K41" s="51" t="s">
        <v>64</v>
      </c>
      <c r="L41" s="65">
        <v>883</v>
      </c>
      <c r="M41" s="65">
        <v>637.1</v>
      </c>
      <c r="N41" s="51" t="s">
        <v>64</v>
      </c>
      <c r="O41" s="51" t="s">
        <v>64</v>
      </c>
      <c r="P41" s="65">
        <v>789</v>
      </c>
      <c r="Q41" s="51" t="s">
        <v>64</v>
      </c>
      <c r="R41" s="51" t="s">
        <v>64</v>
      </c>
      <c r="S41" s="65">
        <v>1747.1</v>
      </c>
      <c r="T41" s="52" t="s">
        <v>64</v>
      </c>
    </row>
    <row r="42" spans="2:20">
      <c r="B42" s="63" t="s">
        <v>100</v>
      </c>
      <c r="C42" s="51">
        <v>670.1</v>
      </c>
      <c r="D42" s="51" t="s">
        <v>64</v>
      </c>
      <c r="E42" s="51" t="s">
        <v>64</v>
      </c>
      <c r="F42" s="51">
        <v>18.5</v>
      </c>
      <c r="G42" s="51" t="s">
        <v>64</v>
      </c>
      <c r="H42" s="51">
        <v>14.2</v>
      </c>
      <c r="I42" s="51" t="s">
        <v>64</v>
      </c>
      <c r="J42" s="51" t="s">
        <v>64</v>
      </c>
      <c r="K42" s="51" t="s">
        <v>64</v>
      </c>
      <c r="L42" s="51">
        <v>4.3</v>
      </c>
      <c r="M42" s="51" t="s">
        <v>64</v>
      </c>
      <c r="N42" s="51" t="s">
        <v>64</v>
      </c>
      <c r="O42" s="51" t="s">
        <v>64</v>
      </c>
      <c r="P42" s="51">
        <v>488.2</v>
      </c>
      <c r="Q42" s="51" t="s">
        <v>64</v>
      </c>
      <c r="R42" s="51" t="s">
        <v>64</v>
      </c>
      <c r="S42" s="51">
        <v>163.4</v>
      </c>
      <c r="T42" s="52" t="s">
        <v>64</v>
      </c>
    </row>
    <row r="43" spans="2:20">
      <c r="B43" s="66" t="s">
        <v>101</v>
      </c>
      <c r="C43" s="57">
        <v>71350.899999999994</v>
      </c>
      <c r="D43" s="51" t="s">
        <v>64</v>
      </c>
      <c r="E43" s="51" t="s">
        <v>64</v>
      </c>
      <c r="F43" s="57">
        <v>69214.7</v>
      </c>
      <c r="G43" s="51" t="s">
        <v>64</v>
      </c>
      <c r="H43" s="51">
        <v>901.1</v>
      </c>
      <c r="I43" s="51">
        <v>43978.9</v>
      </c>
      <c r="J43" s="51">
        <v>3881.4</v>
      </c>
      <c r="K43" s="51" t="s">
        <v>64</v>
      </c>
      <c r="L43" s="51">
        <v>20398.099999999999</v>
      </c>
      <c r="M43" s="51">
        <v>55.2</v>
      </c>
      <c r="N43" s="51" t="s">
        <v>64</v>
      </c>
      <c r="O43" s="51" t="s">
        <v>64</v>
      </c>
      <c r="P43" s="57" t="s">
        <v>64</v>
      </c>
      <c r="Q43" s="57">
        <v>2.1</v>
      </c>
      <c r="R43" s="51" t="s">
        <v>64</v>
      </c>
      <c r="S43" s="57">
        <v>1959.8</v>
      </c>
      <c r="T43" s="58">
        <v>174.3</v>
      </c>
    </row>
    <row r="44" spans="2:20">
      <c r="B44" s="64" t="s">
        <v>102</v>
      </c>
      <c r="C44" s="51">
        <v>64010.8</v>
      </c>
      <c r="D44" s="51" t="s">
        <v>64</v>
      </c>
      <c r="E44" s="51" t="s">
        <v>64</v>
      </c>
      <c r="F44" s="51">
        <v>64010.8</v>
      </c>
      <c r="G44" s="51" t="s">
        <v>64</v>
      </c>
      <c r="H44" s="51">
        <v>896.4</v>
      </c>
      <c r="I44" s="51">
        <v>43978.9</v>
      </c>
      <c r="J44" s="51" t="s">
        <v>64</v>
      </c>
      <c r="K44" s="51" t="s">
        <v>64</v>
      </c>
      <c r="L44" s="51">
        <v>19135.5</v>
      </c>
      <c r="M44" s="51" t="s">
        <v>64</v>
      </c>
      <c r="N44" s="51" t="s">
        <v>64</v>
      </c>
      <c r="O44" s="51" t="s">
        <v>64</v>
      </c>
      <c r="P44" s="51" t="s">
        <v>64</v>
      </c>
      <c r="Q44" s="51" t="s">
        <v>64</v>
      </c>
      <c r="R44" s="51" t="s">
        <v>64</v>
      </c>
      <c r="S44" s="51" t="s">
        <v>64</v>
      </c>
      <c r="T44" s="52" t="s">
        <v>64</v>
      </c>
    </row>
    <row r="45" spans="2:20">
      <c r="B45" s="63" t="s">
        <v>103</v>
      </c>
      <c r="C45" s="51">
        <v>1875.8</v>
      </c>
      <c r="D45" s="51" t="s">
        <v>64</v>
      </c>
      <c r="E45" s="51" t="s">
        <v>64</v>
      </c>
      <c r="F45" s="51">
        <v>140.6</v>
      </c>
      <c r="G45" s="51" t="s">
        <v>64</v>
      </c>
      <c r="H45" s="51" t="s">
        <v>64</v>
      </c>
      <c r="I45" s="51" t="s">
        <v>64</v>
      </c>
      <c r="J45" s="51" t="s">
        <v>64</v>
      </c>
      <c r="K45" s="51" t="s">
        <v>64</v>
      </c>
      <c r="L45" s="51">
        <v>102.4</v>
      </c>
      <c r="M45" s="51">
        <v>38.200000000000003</v>
      </c>
      <c r="N45" s="51" t="s">
        <v>64</v>
      </c>
      <c r="O45" s="51" t="s">
        <v>64</v>
      </c>
      <c r="P45" s="51" t="s">
        <v>64</v>
      </c>
      <c r="Q45" s="51">
        <v>2.1</v>
      </c>
      <c r="R45" s="51" t="s">
        <v>64</v>
      </c>
      <c r="S45" s="51">
        <v>1558.8</v>
      </c>
      <c r="T45" s="52">
        <v>174.3</v>
      </c>
    </row>
    <row r="46" spans="2:20">
      <c r="B46" s="64" t="s">
        <v>104</v>
      </c>
      <c r="C46" s="51">
        <v>3881.4</v>
      </c>
      <c r="D46" s="51" t="s">
        <v>64</v>
      </c>
      <c r="E46" s="51" t="s">
        <v>64</v>
      </c>
      <c r="F46" s="51">
        <v>3881.4</v>
      </c>
      <c r="G46" s="51" t="s">
        <v>64</v>
      </c>
      <c r="H46" s="51" t="s">
        <v>64</v>
      </c>
      <c r="I46" s="51" t="s">
        <v>64</v>
      </c>
      <c r="J46" s="51">
        <v>3881.4</v>
      </c>
      <c r="K46" s="51" t="s">
        <v>64</v>
      </c>
      <c r="L46" s="51" t="s">
        <v>64</v>
      </c>
      <c r="M46" s="51" t="s">
        <v>64</v>
      </c>
      <c r="N46" s="51" t="s">
        <v>64</v>
      </c>
      <c r="O46" s="51" t="s">
        <v>64</v>
      </c>
      <c r="P46" s="51" t="s">
        <v>64</v>
      </c>
      <c r="Q46" s="51" t="s">
        <v>64</v>
      </c>
      <c r="R46" s="51" t="s">
        <v>64</v>
      </c>
      <c r="S46" s="51" t="s">
        <v>64</v>
      </c>
      <c r="T46" s="52" t="s">
        <v>64</v>
      </c>
    </row>
    <row r="47" spans="2:20">
      <c r="B47" s="64" t="s">
        <v>105</v>
      </c>
      <c r="C47" s="51">
        <v>1177.2</v>
      </c>
      <c r="D47" s="51" t="s">
        <v>64</v>
      </c>
      <c r="E47" s="51" t="s">
        <v>64</v>
      </c>
      <c r="F47" s="51">
        <v>1177.2</v>
      </c>
      <c r="G47" s="51" t="s">
        <v>64</v>
      </c>
      <c r="H47" s="51" t="s">
        <v>64</v>
      </c>
      <c r="I47" s="51" t="s">
        <v>64</v>
      </c>
      <c r="J47" s="51" t="s">
        <v>64</v>
      </c>
      <c r="K47" s="51" t="s">
        <v>64</v>
      </c>
      <c r="L47" s="51">
        <v>1160.2</v>
      </c>
      <c r="M47" s="51">
        <v>17</v>
      </c>
      <c r="N47" s="51" t="s">
        <v>64</v>
      </c>
      <c r="O47" s="51" t="s">
        <v>64</v>
      </c>
      <c r="P47" s="51" t="s">
        <v>64</v>
      </c>
      <c r="Q47" s="51" t="s">
        <v>64</v>
      </c>
      <c r="R47" s="51" t="s">
        <v>64</v>
      </c>
      <c r="S47" s="51" t="s">
        <v>64</v>
      </c>
      <c r="T47" s="52" t="s">
        <v>64</v>
      </c>
    </row>
    <row r="48" spans="2:20">
      <c r="B48" s="64" t="s">
        <v>106</v>
      </c>
      <c r="C48" s="51">
        <v>405.7</v>
      </c>
      <c r="D48" s="51" t="s">
        <v>64</v>
      </c>
      <c r="E48" s="51" t="s">
        <v>64</v>
      </c>
      <c r="F48" s="51">
        <v>4.7</v>
      </c>
      <c r="G48" s="51" t="s">
        <v>64</v>
      </c>
      <c r="H48" s="51">
        <v>4.7</v>
      </c>
      <c r="I48" s="51" t="s">
        <v>64</v>
      </c>
      <c r="J48" s="51" t="s">
        <v>64</v>
      </c>
      <c r="K48" s="51" t="s">
        <v>64</v>
      </c>
      <c r="L48" s="51" t="s">
        <v>64</v>
      </c>
      <c r="M48" s="51" t="s">
        <v>64</v>
      </c>
      <c r="N48" s="51" t="s">
        <v>64</v>
      </c>
      <c r="O48" s="51" t="s">
        <v>64</v>
      </c>
      <c r="P48" s="51" t="s">
        <v>64</v>
      </c>
      <c r="Q48" s="51" t="s">
        <v>64</v>
      </c>
      <c r="R48" s="51" t="s">
        <v>64</v>
      </c>
      <c r="S48" s="51">
        <v>401</v>
      </c>
      <c r="T48" s="52" t="s">
        <v>64</v>
      </c>
    </row>
    <row r="49" spans="2:20">
      <c r="B49" s="67" t="s">
        <v>107</v>
      </c>
      <c r="C49" s="51" t="s">
        <v>64</v>
      </c>
      <c r="D49" s="51" t="s">
        <v>64</v>
      </c>
      <c r="E49" s="51" t="s">
        <v>64</v>
      </c>
      <c r="F49" s="51" t="s">
        <v>64</v>
      </c>
      <c r="G49" s="51" t="s">
        <v>64</v>
      </c>
      <c r="H49" s="51" t="s">
        <v>64</v>
      </c>
      <c r="I49" s="51" t="s">
        <v>64</v>
      </c>
      <c r="J49" s="51" t="s">
        <v>64</v>
      </c>
      <c r="K49" s="51" t="s">
        <v>64</v>
      </c>
      <c r="L49" s="51" t="s">
        <v>64</v>
      </c>
      <c r="M49" s="51" t="s">
        <v>64</v>
      </c>
      <c r="N49" s="51" t="s">
        <v>64</v>
      </c>
      <c r="O49" s="51" t="s">
        <v>64</v>
      </c>
      <c r="P49" s="51" t="s">
        <v>64</v>
      </c>
      <c r="Q49" s="51" t="s">
        <v>64</v>
      </c>
      <c r="R49" s="51" t="s">
        <v>64</v>
      </c>
      <c r="S49" s="51" t="s">
        <v>64</v>
      </c>
      <c r="T49" s="52" t="s">
        <v>64</v>
      </c>
    </row>
    <row r="50" spans="2:20">
      <c r="B50" s="66" t="s">
        <v>108</v>
      </c>
      <c r="C50" s="57">
        <v>176172.2</v>
      </c>
      <c r="D50" s="51" t="s">
        <v>64</v>
      </c>
      <c r="E50" s="51" t="s">
        <v>64</v>
      </c>
      <c r="F50" s="57">
        <v>17222.8</v>
      </c>
      <c r="G50" s="51" t="s">
        <v>64</v>
      </c>
      <c r="H50" s="51">
        <v>2674.8</v>
      </c>
      <c r="I50" s="51">
        <v>527</v>
      </c>
      <c r="J50" s="51" t="s">
        <v>64</v>
      </c>
      <c r="K50" s="51">
        <v>64.599999999999994</v>
      </c>
      <c r="L50" s="51">
        <v>13807.7</v>
      </c>
      <c r="M50" s="51">
        <v>148.69999999999999</v>
      </c>
      <c r="N50" s="51" t="s">
        <v>64</v>
      </c>
      <c r="O50" s="51" t="s">
        <v>64</v>
      </c>
      <c r="P50" s="57">
        <v>117125.4</v>
      </c>
      <c r="Q50" s="57">
        <v>3768.3</v>
      </c>
      <c r="R50" s="57">
        <v>2301.6</v>
      </c>
      <c r="S50" s="57">
        <v>35754.1</v>
      </c>
      <c r="T50" s="58" t="s">
        <v>64</v>
      </c>
    </row>
    <row r="51" spans="2:20">
      <c r="B51" s="63" t="s">
        <v>109</v>
      </c>
      <c r="C51" s="51">
        <v>17023.900000000001</v>
      </c>
      <c r="D51" s="51" t="s">
        <v>64</v>
      </c>
      <c r="E51" s="51" t="s">
        <v>64</v>
      </c>
      <c r="F51" s="51">
        <v>13673.7</v>
      </c>
      <c r="G51" s="51" t="s">
        <v>64</v>
      </c>
      <c r="H51" s="51">
        <v>9.5</v>
      </c>
      <c r="I51" s="51">
        <v>475.2</v>
      </c>
      <c r="J51" s="51" t="s">
        <v>64</v>
      </c>
      <c r="K51" s="51" t="s">
        <v>64</v>
      </c>
      <c r="L51" s="51">
        <v>13142.3</v>
      </c>
      <c r="M51" s="51">
        <v>46.7</v>
      </c>
      <c r="N51" s="51" t="s">
        <v>64</v>
      </c>
      <c r="O51" s="51" t="s">
        <v>64</v>
      </c>
      <c r="P51" s="51">
        <v>898.4</v>
      </c>
      <c r="Q51" s="51">
        <v>54.6</v>
      </c>
      <c r="R51" s="51" t="s">
        <v>64</v>
      </c>
      <c r="S51" s="51">
        <v>2397.1999999999998</v>
      </c>
      <c r="T51" s="52" t="s">
        <v>64</v>
      </c>
    </row>
    <row r="52" spans="2:20">
      <c r="B52" s="64" t="s">
        <v>110</v>
      </c>
      <c r="C52" s="51">
        <v>18409.8</v>
      </c>
      <c r="D52" s="51" t="s">
        <v>64</v>
      </c>
      <c r="E52" s="51" t="s">
        <v>64</v>
      </c>
      <c r="F52" s="51">
        <v>357.1</v>
      </c>
      <c r="G52" s="51" t="s">
        <v>64</v>
      </c>
      <c r="H52" s="51">
        <v>118.6</v>
      </c>
      <c r="I52" s="51" t="s">
        <v>64</v>
      </c>
      <c r="J52" s="51" t="s">
        <v>64</v>
      </c>
      <c r="K52" s="51" t="s">
        <v>64</v>
      </c>
      <c r="L52" s="51">
        <v>136.5</v>
      </c>
      <c r="M52" s="51">
        <v>102</v>
      </c>
      <c r="N52" s="51" t="s">
        <v>64</v>
      </c>
      <c r="O52" s="51" t="s">
        <v>64</v>
      </c>
      <c r="P52" s="51">
        <v>3816.2</v>
      </c>
      <c r="Q52" s="51">
        <v>668.3</v>
      </c>
      <c r="R52" s="51">
        <v>930.4</v>
      </c>
      <c r="S52" s="51">
        <v>12637.8</v>
      </c>
      <c r="T52" s="52" t="s">
        <v>64</v>
      </c>
    </row>
    <row r="53" spans="2:20">
      <c r="B53" s="64" t="s">
        <v>111</v>
      </c>
      <c r="C53" s="51">
        <v>140738.5</v>
      </c>
      <c r="D53" s="51" t="s">
        <v>64</v>
      </c>
      <c r="E53" s="51" t="s">
        <v>64</v>
      </c>
      <c r="F53" s="51">
        <v>3192</v>
      </c>
      <c r="G53" s="51" t="s">
        <v>64</v>
      </c>
      <c r="H53" s="51">
        <v>2546.6999999999998</v>
      </c>
      <c r="I53" s="51">
        <v>51.8</v>
      </c>
      <c r="J53" s="51" t="s">
        <v>64</v>
      </c>
      <c r="K53" s="51">
        <v>64.599999999999994</v>
      </c>
      <c r="L53" s="51">
        <v>528.9</v>
      </c>
      <c r="M53" s="51" t="s">
        <v>64</v>
      </c>
      <c r="N53" s="51" t="s">
        <v>64</v>
      </c>
      <c r="O53" s="51" t="s">
        <v>64</v>
      </c>
      <c r="P53" s="51">
        <v>112410.8</v>
      </c>
      <c r="Q53" s="51">
        <v>3045.4</v>
      </c>
      <c r="R53" s="51">
        <v>1371.2</v>
      </c>
      <c r="S53" s="51">
        <v>20719.099999999999</v>
      </c>
      <c r="T53" s="52" t="s">
        <v>64</v>
      </c>
    </row>
    <row r="54" spans="2:20">
      <c r="B54" s="64" t="s">
        <v>112</v>
      </c>
      <c r="C54" s="51" t="s">
        <v>64</v>
      </c>
      <c r="D54" s="51" t="s">
        <v>64</v>
      </c>
      <c r="E54" s="51" t="s">
        <v>64</v>
      </c>
      <c r="F54" s="51" t="s">
        <v>64</v>
      </c>
      <c r="G54" s="51" t="s">
        <v>64</v>
      </c>
      <c r="H54" s="51" t="s">
        <v>64</v>
      </c>
      <c r="I54" s="51" t="s">
        <v>64</v>
      </c>
      <c r="J54" s="51" t="s">
        <v>64</v>
      </c>
      <c r="K54" s="51" t="s">
        <v>64</v>
      </c>
      <c r="L54" s="51" t="s">
        <v>64</v>
      </c>
      <c r="M54" s="51" t="s">
        <v>64</v>
      </c>
      <c r="N54" s="51" t="s">
        <v>64</v>
      </c>
      <c r="O54" s="51" t="s">
        <v>64</v>
      </c>
      <c r="P54" s="51"/>
      <c r="Q54" s="51" t="s">
        <v>64</v>
      </c>
      <c r="R54" s="51" t="s">
        <v>64</v>
      </c>
      <c r="S54" s="51" t="s">
        <v>64</v>
      </c>
      <c r="T54" s="52" t="s">
        <v>64</v>
      </c>
    </row>
    <row r="55" spans="2:20" ht="14.5" thickBot="1">
      <c r="B55" s="68" t="s">
        <v>113</v>
      </c>
      <c r="C55" s="69">
        <v>22482.9</v>
      </c>
      <c r="D55" s="70" t="s">
        <v>64</v>
      </c>
      <c r="E55" s="70" t="s">
        <v>64</v>
      </c>
      <c r="F55" s="69">
        <v>20831.8</v>
      </c>
      <c r="G55" s="70" t="s">
        <v>64</v>
      </c>
      <c r="H55" s="70">
        <v>237.1</v>
      </c>
      <c r="I55" s="70" t="s">
        <v>64</v>
      </c>
      <c r="J55" s="70">
        <v>246.1</v>
      </c>
      <c r="K55" s="70" t="s">
        <v>64</v>
      </c>
      <c r="L55" s="70" t="s">
        <v>64</v>
      </c>
      <c r="M55" s="70">
        <v>509.8</v>
      </c>
      <c r="N55" s="70">
        <v>8668.7000000000007</v>
      </c>
      <c r="O55" s="70">
        <v>11170.1</v>
      </c>
      <c r="P55" s="69">
        <v>1519.4</v>
      </c>
      <c r="Q55" s="70" t="s">
        <v>64</v>
      </c>
      <c r="R55" s="70" t="s">
        <v>64</v>
      </c>
      <c r="S55" s="70" t="s">
        <v>64</v>
      </c>
      <c r="T55" s="71">
        <v>131.69999999999999</v>
      </c>
    </row>
  </sheetData>
  <mergeCells count="12">
    <mergeCell ref="S4:S5"/>
    <mergeCell ref="T4:T5"/>
    <mergeCell ref="B2:T2"/>
    <mergeCell ref="B4:B5"/>
    <mergeCell ref="C4:C5"/>
    <mergeCell ref="D4:D5"/>
    <mergeCell ref="E4:E5"/>
    <mergeCell ref="F4:F5"/>
    <mergeCell ref="G4:O4"/>
    <mergeCell ref="P4:P5"/>
    <mergeCell ref="Q4:Q5"/>
    <mergeCell ref="R4:R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E231F-6D92-49B6-BF7B-81C5B91F8AC7}">
  <sheetPr>
    <tabColor rgb="FF0070C0"/>
  </sheetPr>
  <dimension ref="A2:T55"/>
  <sheetViews>
    <sheetView showGridLines="0" workbookViewId="0">
      <selection activeCell="I15" sqref="I15"/>
    </sheetView>
  </sheetViews>
  <sheetFormatPr defaultColWidth="8.81640625" defaultRowHeight="14"/>
  <cols>
    <col min="1" max="1" width="5.453125" style="72" customWidth="1"/>
    <col min="2" max="2" width="31.453125" style="72" bestFit="1" customWidth="1"/>
    <col min="3" max="3" width="11.453125" style="72" customWidth="1"/>
    <col min="4" max="4" width="12" style="72" customWidth="1"/>
    <col min="5" max="20" width="11.453125" style="72" customWidth="1"/>
    <col min="21" max="256" width="8.6328125" style="72"/>
    <col min="257" max="257" width="5.453125" style="72" customWidth="1"/>
    <col min="258" max="258" width="31.453125" style="72" bestFit="1" customWidth="1"/>
    <col min="259" max="259" width="11.453125" style="72" customWidth="1"/>
    <col min="260" max="260" width="12" style="72" customWidth="1"/>
    <col min="261" max="276" width="11.453125" style="72" customWidth="1"/>
    <col min="277" max="512" width="8.6328125" style="72"/>
    <col min="513" max="513" width="5.453125" style="72" customWidth="1"/>
    <col min="514" max="514" width="31.453125" style="72" bestFit="1" customWidth="1"/>
    <col min="515" max="515" width="11.453125" style="72" customWidth="1"/>
    <col min="516" max="516" width="12" style="72" customWidth="1"/>
    <col min="517" max="532" width="11.453125" style="72" customWidth="1"/>
    <col min="533" max="768" width="8.6328125" style="72"/>
    <col min="769" max="769" width="5.453125" style="72" customWidth="1"/>
    <col min="770" max="770" width="31.453125" style="72" bestFit="1" customWidth="1"/>
    <col min="771" max="771" width="11.453125" style="72" customWidth="1"/>
    <col min="772" max="772" width="12" style="72" customWidth="1"/>
    <col min="773" max="788" width="11.453125" style="72" customWidth="1"/>
    <col min="789" max="1024" width="8.6328125" style="72"/>
    <col min="1025" max="1025" width="5.453125" style="72" customWidth="1"/>
    <col min="1026" max="1026" width="31.453125" style="72" bestFit="1" customWidth="1"/>
    <col min="1027" max="1027" width="11.453125" style="72" customWidth="1"/>
    <col min="1028" max="1028" width="12" style="72" customWidth="1"/>
    <col min="1029" max="1044" width="11.453125" style="72" customWidth="1"/>
    <col min="1045" max="1280" width="8.6328125" style="72"/>
    <col min="1281" max="1281" width="5.453125" style="72" customWidth="1"/>
    <col min="1282" max="1282" width="31.453125" style="72" bestFit="1" customWidth="1"/>
    <col min="1283" max="1283" width="11.453125" style="72" customWidth="1"/>
    <col min="1284" max="1284" width="12" style="72" customWidth="1"/>
    <col min="1285" max="1300" width="11.453125" style="72" customWidth="1"/>
    <col min="1301" max="1536" width="8.6328125" style="72"/>
    <col min="1537" max="1537" width="5.453125" style="72" customWidth="1"/>
    <col min="1538" max="1538" width="31.453125" style="72" bestFit="1" customWidth="1"/>
    <col min="1539" max="1539" width="11.453125" style="72" customWidth="1"/>
    <col min="1540" max="1540" width="12" style="72" customWidth="1"/>
    <col min="1541" max="1556" width="11.453125" style="72" customWidth="1"/>
    <col min="1557" max="1792" width="8.6328125" style="72"/>
    <col min="1793" max="1793" width="5.453125" style="72" customWidth="1"/>
    <col min="1794" max="1794" width="31.453125" style="72" bestFit="1" customWidth="1"/>
    <col min="1795" max="1795" width="11.453125" style="72" customWidth="1"/>
    <col min="1796" max="1796" width="12" style="72" customWidth="1"/>
    <col min="1797" max="1812" width="11.453125" style="72" customWidth="1"/>
    <col min="1813" max="2048" width="8.6328125" style="72"/>
    <col min="2049" max="2049" width="5.453125" style="72" customWidth="1"/>
    <col min="2050" max="2050" width="31.453125" style="72" bestFit="1" customWidth="1"/>
    <col min="2051" max="2051" width="11.453125" style="72" customWidth="1"/>
    <col min="2052" max="2052" width="12" style="72" customWidth="1"/>
    <col min="2053" max="2068" width="11.453125" style="72" customWidth="1"/>
    <col min="2069" max="2304" width="8.6328125" style="72"/>
    <col min="2305" max="2305" width="5.453125" style="72" customWidth="1"/>
    <col min="2306" max="2306" width="31.453125" style="72" bestFit="1" customWidth="1"/>
    <col min="2307" max="2307" width="11.453125" style="72" customWidth="1"/>
    <col min="2308" max="2308" width="12" style="72" customWidth="1"/>
    <col min="2309" max="2324" width="11.453125" style="72" customWidth="1"/>
    <col min="2325" max="2560" width="8.6328125" style="72"/>
    <col min="2561" max="2561" width="5.453125" style="72" customWidth="1"/>
    <col min="2562" max="2562" width="31.453125" style="72" bestFit="1" customWidth="1"/>
    <col min="2563" max="2563" width="11.453125" style="72" customWidth="1"/>
    <col min="2564" max="2564" width="12" style="72" customWidth="1"/>
    <col min="2565" max="2580" width="11.453125" style="72" customWidth="1"/>
    <col min="2581" max="2816" width="8.6328125" style="72"/>
    <col min="2817" max="2817" width="5.453125" style="72" customWidth="1"/>
    <col min="2818" max="2818" width="31.453125" style="72" bestFit="1" customWidth="1"/>
    <col min="2819" max="2819" width="11.453125" style="72" customWidth="1"/>
    <col min="2820" max="2820" width="12" style="72" customWidth="1"/>
    <col min="2821" max="2836" width="11.453125" style="72" customWidth="1"/>
    <col min="2837" max="3072" width="8.6328125" style="72"/>
    <col min="3073" max="3073" width="5.453125" style="72" customWidth="1"/>
    <col min="3074" max="3074" width="31.453125" style="72" bestFit="1" customWidth="1"/>
    <col min="3075" max="3075" width="11.453125" style="72" customWidth="1"/>
    <col min="3076" max="3076" width="12" style="72" customWidth="1"/>
    <col min="3077" max="3092" width="11.453125" style="72" customWidth="1"/>
    <col min="3093" max="3328" width="8.6328125" style="72"/>
    <col min="3329" max="3329" width="5.453125" style="72" customWidth="1"/>
    <col min="3330" max="3330" width="31.453125" style="72" bestFit="1" customWidth="1"/>
    <col min="3331" max="3331" width="11.453125" style="72" customWidth="1"/>
    <col min="3332" max="3332" width="12" style="72" customWidth="1"/>
    <col min="3333" max="3348" width="11.453125" style="72" customWidth="1"/>
    <col min="3349" max="3584" width="8.6328125" style="72"/>
    <col min="3585" max="3585" width="5.453125" style="72" customWidth="1"/>
    <col min="3586" max="3586" width="31.453125" style="72" bestFit="1" customWidth="1"/>
    <col min="3587" max="3587" width="11.453125" style="72" customWidth="1"/>
    <col min="3588" max="3588" width="12" style="72" customWidth="1"/>
    <col min="3589" max="3604" width="11.453125" style="72" customWidth="1"/>
    <col min="3605" max="3840" width="8.6328125" style="72"/>
    <col min="3841" max="3841" width="5.453125" style="72" customWidth="1"/>
    <col min="3842" max="3842" width="31.453125" style="72" bestFit="1" customWidth="1"/>
    <col min="3843" max="3843" width="11.453125" style="72" customWidth="1"/>
    <col min="3844" max="3844" width="12" style="72" customWidth="1"/>
    <col min="3845" max="3860" width="11.453125" style="72" customWidth="1"/>
    <col min="3861" max="4096" width="8.6328125" style="72"/>
    <col min="4097" max="4097" width="5.453125" style="72" customWidth="1"/>
    <col min="4098" max="4098" width="31.453125" style="72" bestFit="1" customWidth="1"/>
    <col min="4099" max="4099" width="11.453125" style="72" customWidth="1"/>
    <col min="4100" max="4100" width="12" style="72" customWidth="1"/>
    <col min="4101" max="4116" width="11.453125" style="72" customWidth="1"/>
    <col min="4117" max="4352" width="8.6328125" style="72"/>
    <col min="4353" max="4353" width="5.453125" style="72" customWidth="1"/>
    <col min="4354" max="4354" width="31.453125" style="72" bestFit="1" customWidth="1"/>
    <col min="4355" max="4355" width="11.453125" style="72" customWidth="1"/>
    <col min="4356" max="4356" width="12" style="72" customWidth="1"/>
    <col min="4357" max="4372" width="11.453125" style="72" customWidth="1"/>
    <col min="4373" max="4608" width="8.6328125" style="72"/>
    <col min="4609" max="4609" width="5.453125" style="72" customWidth="1"/>
    <col min="4610" max="4610" width="31.453125" style="72" bestFit="1" customWidth="1"/>
    <col min="4611" max="4611" width="11.453125" style="72" customWidth="1"/>
    <col min="4612" max="4612" width="12" style="72" customWidth="1"/>
    <col min="4613" max="4628" width="11.453125" style="72" customWidth="1"/>
    <col min="4629" max="4864" width="8.6328125" style="72"/>
    <col min="4865" max="4865" width="5.453125" style="72" customWidth="1"/>
    <col min="4866" max="4866" width="31.453125" style="72" bestFit="1" customWidth="1"/>
    <col min="4867" max="4867" width="11.453125" style="72" customWidth="1"/>
    <col min="4868" max="4868" width="12" style="72" customWidth="1"/>
    <col min="4869" max="4884" width="11.453125" style="72" customWidth="1"/>
    <col min="4885" max="5120" width="8.6328125" style="72"/>
    <col min="5121" max="5121" width="5.453125" style="72" customWidth="1"/>
    <col min="5122" max="5122" width="31.453125" style="72" bestFit="1" customWidth="1"/>
    <col min="5123" max="5123" width="11.453125" style="72" customWidth="1"/>
    <col min="5124" max="5124" width="12" style="72" customWidth="1"/>
    <col min="5125" max="5140" width="11.453125" style="72" customWidth="1"/>
    <col min="5141" max="5376" width="8.6328125" style="72"/>
    <col min="5377" max="5377" width="5.453125" style="72" customWidth="1"/>
    <col min="5378" max="5378" width="31.453125" style="72" bestFit="1" customWidth="1"/>
    <col min="5379" max="5379" width="11.453125" style="72" customWidth="1"/>
    <col min="5380" max="5380" width="12" style="72" customWidth="1"/>
    <col min="5381" max="5396" width="11.453125" style="72" customWidth="1"/>
    <col min="5397" max="5632" width="8.6328125" style="72"/>
    <col min="5633" max="5633" width="5.453125" style="72" customWidth="1"/>
    <col min="5634" max="5634" width="31.453125" style="72" bestFit="1" customWidth="1"/>
    <col min="5635" max="5635" width="11.453125" style="72" customWidth="1"/>
    <col min="5636" max="5636" width="12" style="72" customWidth="1"/>
    <col min="5637" max="5652" width="11.453125" style="72" customWidth="1"/>
    <col min="5653" max="5888" width="8.6328125" style="72"/>
    <col min="5889" max="5889" width="5.453125" style="72" customWidth="1"/>
    <col min="5890" max="5890" width="31.453125" style="72" bestFit="1" customWidth="1"/>
    <col min="5891" max="5891" width="11.453125" style="72" customWidth="1"/>
    <col min="5892" max="5892" width="12" style="72" customWidth="1"/>
    <col min="5893" max="5908" width="11.453125" style="72" customWidth="1"/>
    <col min="5909" max="6144" width="8.6328125" style="72"/>
    <col min="6145" max="6145" width="5.453125" style="72" customWidth="1"/>
    <col min="6146" max="6146" width="31.453125" style="72" bestFit="1" customWidth="1"/>
    <col min="6147" max="6147" width="11.453125" style="72" customWidth="1"/>
    <col min="6148" max="6148" width="12" style="72" customWidth="1"/>
    <col min="6149" max="6164" width="11.453125" style="72" customWidth="1"/>
    <col min="6165" max="6400" width="8.6328125" style="72"/>
    <col min="6401" max="6401" width="5.453125" style="72" customWidth="1"/>
    <col min="6402" max="6402" width="31.453125" style="72" bestFit="1" customWidth="1"/>
    <col min="6403" max="6403" width="11.453125" style="72" customWidth="1"/>
    <col min="6404" max="6404" width="12" style="72" customWidth="1"/>
    <col min="6405" max="6420" width="11.453125" style="72" customWidth="1"/>
    <col min="6421" max="6656" width="8.6328125" style="72"/>
    <col min="6657" max="6657" width="5.453125" style="72" customWidth="1"/>
    <col min="6658" max="6658" width="31.453125" style="72" bestFit="1" customWidth="1"/>
    <col min="6659" max="6659" width="11.453125" style="72" customWidth="1"/>
    <col min="6660" max="6660" width="12" style="72" customWidth="1"/>
    <col min="6661" max="6676" width="11.453125" style="72" customWidth="1"/>
    <col min="6677" max="6912" width="8.6328125" style="72"/>
    <col min="6913" max="6913" width="5.453125" style="72" customWidth="1"/>
    <col min="6914" max="6914" width="31.453125" style="72" bestFit="1" customWidth="1"/>
    <col min="6915" max="6915" width="11.453125" style="72" customWidth="1"/>
    <col min="6916" max="6916" width="12" style="72" customWidth="1"/>
    <col min="6917" max="6932" width="11.453125" style="72" customWidth="1"/>
    <col min="6933" max="7168" width="8.6328125" style="72"/>
    <col min="7169" max="7169" width="5.453125" style="72" customWidth="1"/>
    <col min="7170" max="7170" width="31.453125" style="72" bestFit="1" customWidth="1"/>
    <col min="7171" max="7171" width="11.453125" style="72" customWidth="1"/>
    <col min="7172" max="7172" width="12" style="72" customWidth="1"/>
    <col min="7173" max="7188" width="11.453125" style="72" customWidth="1"/>
    <col min="7189" max="7424" width="8.6328125" style="72"/>
    <col min="7425" max="7425" width="5.453125" style="72" customWidth="1"/>
    <col min="7426" max="7426" width="31.453125" style="72" bestFit="1" customWidth="1"/>
    <col min="7427" max="7427" width="11.453125" style="72" customWidth="1"/>
    <col min="7428" max="7428" width="12" style="72" customWidth="1"/>
    <col min="7429" max="7444" width="11.453125" style="72" customWidth="1"/>
    <col min="7445" max="7680" width="8.6328125" style="72"/>
    <col min="7681" max="7681" width="5.453125" style="72" customWidth="1"/>
    <col min="7682" max="7682" width="31.453125" style="72" bestFit="1" customWidth="1"/>
    <col min="7683" max="7683" width="11.453125" style="72" customWidth="1"/>
    <col min="7684" max="7684" width="12" style="72" customWidth="1"/>
    <col min="7685" max="7700" width="11.453125" style="72" customWidth="1"/>
    <col min="7701" max="7936" width="8.6328125" style="72"/>
    <col min="7937" max="7937" width="5.453125" style="72" customWidth="1"/>
    <col min="7938" max="7938" width="31.453125" style="72" bestFit="1" customWidth="1"/>
    <col min="7939" max="7939" width="11.453125" style="72" customWidth="1"/>
    <col min="7940" max="7940" width="12" style="72" customWidth="1"/>
    <col min="7941" max="7956" width="11.453125" style="72" customWidth="1"/>
    <col min="7957" max="8192" width="8.6328125" style="72"/>
    <col min="8193" max="8193" width="5.453125" style="72" customWidth="1"/>
    <col min="8194" max="8194" width="31.453125" style="72" bestFit="1" customWidth="1"/>
    <col min="8195" max="8195" width="11.453125" style="72" customWidth="1"/>
    <col min="8196" max="8196" width="12" style="72" customWidth="1"/>
    <col min="8197" max="8212" width="11.453125" style="72" customWidth="1"/>
    <col min="8213" max="8448" width="8.6328125" style="72"/>
    <col min="8449" max="8449" width="5.453125" style="72" customWidth="1"/>
    <col min="8450" max="8450" width="31.453125" style="72" bestFit="1" customWidth="1"/>
    <col min="8451" max="8451" width="11.453125" style="72" customWidth="1"/>
    <col min="8452" max="8452" width="12" style="72" customWidth="1"/>
    <col min="8453" max="8468" width="11.453125" style="72" customWidth="1"/>
    <col min="8469" max="8704" width="8.6328125" style="72"/>
    <col min="8705" max="8705" width="5.453125" style="72" customWidth="1"/>
    <col min="8706" max="8706" width="31.453125" style="72" bestFit="1" customWidth="1"/>
    <col min="8707" max="8707" width="11.453125" style="72" customWidth="1"/>
    <col min="8708" max="8708" width="12" style="72" customWidth="1"/>
    <col min="8709" max="8724" width="11.453125" style="72" customWidth="1"/>
    <col min="8725" max="8960" width="8.6328125" style="72"/>
    <col min="8961" max="8961" width="5.453125" style="72" customWidth="1"/>
    <col min="8962" max="8962" width="31.453125" style="72" bestFit="1" customWidth="1"/>
    <col min="8963" max="8963" width="11.453125" style="72" customWidth="1"/>
    <col min="8964" max="8964" width="12" style="72" customWidth="1"/>
    <col min="8965" max="8980" width="11.453125" style="72" customWidth="1"/>
    <col min="8981" max="9216" width="8.6328125" style="72"/>
    <col min="9217" max="9217" width="5.453125" style="72" customWidth="1"/>
    <col min="9218" max="9218" width="31.453125" style="72" bestFit="1" customWidth="1"/>
    <col min="9219" max="9219" width="11.453125" style="72" customWidth="1"/>
    <col min="9220" max="9220" width="12" style="72" customWidth="1"/>
    <col min="9221" max="9236" width="11.453125" style="72" customWidth="1"/>
    <col min="9237" max="9472" width="8.6328125" style="72"/>
    <col min="9473" max="9473" width="5.453125" style="72" customWidth="1"/>
    <col min="9474" max="9474" width="31.453125" style="72" bestFit="1" customWidth="1"/>
    <col min="9475" max="9475" width="11.453125" style="72" customWidth="1"/>
    <col min="9476" max="9476" width="12" style="72" customWidth="1"/>
    <col min="9477" max="9492" width="11.453125" style="72" customWidth="1"/>
    <col min="9493" max="9728" width="8.6328125" style="72"/>
    <col min="9729" max="9729" width="5.453125" style="72" customWidth="1"/>
    <col min="9730" max="9730" width="31.453125" style="72" bestFit="1" customWidth="1"/>
    <col min="9731" max="9731" width="11.453125" style="72" customWidth="1"/>
    <col min="9732" max="9732" width="12" style="72" customWidth="1"/>
    <col min="9733" max="9748" width="11.453125" style="72" customWidth="1"/>
    <col min="9749" max="9984" width="8.6328125" style="72"/>
    <col min="9985" max="9985" width="5.453125" style="72" customWidth="1"/>
    <col min="9986" max="9986" width="31.453125" style="72" bestFit="1" customWidth="1"/>
    <col min="9987" max="9987" width="11.453125" style="72" customWidth="1"/>
    <col min="9988" max="9988" width="12" style="72" customWidth="1"/>
    <col min="9989" max="10004" width="11.453125" style="72" customWidth="1"/>
    <col min="10005" max="10240" width="8.6328125" style="72"/>
    <col min="10241" max="10241" width="5.453125" style="72" customWidth="1"/>
    <col min="10242" max="10242" width="31.453125" style="72" bestFit="1" customWidth="1"/>
    <col min="10243" max="10243" width="11.453125" style="72" customWidth="1"/>
    <col min="10244" max="10244" width="12" style="72" customWidth="1"/>
    <col min="10245" max="10260" width="11.453125" style="72" customWidth="1"/>
    <col min="10261" max="10496" width="8.6328125" style="72"/>
    <col min="10497" max="10497" width="5.453125" style="72" customWidth="1"/>
    <col min="10498" max="10498" width="31.453125" style="72" bestFit="1" customWidth="1"/>
    <col min="10499" max="10499" width="11.453125" style="72" customWidth="1"/>
    <col min="10500" max="10500" width="12" style="72" customWidth="1"/>
    <col min="10501" max="10516" width="11.453125" style="72" customWidth="1"/>
    <col min="10517" max="10752" width="8.6328125" style="72"/>
    <col min="10753" max="10753" width="5.453125" style="72" customWidth="1"/>
    <col min="10754" max="10754" width="31.453125" style="72" bestFit="1" customWidth="1"/>
    <col min="10755" max="10755" width="11.453125" style="72" customWidth="1"/>
    <col min="10756" max="10756" width="12" style="72" customWidth="1"/>
    <col min="10757" max="10772" width="11.453125" style="72" customWidth="1"/>
    <col min="10773" max="11008" width="8.6328125" style="72"/>
    <col min="11009" max="11009" width="5.453125" style="72" customWidth="1"/>
    <col min="11010" max="11010" width="31.453125" style="72" bestFit="1" customWidth="1"/>
    <col min="11011" max="11011" width="11.453125" style="72" customWidth="1"/>
    <col min="11012" max="11012" width="12" style="72" customWidth="1"/>
    <col min="11013" max="11028" width="11.453125" style="72" customWidth="1"/>
    <col min="11029" max="11264" width="8.6328125" style="72"/>
    <col min="11265" max="11265" width="5.453125" style="72" customWidth="1"/>
    <col min="11266" max="11266" width="31.453125" style="72" bestFit="1" customWidth="1"/>
    <col min="11267" max="11267" width="11.453125" style="72" customWidth="1"/>
    <col min="11268" max="11268" width="12" style="72" customWidth="1"/>
    <col min="11269" max="11284" width="11.453125" style="72" customWidth="1"/>
    <col min="11285" max="11520" width="8.6328125" style="72"/>
    <col min="11521" max="11521" width="5.453125" style="72" customWidth="1"/>
    <col min="11522" max="11522" width="31.453125" style="72" bestFit="1" customWidth="1"/>
    <col min="11523" max="11523" width="11.453125" style="72" customWidth="1"/>
    <col min="11524" max="11524" width="12" style="72" customWidth="1"/>
    <col min="11525" max="11540" width="11.453125" style="72" customWidth="1"/>
    <col min="11541" max="11776" width="8.6328125" style="72"/>
    <col min="11777" max="11777" width="5.453125" style="72" customWidth="1"/>
    <col min="11778" max="11778" width="31.453125" style="72" bestFit="1" customWidth="1"/>
    <col min="11779" max="11779" width="11.453125" style="72" customWidth="1"/>
    <col min="11780" max="11780" width="12" style="72" customWidth="1"/>
    <col min="11781" max="11796" width="11.453125" style="72" customWidth="1"/>
    <col min="11797" max="12032" width="8.6328125" style="72"/>
    <col min="12033" max="12033" width="5.453125" style="72" customWidth="1"/>
    <col min="12034" max="12034" width="31.453125" style="72" bestFit="1" customWidth="1"/>
    <col min="12035" max="12035" width="11.453125" style="72" customWidth="1"/>
    <col min="12036" max="12036" width="12" style="72" customWidth="1"/>
    <col min="12037" max="12052" width="11.453125" style="72" customWidth="1"/>
    <col min="12053" max="12288" width="8.6328125" style="72"/>
    <col min="12289" max="12289" width="5.453125" style="72" customWidth="1"/>
    <col min="12290" max="12290" width="31.453125" style="72" bestFit="1" customWidth="1"/>
    <col min="12291" max="12291" width="11.453125" style="72" customWidth="1"/>
    <col min="12292" max="12292" width="12" style="72" customWidth="1"/>
    <col min="12293" max="12308" width="11.453125" style="72" customWidth="1"/>
    <col min="12309" max="12544" width="8.6328125" style="72"/>
    <col min="12545" max="12545" width="5.453125" style="72" customWidth="1"/>
    <col min="12546" max="12546" width="31.453125" style="72" bestFit="1" customWidth="1"/>
    <col min="12547" max="12547" width="11.453125" style="72" customWidth="1"/>
    <col min="12548" max="12548" width="12" style="72" customWidth="1"/>
    <col min="12549" max="12564" width="11.453125" style="72" customWidth="1"/>
    <col min="12565" max="12800" width="8.6328125" style="72"/>
    <col min="12801" max="12801" width="5.453125" style="72" customWidth="1"/>
    <col min="12802" max="12802" width="31.453125" style="72" bestFit="1" customWidth="1"/>
    <col min="12803" max="12803" width="11.453125" style="72" customWidth="1"/>
    <col min="12804" max="12804" width="12" style="72" customWidth="1"/>
    <col min="12805" max="12820" width="11.453125" style="72" customWidth="1"/>
    <col min="12821" max="13056" width="8.6328125" style="72"/>
    <col min="13057" max="13057" width="5.453125" style="72" customWidth="1"/>
    <col min="13058" max="13058" width="31.453125" style="72" bestFit="1" customWidth="1"/>
    <col min="13059" max="13059" width="11.453125" style="72" customWidth="1"/>
    <col min="13060" max="13060" width="12" style="72" customWidth="1"/>
    <col min="13061" max="13076" width="11.453125" style="72" customWidth="1"/>
    <col min="13077" max="13312" width="8.6328125" style="72"/>
    <col min="13313" max="13313" width="5.453125" style="72" customWidth="1"/>
    <col min="13314" max="13314" width="31.453125" style="72" bestFit="1" customWidth="1"/>
    <col min="13315" max="13315" width="11.453125" style="72" customWidth="1"/>
    <col min="13316" max="13316" width="12" style="72" customWidth="1"/>
    <col min="13317" max="13332" width="11.453125" style="72" customWidth="1"/>
    <col min="13333" max="13568" width="8.6328125" style="72"/>
    <col min="13569" max="13569" width="5.453125" style="72" customWidth="1"/>
    <col min="13570" max="13570" width="31.453125" style="72" bestFit="1" customWidth="1"/>
    <col min="13571" max="13571" width="11.453125" style="72" customWidth="1"/>
    <col min="13572" max="13572" width="12" style="72" customWidth="1"/>
    <col min="13573" max="13588" width="11.453125" style="72" customWidth="1"/>
    <col min="13589" max="13824" width="8.6328125" style="72"/>
    <col min="13825" max="13825" width="5.453125" style="72" customWidth="1"/>
    <col min="13826" max="13826" width="31.453125" style="72" bestFit="1" customWidth="1"/>
    <col min="13827" max="13827" width="11.453125" style="72" customWidth="1"/>
    <col min="13828" max="13828" width="12" style="72" customWidth="1"/>
    <col min="13829" max="13844" width="11.453125" style="72" customWidth="1"/>
    <col min="13845" max="14080" width="8.6328125" style="72"/>
    <col min="14081" max="14081" width="5.453125" style="72" customWidth="1"/>
    <col min="14082" max="14082" width="31.453125" style="72" bestFit="1" customWidth="1"/>
    <col min="14083" max="14083" width="11.453125" style="72" customWidth="1"/>
    <col min="14084" max="14084" width="12" style="72" customWidth="1"/>
    <col min="14085" max="14100" width="11.453125" style="72" customWidth="1"/>
    <col min="14101" max="14336" width="8.6328125" style="72"/>
    <col min="14337" max="14337" width="5.453125" style="72" customWidth="1"/>
    <col min="14338" max="14338" width="31.453125" style="72" bestFit="1" customWidth="1"/>
    <col min="14339" max="14339" width="11.453125" style="72" customWidth="1"/>
    <col min="14340" max="14340" width="12" style="72" customWidth="1"/>
    <col min="14341" max="14356" width="11.453125" style="72" customWidth="1"/>
    <col min="14357" max="14592" width="8.6328125" style="72"/>
    <col min="14593" max="14593" width="5.453125" style="72" customWidth="1"/>
    <col min="14594" max="14594" width="31.453125" style="72" bestFit="1" customWidth="1"/>
    <col min="14595" max="14595" width="11.453125" style="72" customWidth="1"/>
    <col min="14596" max="14596" width="12" style="72" customWidth="1"/>
    <col min="14597" max="14612" width="11.453125" style="72" customWidth="1"/>
    <col min="14613" max="14848" width="8.6328125" style="72"/>
    <col min="14849" max="14849" width="5.453125" style="72" customWidth="1"/>
    <col min="14850" max="14850" width="31.453125" style="72" bestFit="1" customWidth="1"/>
    <col min="14851" max="14851" width="11.453125" style="72" customWidth="1"/>
    <col min="14852" max="14852" width="12" style="72" customWidth="1"/>
    <col min="14853" max="14868" width="11.453125" style="72" customWidth="1"/>
    <col min="14869" max="15104" width="8.6328125" style="72"/>
    <col min="15105" max="15105" width="5.453125" style="72" customWidth="1"/>
    <col min="15106" max="15106" width="31.453125" style="72" bestFit="1" customWidth="1"/>
    <col min="15107" max="15107" width="11.453125" style="72" customWidth="1"/>
    <col min="15108" max="15108" width="12" style="72" customWidth="1"/>
    <col min="15109" max="15124" width="11.453125" style="72" customWidth="1"/>
    <col min="15125" max="15360" width="8.6328125" style="72"/>
    <col min="15361" max="15361" width="5.453125" style="72" customWidth="1"/>
    <col min="15362" max="15362" width="31.453125" style="72" bestFit="1" customWidth="1"/>
    <col min="15363" max="15363" width="11.453125" style="72" customWidth="1"/>
    <col min="15364" max="15364" width="12" style="72" customWidth="1"/>
    <col min="15365" max="15380" width="11.453125" style="72" customWidth="1"/>
    <col min="15381" max="15616" width="8.6328125" style="72"/>
    <col min="15617" max="15617" width="5.453125" style="72" customWidth="1"/>
    <col min="15618" max="15618" width="31.453125" style="72" bestFit="1" customWidth="1"/>
    <col min="15619" max="15619" width="11.453125" style="72" customWidth="1"/>
    <col min="15620" max="15620" width="12" style="72" customWidth="1"/>
    <col min="15621" max="15636" width="11.453125" style="72" customWidth="1"/>
    <col min="15637" max="15872" width="8.6328125" style="72"/>
    <col min="15873" max="15873" width="5.453125" style="72" customWidth="1"/>
    <col min="15874" max="15874" width="31.453125" style="72" bestFit="1" customWidth="1"/>
    <col min="15875" max="15875" width="11.453125" style="72" customWidth="1"/>
    <col min="15876" max="15876" width="12" style="72" customWidth="1"/>
    <col min="15877" max="15892" width="11.453125" style="72" customWidth="1"/>
    <col min="15893" max="16128" width="8.6328125" style="72"/>
    <col min="16129" max="16129" width="5.453125" style="72" customWidth="1"/>
    <col min="16130" max="16130" width="31.453125" style="72" bestFit="1" customWidth="1"/>
    <col min="16131" max="16131" width="11.453125" style="72" customWidth="1"/>
    <col min="16132" max="16132" width="12" style="72" customWidth="1"/>
    <col min="16133" max="16148" width="11.453125" style="72" customWidth="1"/>
    <col min="16149" max="16384" width="8.6328125" style="72"/>
  </cols>
  <sheetData>
    <row r="2" spans="1:20">
      <c r="B2" s="179" t="s">
        <v>114</v>
      </c>
      <c r="C2" s="179"/>
      <c r="D2" s="179"/>
      <c r="E2" s="179"/>
      <c r="F2" s="179"/>
      <c r="G2" s="179"/>
      <c r="H2" s="179"/>
      <c r="I2" s="179"/>
      <c r="J2" s="179"/>
      <c r="K2" s="179"/>
      <c r="L2" s="179"/>
      <c r="M2" s="179"/>
      <c r="N2" s="179"/>
      <c r="O2" s="179"/>
      <c r="P2" s="179"/>
      <c r="Q2" s="179"/>
      <c r="R2" s="179"/>
      <c r="S2" s="179"/>
      <c r="T2" s="179"/>
    </row>
    <row r="3" spans="1:20" ht="14.5" thickBot="1">
      <c r="B3" s="44" t="s">
        <v>35</v>
      </c>
      <c r="C3" s="44"/>
      <c r="D3" s="44" t="s">
        <v>36</v>
      </c>
      <c r="E3" s="44"/>
      <c r="F3" s="44"/>
      <c r="G3" s="44"/>
      <c r="H3" s="44"/>
      <c r="I3" s="44" t="s">
        <v>37</v>
      </c>
      <c r="J3" s="44" t="s">
        <v>38</v>
      </c>
      <c r="K3" s="44"/>
      <c r="L3" s="44" t="s">
        <v>39</v>
      </c>
      <c r="M3" s="44" t="s">
        <v>40</v>
      </c>
      <c r="N3" s="44"/>
      <c r="O3" s="44"/>
      <c r="P3" s="44" t="s">
        <v>41</v>
      </c>
      <c r="Q3" s="44"/>
      <c r="R3" s="44"/>
      <c r="S3" s="44" t="s">
        <v>42</v>
      </c>
      <c r="T3" s="44"/>
    </row>
    <row r="4" spans="1:20" s="73" customFormat="1" ht="18.75" customHeight="1">
      <c r="B4" s="191"/>
      <c r="C4" s="187" t="s">
        <v>43</v>
      </c>
      <c r="D4" s="187" t="s">
        <v>44</v>
      </c>
      <c r="E4" s="187" t="s">
        <v>45</v>
      </c>
      <c r="F4" s="187" t="s">
        <v>46</v>
      </c>
      <c r="G4" s="193" t="s">
        <v>47</v>
      </c>
      <c r="H4" s="194"/>
      <c r="I4" s="194"/>
      <c r="J4" s="194"/>
      <c r="K4" s="194"/>
      <c r="L4" s="194"/>
      <c r="M4" s="194"/>
      <c r="N4" s="194"/>
      <c r="O4" s="195"/>
      <c r="P4" s="187" t="s">
        <v>48</v>
      </c>
      <c r="Q4" s="187" t="s">
        <v>49</v>
      </c>
      <c r="R4" s="187" t="s">
        <v>50</v>
      </c>
      <c r="S4" s="187" t="s">
        <v>51</v>
      </c>
      <c r="T4" s="189" t="s">
        <v>52</v>
      </c>
    </row>
    <row r="5" spans="1:20" s="74" customFormat="1" ht="50.25" customHeight="1" thickBot="1">
      <c r="B5" s="192"/>
      <c r="C5" s="188"/>
      <c r="D5" s="188"/>
      <c r="E5" s="188"/>
      <c r="F5" s="188"/>
      <c r="G5" s="75" t="s">
        <v>53</v>
      </c>
      <c r="H5" s="75" t="s">
        <v>54</v>
      </c>
      <c r="I5" s="75" t="s">
        <v>55</v>
      </c>
      <c r="J5" s="75" t="s">
        <v>56</v>
      </c>
      <c r="K5" s="75" t="s">
        <v>57</v>
      </c>
      <c r="L5" s="75" t="s">
        <v>115</v>
      </c>
      <c r="M5" s="76" t="s">
        <v>116</v>
      </c>
      <c r="N5" s="75" t="s">
        <v>60</v>
      </c>
      <c r="O5" s="75" t="s">
        <v>61</v>
      </c>
      <c r="P5" s="188"/>
      <c r="Q5" s="188"/>
      <c r="R5" s="188"/>
      <c r="S5" s="188"/>
      <c r="T5" s="190"/>
    </row>
    <row r="6" spans="1:20">
      <c r="A6" s="72" t="s">
        <v>62</v>
      </c>
      <c r="B6" s="47" t="s">
        <v>63</v>
      </c>
      <c r="C6" s="77">
        <v>2557914.5</v>
      </c>
      <c r="D6" s="77">
        <v>1793930</v>
      </c>
      <c r="E6" s="77" t="s">
        <v>64</v>
      </c>
      <c r="F6" s="77" t="s">
        <v>64</v>
      </c>
      <c r="G6" s="77" t="s">
        <v>64</v>
      </c>
      <c r="H6" s="77" t="s">
        <v>64</v>
      </c>
      <c r="I6" s="77" t="s">
        <v>64</v>
      </c>
      <c r="J6" s="77" t="s">
        <v>64</v>
      </c>
      <c r="K6" s="77" t="s">
        <v>64</v>
      </c>
      <c r="L6" s="77" t="s">
        <v>64</v>
      </c>
      <c r="M6" s="77" t="s">
        <v>64</v>
      </c>
      <c r="N6" s="77" t="s">
        <v>64</v>
      </c>
      <c r="O6" s="77" t="s">
        <v>64</v>
      </c>
      <c r="P6" s="77">
        <v>751362.1</v>
      </c>
      <c r="Q6" s="77">
        <v>12622.4</v>
      </c>
      <c r="R6" s="77" t="s">
        <v>64</v>
      </c>
      <c r="S6" s="77" t="s">
        <v>64</v>
      </c>
      <c r="T6" s="78" t="s">
        <v>64</v>
      </c>
    </row>
    <row r="7" spans="1:20">
      <c r="A7" s="72" t="s">
        <v>65</v>
      </c>
      <c r="B7" s="50" t="s">
        <v>6</v>
      </c>
      <c r="C7" s="79">
        <v>12895.3</v>
      </c>
      <c r="D7" s="79" t="s">
        <v>64</v>
      </c>
      <c r="E7" s="79" t="s">
        <v>64</v>
      </c>
      <c r="F7" s="79">
        <v>11847.4</v>
      </c>
      <c r="G7" s="79" t="s">
        <v>64</v>
      </c>
      <c r="H7" s="79" t="s">
        <v>64</v>
      </c>
      <c r="I7" s="79">
        <v>1978.4</v>
      </c>
      <c r="J7" s="79" t="s">
        <v>64</v>
      </c>
      <c r="K7" s="79">
        <v>624.29999999999995</v>
      </c>
      <c r="L7" s="79">
        <v>528.9</v>
      </c>
      <c r="M7" s="79">
        <v>5734.8</v>
      </c>
      <c r="N7" s="79" t="s">
        <v>64</v>
      </c>
      <c r="O7" s="79">
        <v>2981</v>
      </c>
      <c r="P7" s="79" t="s">
        <v>64</v>
      </c>
      <c r="Q7" s="79" t="s">
        <v>64</v>
      </c>
      <c r="R7" s="79" t="s">
        <v>64</v>
      </c>
      <c r="S7" s="79">
        <v>387</v>
      </c>
      <c r="T7" s="80">
        <v>660.9</v>
      </c>
    </row>
    <row r="8" spans="1:20">
      <c r="A8" s="72" t="s">
        <v>66</v>
      </c>
      <c r="B8" s="50" t="s">
        <v>7</v>
      </c>
      <c r="C8" s="79">
        <v>-1928627.4</v>
      </c>
      <c r="D8" s="79">
        <v>-1513026</v>
      </c>
      <c r="E8" s="79" t="s">
        <v>64</v>
      </c>
      <c r="F8" s="79">
        <v>-96495.9</v>
      </c>
      <c r="G8" s="79" t="s">
        <v>64</v>
      </c>
      <c r="H8" s="79">
        <v>-735.1</v>
      </c>
      <c r="I8" s="79">
        <v>-203</v>
      </c>
      <c r="J8" s="79">
        <v>-10210.700000000001</v>
      </c>
      <c r="K8" s="79" t="s">
        <v>64</v>
      </c>
      <c r="L8" s="79">
        <v>-70595.7</v>
      </c>
      <c r="M8" s="79">
        <v>-4817.2</v>
      </c>
      <c r="N8" s="79" t="s">
        <v>64</v>
      </c>
      <c r="O8" s="79">
        <v>-9934.2000000000007</v>
      </c>
      <c r="P8" s="79">
        <v>-318151.5</v>
      </c>
      <c r="Q8" s="79" t="s">
        <v>64</v>
      </c>
      <c r="R8" s="79" t="s">
        <v>64</v>
      </c>
      <c r="S8" s="79">
        <v>-954</v>
      </c>
      <c r="T8" s="80" t="s">
        <v>64</v>
      </c>
    </row>
    <row r="9" spans="1:20">
      <c r="B9" s="53" t="s">
        <v>67</v>
      </c>
      <c r="C9" s="79">
        <v>-13573.9</v>
      </c>
      <c r="D9" s="79" t="s">
        <v>64</v>
      </c>
      <c r="E9" s="79" t="s">
        <v>64</v>
      </c>
      <c r="F9" s="79">
        <v>-13573.9</v>
      </c>
      <c r="G9" s="79" t="s">
        <v>64</v>
      </c>
      <c r="H9" s="79" t="s">
        <v>64</v>
      </c>
      <c r="I9" s="79" t="s">
        <v>64</v>
      </c>
      <c r="J9" s="79">
        <v>-11441.1</v>
      </c>
      <c r="K9" s="79" t="s">
        <v>64</v>
      </c>
      <c r="L9" s="79">
        <v>-2132.8000000000002</v>
      </c>
      <c r="M9" s="79" t="s">
        <v>64</v>
      </c>
      <c r="N9" s="79" t="s">
        <v>64</v>
      </c>
      <c r="O9" s="79" t="s">
        <v>64</v>
      </c>
      <c r="P9" s="79" t="s">
        <v>64</v>
      </c>
      <c r="Q9" s="79" t="s">
        <v>64</v>
      </c>
      <c r="R9" s="79" t="s">
        <v>64</v>
      </c>
      <c r="S9" s="79" t="s">
        <v>64</v>
      </c>
      <c r="T9" s="80" t="s">
        <v>64</v>
      </c>
    </row>
    <row r="10" spans="1:20">
      <c r="B10" s="54" t="s">
        <v>68</v>
      </c>
      <c r="C10" s="79">
        <v>-2132.8000000000002</v>
      </c>
      <c r="D10" s="79" t="s">
        <v>64</v>
      </c>
      <c r="E10" s="79" t="s">
        <v>64</v>
      </c>
      <c r="F10" s="79">
        <v>-2132.8000000000002</v>
      </c>
      <c r="G10" s="79" t="s">
        <v>64</v>
      </c>
      <c r="H10" s="79" t="s">
        <v>64</v>
      </c>
      <c r="I10" s="79" t="s">
        <v>64</v>
      </c>
      <c r="J10" s="79" t="s">
        <v>64</v>
      </c>
      <c r="K10" s="79" t="s">
        <v>64</v>
      </c>
      <c r="L10" s="79">
        <v>-2132.8000000000002</v>
      </c>
      <c r="M10" s="79" t="s">
        <v>64</v>
      </c>
      <c r="N10" s="79" t="s">
        <v>64</v>
      </c>
      <c r="O10" s="79" t="s">
        <v>64</v>
      </c>
      <c r="P10" s="79" t="s">
        <v>64</v>
      </c>
      <c r="Q10" s="79" t="s">
        <v>64</v>
      </c>
      <c r="R10" s="79" t="s">
        <v>64</v>
      </c>
      <c r="S10" s="79" t="s">
        <v>64</v>
      </c>
      <c r="T10" s="80" t="s">
        <v>64</v>
      </c>
    </row>
    <row r="11" spans="1:20">
      <c r="B11" s="54" t="s">
        <v>69</v>
      </c>
      <c r="C11" s="79">
        <v>-11441.1</v>
      </c>
      <c r="D11" s="79" t="s">
        <v>64</v>
      </c>
      <c r="E11" s="79" t="s">
        <v>64</v>
      </c>
      <c r="F11" s="79">
        <v>-11441.1</v>
      </c>
      <c r="G11" s="79" t="s">
        <v>64</v>
      </c>
      <c r="H11" s="79" t="s">
        <v>64</v>
      </c>
      <c r="I11" s="79" t="s">
        <v>64</v>
      </c>
      <c r="J11" s="79">
        <v>-11441.1</v>
      </c>
      <c r="K11" s="79" t="s">
        <v>64</v>
      </c>
      <c r="L11" s="79" t="s">
        <v>64</v>
      </c>
      <c r="M11" s="79" t="s">
        <v>64</v>
      </c>
      <c r="N11" s="79" t="s">
        <v>64</v>
      </c>
      <c r="O11" s="79" t="s">
        <v>64</v>
      </c>
      <c r="P11" s="79" t="s">
        <v>64</v>
      </c>
      <c r="Q11" s="79" t="s">
        <v>64</v>
      </c>
      <c r="R11" s="79" t="s">
        <v>64</v>
      </c>
      <c r="S11" s="79" t="s">
        <v>64</v>
      </c>
      <c r="T11" s="80" t="s">
        <v>64</v>
      </c>
    </row>
    <row r="12" spans="1:20">
      <c r="B12" s="55" t="s">
        <v>70</v>
      </c>
      <c r="C12" s="79">
        <v>23320.1</v>
      </c>
      <c r="D12" s="79">
        <v>2572.6999999999998</v>
      </c>
      <c r="E12" s="79" t="s">
        <v>64</v>
      </c>
      <c r="F12" s="79">
        <v>7955.7</v>
      </c>
      <c r="G12" s="79" t="s">
        <v>64</v>
      </c>
      <c r="H12" s="79">
        <v>-170.7</v>
      </c>
      <c r="I12" s="79">
        <v>2168.5</v>
      </c>
      <c r="J12" s="79">
        <v>354</v>
      </c>
      <c r="K12" s="79">
        <v>-43</v>
      </c>
      <c r="L12" s="79">
        <v>2218.1</v>
      </c>
      <c r="M12" s="79">
        <v>2663.5</v>
      </c>
      <c r="N12" s="79">
        <v>122.8</v>
      </c>
      <c r="O12" s="79">
        <v>642.5</v>
      </c>
      <c r="P12" s="79">
        <v>12651.5</v>
      </c>
      <c r="Q12" s="79">
        <v>37.799999999999997</v>
      </c>
      <c r="R12" s="79" t="s">
        <v>64</v>
      </c>
      <c r="S12" s="79" t="s">
        <v>64</v>
      </c>
      <c r="T12" s="80">
        <v>102.4</v>
      </c>
    </row>
    <row r="13" spans="1:20">
      <c r="B13" s="56" t="s">
        <v>71</v>
      </c>
      <c r="C13" s="81">
        <v>651928.6</v>
      </c>
      <c r="D13" s="81">
        <v>283476.7</v>
      </c>
      <c r="E13" s="79" t="s">
        <v>64</v>
      </c>
      <c r="F13" s="81">
        <v>-90266.7</v>
      </c>
      <c r="G13" s="79" t="s">
        <v>64</v>
      </c>
      <c r="H13" s="79">
        <v>-905.8</v>
      </c>
      <c r="I13" s="79">
        <v>3943.9</v>
      </c>
      <c r="J13" s="79">
        <v>-21297.8</v>
      </c>
      <c r="K13" s="79">
        <v>581.29999999999995</v>
      </c>
      <c r="L13" s="79">
        <v>-69981.5</v>
      </c>
      <c r="M13" s="79">
        <v>3581.1</v>
      </c>
      <c r="N13" s="79">
        <v>122.8</v>
      </c>
      <c r="O13" s="79">
        <v>-6310.7</v>
      </c>
      <c r="P13" s="81">
        <v>445862.1</v>
      </c>
      <c r="Q13" s="81">
        <v>12660.2</v>
      </c>
      <c r="R13" s="79" t="s">
        <v>64</v>
      </c>
      <c r="S13" s="81">
        <v>-567</v>
      </c>
      <c r="T13" s="82">
        <v>763.3</v>
      </c>
    </row>
    <row r="14" spans="1:20">
      <c r="B14" s="59" t="s">
        <v>72</v>
      </c>
      <c r="C14" s="81">
        <v>6271</v>
      </c>
      <c r="D14" s="81">
        <v>1585.9</v>
      </c>
      <c r="E14" s="79" t="s">
        <v>64</v>
      </c>
      <c r="F14" s="81">
        <v>2512.8000000000002</v>
      </c>
      <c r="G14" s="79" t="s">
        <v>64</v>
      </c>
      <c r="H14" s="79">
        <v>33.4</v>
      </c>
      <c r="I14" s="79">
        <v>846.7</v>
      </c>
      <c r="J14" s="79" t="s">
        <v>64</v>
      </c>
      <c r="K14" s="79">
        <v>86.1</v>
      </c>
      <c r="L14" s="79">
        <v>1032.2</v>
      </c>
      <c r="M14" s="79">
        <v>72.400000000000006</v>
      </c>
      <c r="N14" s="79">
        <v>429.9</v>
      </c>
      <c r="O14" s="79">
        <v>12.1</v>
      </c>
      <c r="P14" s="81">
        <v>1785.3</v>
      </c>
      <c r="Q14" s="79" t="s">
        <v>64</v>
      </c>
      <c r="R14" s="79" t="s">
        <v>64</v>
      </c>
      <c r="S14" s="81">
        <v>387</v>
      </c>
      <c r="T14" s="80" t="s">
        <v>64</v>
      </c>
    </row>
    <row r="15" spans="1:20">
      <c r="B15" s="59" t="s">
        <v>73</v>
      </c>
      <c r="C15" s="79" t="s">
        <v>64</v>
      </c>
      <c r="D15" s="79" t="s">
        <v>64</v>
      </c>
      <c r="E15" s="79" t="s">
        <v>64</v>
      </c>
      <c r="F15" s="79" t="s">
        <v>64</v>
      </c>
      <c r="G15" s="79" t="s">
        <v>64</v>
      </c>
      <c r="H15" s="79" t="s">
        <v>64</v>
      </c>
      <c r="I15" s="79" t="s">
        <v>64</v>
      </c>
      <c r="J15" s="79" t="s">
        <v>64</v>
      </c>
      <c r="K15" s="79" t="s">
        <v>64</v>
      </c>
      <c r="L15" s="79" t="s">
        <v>64</v>
      </c>
      <c r="M15" s="79" t="s">
        <v>64</v>
      </c>
      <c r="N15" s="79" t="s">
        <v>64</v>
      </c>
      <c r="O15" s="79" t="s">
        <v>64</v>
      </c>
      <c r="P15" s="79" t="s">
        <v>64</v>
      </c>
      <c r="Q15" s="79" t="s">
        <v>64</v>
      </c>
      <c r="R15" s="79" t="s">
        <v>64</v>
      </c>
      <c r="S15" s="79" t="s">
        <v>64</v>
      </c>
      <c r="T15" s="80" t="s">
        <v>64</v>
      </c>
    </row>
    <row r="16" spans="1:20">
      <c r="B16" s="59" t="s">
        <v>74</v>
      </c>
      <c r="C16" s="81">
        <v>-159995.5</v>
      </c>
      <c r="D16" s="81">
        <v>-279456</v>
      </c>
      <c r="E16" s="79" t="s">
        <v>64</v>
      </c>
      <c r="F16" s="81">
        <v>253727.1</v>
      </c>
      <c r="G16" s="79">
        <v>9170.6</v>
      </c>
      <c r="H16" s="79">
        <v>8171.4</v>
      </c>
      <c r="I16" s="79">
        <v>52868.800000000003</v>
      </c>
      <c r="J16" s="79">
        <v>29725.3</v>
      </c>
      <c r="K16" s="79" t="s">
        <v>64</v>
      </c>
      <c r="L16" s="79">
        <v>116800.7</v>
      </c>
      <c r="M16" s="79">
        <v>-2756.9</v>
      </c>
      <c r="N16" s="79">
        <v>7034.9</v>
      </c>
      <c r="O16" s="79">
        <v>32712.3</v>
      </c>
      <c r="P16" s="81">
        <v>-220267.1</v>
      </c>
      <c r="Q16" s="81">
        <v>-9378.7999999999993</v>
      </c>
      <c r="R16" s="81">
        <v>6501.1</v>
      </c>
      <c r="S16" s="81">
        <v>88878.2</v>
      </c>
      <c r="T16" s="80" t="s">
        <v>64</v>
      </c>
    </row>
    <row r="17" spans="2:20">
      <c r="B17" s="54" t="s">
        <v>75</v>
      </c>
      <c r="C17" s="79">
        <v>-90683.7</v>
      </c>
      <c r="D17" s="79" t="s">
        <v>64</v>
      </c>
      <c r="E17" s="79" t="s">
        <v>64</v>
      </c>
      <c r="F17" s="79">
        <v>-2396.6</v>
      </c>
      <c r="G17" s="79" t="s">
        <v>64</v>
      </c>
      <c r="H17" s="79" t="s">
        <v>64</v>
      </c>
      <c r="I17" s="79" t="s">
        <v>64</v>
      </c>
      <c r="J17" s="79" t="s">
        <v>64</v>
      </c>
      <c r="K17" s="79" t="s">
        <v>64</v>
      </c>
      <c r="L17" s="79">
        <v>-174.9</v>
      </c>
      <c r="M17" s="79">
        <v>-2221.6999999999998</v>
      </c>
      <c r="N17" s="79" t="s">
        <v>64</v>
      </c>
      <c r="O17" s="79" t="s">
        <v>64</v>
      </c>
      <c r="P17" s="79">
        <v>-139135.6</v>
      </c>
      <c r="Q17" s="79">
        <v>-8964.7999999999993</v>
      </c>
      <c r="R17" s="79" t="s">
        <v>64</v>
      </c>
      <c r="S17" s="79">
        <v>59813.3</v>
      </c>
      <c r="T17" s="80" t="s">
        <v>64</v>
      </c>
    </row>
    <row r="18" spans="2:20">
      <c r="B18" s="54" t="s">
        <v>76</v>
      </c>
      <c r="C18" s="79">
        <v>-57810.3</v>
      </c>
      <c r="D18" s="79" t="s">
        <v>64</v>
      </c>
      <c r="E18" s="79" t="s">
        <v>64</v>
      </c>
      <c r="F18" s="79">
        <v>-14315.8</v>
      </c>
      <c r="G18" s="79" t="s">
        <v>64</v>
      </c>
      <c r="H18" s="79" t="s">
        <v>64</v>
      </c>
      <c r="I18" s="79" t="s">
        <v>64</v>
      </c>
      <c r="J18" s="79" t="s">
        <v>64</v>
      </c>
      <c r="K18" s="79" t="s">
        <v>64</v>
      </c>
      <c r="L18" s="79">
        <v>-17</v>
      </c>
      <c r="M18" s="79">
        <v>-14298.8</v>
      </c>
      <c r="N18" s="79" t="s">
        <v>64</v>
      </c>
      <c r="O18" s="79" t="s">
        <v>64</v>
      </c>
      <c r="P18" s="79">
        <v>-73635.899999999994</v>
      </c>
      <c r="Q18" s="79" t="s">
        <v>64</v>
      </c>
      <c r="R18" s="79">
        <v>1076.5</v>
      </c>
      <c r="S18" s="79">
        <v>29064.9</v>
      </c>
      <c r="T18" s="80" t="s">
        <v>64</v>
      </c>
    </row>
    <row r="19" spans="2:20">
      <c r="B19" s="54" t="s">
        <v>77</v>
      </c>
      <c r="C19" s="79">
        <v>-1814.6</v>
      </c>
      <c r="D19" s="79" t="s">
        <v>64</v>
      </c>
      <c r="E19" s="79" t="s">
        <v>64</v>
      </c>
      <c r="F19" s="79">
        <v>-17</v>
      </c>
      <c r="G19" s="79" t="s">
        <v>64</v>
      </c>
      <c r="H19" s="79" t="s">
        <v>64</v>
      </c>
      <c r="I19" s="79" t="s">
        <v>64</v>
      </c>
      <c r="J19" s="79" t="s">
        <v>64</v>
      </c>
      <c r="K19" s="79" t="s">
        <v>64</v>
      </c>
      <c r="L19" s="79">
        <v>-4.3</v>
      </c>
      <c r="M19" s="79">
        <v>-12.7</v>
      </c>
      <c r="N19" s="79" t="s">
        <v>64</v>
      </c>
      <c r="O19" s="79" t="s">
        <v>64</v>
      </c>
      <c r="P19" s="79">
        <v>-7222.2</v>
      </c>
      <c r="Q19" s="79" t="s">
        <v>64</v>
      </c>
      <c r="R19" s="79">
        <v>5424.6</v>
      </c>
      <c r="S19" s="79" t="s">
        <v>64</v>
      </c>
      <c r="T19" s="80" t="s">
        <v>64</v>
      </c>
    </row>
    <row r="20" spans="2:20">
      <c r="B20" s="54" t="s">
        <v>78</v>
      </c>
      <c r="C20" s="79">
        <v>1524.6</v>
      </c>
      <c r="D20" s="79" t="s">
        <v>64</v>
      </c>
      <c r="E20" s="79" t="s">
        <v>64</v>
      </c>
      <c r="F20" s="79">
        <v>1798</v>
      </c>
      <c r="G20" s="79" t="s">
        <v>64</v>
      </c>
      <c r="H20" s="79">
        <v>711.4</v>
      </c>
      <c r="I20" s="79" t="s">
        <v>64</v>
      </c>
      <c r="J20" s="79" t="s">
        <v>64</v>
      </c>
      <c r="K20" s="79" t="s">
        <v>64</v>
      </c>
      <c r="L20" s="79" t="s">
        <v>64</v>
      </c>
      <c r="M20" s="79" t="s">
        <v>64</v>
      </c>
      <c r="N20" s="79" t="s">
        <v>64</v>
      </c>
      <c r="O20" s="79">
        <v>1086.5999999999999</v>
      </c>
      <c r="P20" s="79">
        <v>-273.39999999999998</v>
      </c>
      <c r="Q20" s="79" t="s">
        <v>64</v>
      </c>
      <c r="R20" s="79" t="s">
        <v>64</v>
      </c>
      <c r="S20" s="79" t="s">
        <v>64</v>
      </c>
      <c r="T20" s="80" t="s">
        <v>64</v>
      </c>
    </row>
    <row r="21" spans="2:20">
      <c r="B21" s="54" t="s">
        <v>79</v>
      </c>
      <c r="C21" s="79" t="s">
        <v>64</v>
      </c>
      <c r="D21" s="79" t="s">
        <v>64</v>
      </c>
      <c r="E21" s="79" t="s">
        <v>64</v>
      </c>
      <c r="F21" s="79" t="s">
        <v>64</v>
      </c>
      <c r="G21" s="79" t="s">
        <v>64</v>
      </c>
      <c r="H21" s="79" t="s">
        <v>64</v>
      </c>
      <c r="I21" s="79" t="s">
        <v>64</v>
      </c>
      <c r="J21" s="79" t="s">
        <v>64</v>
      </c>
      <c r="K21" s="79" t="s">
        <v>64</v>
      </c>
      <c r="L21" s="79" t="s">
        <v>64</v>
      </c>
      <c r="M21" s="79" t="s">
        <v>64</v>
      </c>
      <c r="N21" s="79" t="s">
        <v>64</v>
      </c>
      <c r="O21" s="79" t="s">
        <v>64</v>
      </c>
      <c r="P21" s="79" t="s">
        <v>64</v>
      </c>
      <c r="Q21" s="79" t="s">
        <v>64</v>
      </c>
      <c r="R21" s="79" t="s">
        <v>64</v>
      </c>
      <c r="S21" s="79" t="s">
        <v>64</v>
      </c>
      <c r="T21" s="80" t="s">
        <v>64</v>
      </c>
    </row>
    <row r="22" spans="2:20">
      <c r="B22" s="60" t="s">
        <v>80</v>
      </c>
      <c r="C22" s="79">
        <v>-11785.7</v>
      </c>
      <c r="D22" s="79">
        <v>-279456</v>
      </c>
      <c r="E22" s="79" t="s">
        <v>64</v>
      </c>
      <c r="F22" s="79">
        <v>267670.3</v>
      </c>
      <c r="G22" s="79">
        <v>9170.6</v>
      </c>
      <c r="H22" s="79">
        <v>7460</v>
      </c>
      <c r="I22" s="79">
        <v>52868.800000000003</v>
      </c>
      <c r="J22" s="79">
        <v>29725.3</v>
      </c>
      <c r="K22" s="79" t="s">
        <v>64</v>
      </c>
      <c r="L22" s="79">
        <v>116996.9</v>
      </c>
      <c r="M22" s="79">
        <v>13776.3</v>
      </c>
      <c r="N22" s="79">
        <v>7034.9</v>
      </c>
      <c r="O22" s="79">
        <v>30637.5</v>
      </c>
      <c r="P22" s="79" t="s">
        <v>64</v>
      </c>
      <c r="Q22" s="79" t="s">
        <v>64</v>
      </c>
      <c r="R22" s="79" t="s">
        <v>64</v>
      </c>
      <c r="S22" s="79" t="s">
        <v>64</v>
      </c>
      <c r="T22" s="80" t="s">
        <v>64</v>
      </c>
    </row>
    <row r="23" spans="2:20">
      <c r="B23" s="60" t="s">
        <v>81</v>
      </c>
      <c r="C23" s="79">
        <v>988.2</v>
      </c>
      <c r="D23" s="79" t="s">
        <v>64</v>
      </c>
      <c r="E23" s="79" t="s">
        <v>64</v>
      </c>
      <c r="F23" s="79">
        <v>988.2</v>
      </c>
      <c r="G23" s="79" t="s">
        <v>64</v>
      </c>
      <c r="H23" s="79" t="s">
        <v>64</v>
      </c>
      <c r="I23" s="79" t="s">
        <v>64</v>
      </c>
      <c r="J23" s="79" t="s">
        <v>64</v>
      </c>
      <c r="K23" s="79" t="s">
        <v>64</v>
      </c>
      <c r="L23" s="79" t="s">
        <v>64</v>
      </c>
      <c r="M23" s="79" t="s">
        <v>64</v>
      </c>
      <c r="N23" s="79" t="s">
        <v>64</v>
      </c>
      <c r="O23" s="79">
        <v>988.2</v>
      </c>
      <c r="P23" s="79" t="s">
        <v>64</v>
      </c>
      <c r="Q23" s="79" t="s">
        <v>64</v>
      </c>
      <c r="R23" s="79" t="s">
        <v>64</v>
      </c>
      <c r="S23" s="79" t="s">
        <v>64</v>
      </c>
      <c r="T23" s="80" t="s">
        <v>64</v>
      </c>
    </row>
    <row r="24" spans="2:20">
      <c r="B24" s="54" t="s">
        <v>82</v>
      </c>
      <c r="C24" s="79">
        <v>-414</v>
      </c>
      <c r="D24" s="79" t="s">
        <v>64</v>
      </c>
      <c r="E24" s="79" t="s">
        <v>64</v>
      </c>
      <c r="F24" s="79" t="s">
        <v>64</v>
      </c>
      <c r="G24" s="79" t="s">
        <v>64</v>
      </c>
      <c r="H24" s="79" t="s">
        <v>64</v>
      </c>
      <c r="I24" s="79" t="s">
        <v>64</v>
      </c>
      <c r="J24" s="79" t="s">
        <v>64</v>
      </c>
      <c r="K24" s="79" t="s">
        <v>64</v>
      </c>
      <c r="L24" s="79" t="s">
        <v>64</v>
      </c>
      <c r="M24" s="79" t="s">
        <v>64</v>
      </c>
      <c r="N24" s="79" t="s">
        <v>64</v>
      </c>
      <c r="O24" s="79" t="s">
        <v>64</v>
      </c>
      <c r="P24" s="79" t="s">
        <v>64</v>
      </c>
      <c r="Q24" s="79">
        <v>-414</v>
      </c>
      <c r="R24" s="79" t="s">
        <v>64</v>
      </c>
      <c r="S24" s="79" t="s">
        <v>64</v>
      </c>
      <c r="T24" s="80" t="s">
        <v>64</v>
      </c>
    </row>
    <row r="25" spans="2:20">
      <c r="B25" s="61" t="s">
        <v>83</v>
      </c>
      <c r="C25" s="81">
        <v>48858</v>
      </c>
      <c r="D25" s="81">
        <v>491.3</v>
      </c>
      <c r="E25" s="79" t="s">
        <v>64</v>
      </c>
      <c r="F25" s="81">
        <v>13938.9</v>
      </c>
      <c r="G25" s="79">
        <v>9170.6</v>
      </c>
      <c r="H25" s="79" t="s">
        <v>64</v>
      </c>
      <c r="I25" s="79" t="s">
        <v>64</v>
      </c>
      <c r="J25" s="79" t="s">
        <v>64</v>
      </c>
      <c r="K25" s="79" t="s">
        <v>64</v>
      </c>
      <c r="L25" s="79" t="s">
        <v>64</v>
      </c>
      <c r="M25" s="79" t="s">
        <v>64</v>
      </c>
      <c r="N25" s="79" t="s">
        <v>64</v>
      </c>
      <c r="O25" s="79">
        <v>4768.3</v>
      </c>
      <c r="P25" s="81">
        <v>19647.2</v>
      </c>
      <c r="Q25" s="79" t="s">
        <v>64</v>
      </c>
      <c r="R25" s="81">
        <v>612.1</v>
      </c>
      <c r="S25" s="81">
        <v>14168.5</v>
      </c>
      <c r="T25" s="80" t="s">
        <v>64</v>
      </c>
    </row>
    <row r="26" spans="2:20">
      <c r="B26" s="61" t="s">
        <v>84</v>
      </c>
      <c r="C26" s="81">
        <v>55461.8</v>
      </c>
      <c r="D26" s="81">
        <v>1943.5</v>
      </c>
      <c r="E26" s="79" t="s">
        <v>64</v>
      </c>
      <c r="F26" s="79" t="s">
        <v>64</v>
      </c>
      <c r="G26" s="79" t="s">
        <v>64</v>
      </c>
      <c r="H26" s="79" t="s">
        <v>64</v>
      </c>
      <c r="I26" s="79" t="s">
        <v>64</v>
      </c>
      <c r="J26" s="79" t="s">
        <v>64</v>
      </c>
      <c r="K26" s="79" t="s">
        <v>64</v>
      </c>
      <c r="L26" s="79" t="s">
        <v>64</v>
      </c>
      <c r="M26" s="79" t="s">
        <v>64</v>
      </c>
      <c r="N26" s="79" t="s">
        <v>64</v>
      </c>
      <c r="O26" s="79" t="s">
        <v>64</v>
      </c>
      <c r="P26" s="81">
        <v>42458.2</v>
      </c>
      <c r="Q26" s="79" t="s">
        <v>64</v>
      </c>
      <c r="R26" s="81">
        <v>733.1</v>
      </c>
      <c r="S26" s="81">
        <v>10327</v>
      </c>
      <c r="T26" s="80" t="s">
        <v>64</v>
      </c>
    </row>
    <row r="27" spans="2:20">
      <c r="B27" s="61" t="s">
        <v>85</v>
      </c>
      <c r="C27" s="81">
        <v>381342.3</v>
      </c>
      <c r="D27" s="79" t="s">
        <v>64</v>
      </c>
      <c r="E27" s="79" t="s">
        <v>64</v>
      </c>
      <c r="F27" s="81">
        <v>147008.70000000001</v>
      </c>
      <c r="G27" s="79" t="s">
        <v>64</v>
      </c>
      <c r="H27" s="79">
        <v>7232.2</v>
      </c>
      <c r="I27" s="79">
        <v>55966</v>
      </c>
      <c r="J27" s="79">
        <v>8427.5</v>
      </c>
      <c r="K27" s="79">
        <v>495.2</v>
      </c>
      <c r="L27" s="79">
        <v>45787</v>
      </c>
      <c r="M27" s="79">
        <v>751.8</v>
      </c>
      <c r="N27" s="79">
        <v>6727.8</v>
      </c>
      <c r="O27" s="79">
        <v>21621.200000000001</v>
      </c>
      <c r="P27" s="81">
        <v>161704.29999999999</v>
      </c>
      <c r="Q27" s="81">
        <v>3281.4</v>
      </c>
      <c r="R27" s="81">
        <v>5155.8999999999996</v>
      </c>
      <c r="S27" s="81">
        <v>63428.7</v>
      </c>
      <c r="T27" s="82">
        <v>763.3</v>
      </c>
    </row>
    <row r="28" spans="2:20">
      <c r="B28" s="61" t="s">
        <v>86</v>
      </c>
      <c r="C28" s="81">
        <v>344985</v>
      </c>
      <c r="D28" s="79" t="s">
        <v>64</v>
      </c>
      <c r="E28" s="79" t="s">
        <v>64</v>
      </c>
      <c r="F28" s="81">
        <v>112682.9</v>
      </c>
      <c r="G28" s="79" t="s">
        <v>64</v>
      </c>
      <c r="H28" s="79">
        <v>2119.8000000000002</v>
      </c>
      <c r="I28" s="79">
        <v>55966</v>
      </c>
      <c r="J28" s="79">
        <v>8151.2</v>
      </c>
      <c r="K28" s="79">
        <v>68.900000000000006</v>
      </c>
      <c r="L28" s="79">
        <v>45710.2</v>
      </c>
      <c r="M28" s="79">
        <v>666.8</v>
      </c>
      <c r="N28" s="79" t="s">
        <v>64</v>
      </c>
      <c r="O28" s="79" t="s">
        <v>64</v>
      </c>
      <c r="P28" s="81">
        <v>160306</v>
      </c>
      <c r="Q28" s="81">
        <v>3281.4</v>
      </c>
      <c r="R28" s="81">
        <v>5155.8999999999996</v>
      </c>
      <c r="S28" s="81">
        <v>63428.7</v>
      </c>
      <c r="T28" s="82">
        <v>130.1</v>
      </c>
    </row>
    <row r="29" spans="2:20">
      <c r="B29" s="62" t="s">
        <v>87</v>
      </c>
      <c r="C29" s="81">
        <v>56164.5</v>
      </c>
      <c r="D29" s="79" t="s">
        <v>64</v>
      </c>
      <c r="E29" s="79" t="s">
        <v>64</v>
      </c>
      <c r="F29" s="81">
        <v>2827.8</v>
      </c>
      <c r="G29" s="79" t="s">
        <v>64</v>
      </c>
      <c r="H29" s="79">
        <v>147</v>
      </c>
      <c r="I29" s="79" t="s">
        <v>64</v>
      </c>
      <c r="J29" s="79" t="s">
        <v>64</v>
      </c>
      <c r="K29" s="79">
        <v>4.3</v>
      </c>
      <c r="L29" s="79">
        <v>2137.1</v>
      </c>
      <c r="M29" s="79">
        <v>539.4</v>
      </c>
      <c r="N29" s="79" t="s">
        <v>64</v>
      </c>
      <c r="O29" s="79" t="s">
        <v>64</v>
      </c>
      <c r="P29" s="81">
        <v>41930.9</v>
      </c>
      <c r="Q29" s="81">
        <v>19</v>
      </c>
      <c r="R29" s="79" t="s">
        <v>64</v>
      </c>
      <c r="S29" s="81">
        <v>11386.8</v>
      </c>
      <c r="T29" s="80" t="s">
        <v>64</v>
      </c>
    </row>
    <row r="30" spans="2:20">
      <c r="B30" s="63" t="s">
        <v>88</v>
      </c>
      <c r="C30" s="79">
        <v>2787.2</v>
      </c>
      <c r="D30" s="79" t="s">
        <v>64</v>
      </c>
      <c r="E30" s="79" t="s">
        <v>64</v>
      </c>
      <c r="F30" s="79">
        <v>25.5</v>
      </c>
      <c r="G30" s="79" t="s">
        <v>64</v>
      </c>
      <c r="H30" s="79" t="s">
        <v>64</v>
      </c>
      <c r="I30" s="79" t="s">
        <v>64</v>
      </c>
      <c r="J30" s="79" t="s">
        <v>64</v>
      </c>
      <c r="K30" s="79" t="s">
        <v>64</v>
      </c>
      <c r="L30" s="79" t="s">
        <v>64</v>
      </c>
      <c r="M30" s="79">
        <v>25.5</v>
      </c>
      <c r="N30" s="79" t="s">
        <v>64</v>
      </c>
      <c r="O30" s="79" t="s">
        <v>64</v>
      </c>
      <c r="P30" s="79">
        <v>1835.8</v>
      </c>
      <c r="Q30" s="79" t="s">
        <v>64</v>
      </c>
      <c r="R30" s="79" t="s">
        <v>64</v>
      </c>
      <c r="S30" s="79">
        <v>925.9</v>
      </c>
      <c r="T30" s="80" t="s">
        <v>64</v>
      </c>
    </row>
    <row r="31" spans="2:20">
      <c r="B31" s="63" t="s">
        <v>89</v>
      </c>
      <c r="C31" s="79">
        <v>11521.8</v>
      </c>
      <c r="D31" s="79" t="s">
        <v>64</v>
      </c>
      <c r="E31" s="79" t="s">
        <v>64</v>
      </c>
      <c r="F31" s="79">
        <v>8.6</v>
      </c>
      <c r="G31" s="79" t="s">
        <v>64</v>
      </c>
      <c r="H31" s="79" t="s">
        <v>64</v>
      </c>
      <c r="I31" s="79" t="s">
        <v>64</v>
      </c>
      <c r="J31" s="79" t="s">
        <v>64</v>
      </c>
      <c r="K31" s="79">
        <v>4.3</v>
      </c>
      <c r="L31" s="79">
        <v>4.3</v>
      </c>
      <c r="M31" s="79" t="s">
        <v>64</v>
      </c>
      <c r="N31" s="79" t="s">
        <v>64</v>
      </c>
      <c r="O31" s="79" t="s">
        <v>64</v>
      </c>
      <c r="P31" s="79">
        <v>10151.700000000001</v>
      </c>
      <c r="Q31" s="79" t="s">
        <v>64</v>
      </c>
      <c r="R31" s="79" t="s">
        <v>64</v>
      </c>
      <c r="S31" s="79">
        <v>1361.5</v>
      </c>
      <c r="T31" s="80" t="s">
        <v>64</v>
      </c>
    </row>
    <row r="32" spans="2:20">
      <c r="B32" s="63" t="s">
        <v>90</v>
      </c>
      <c r="C32" s="79">
        <v>3130</v>
      </c>
      <c r="D32" s="79" t="s">
        <v>64</v>
      </c>
      <c r="E32" s="79" t="s">
        <v>64</v>
      </c>
      <c r="F32" s="79">
        <v>4.2</v>
      </c>
      <c r="G32" s="79" t="s">
        <v>64</v>
      </c>
      <c r="H32" s="79" t="s">
        <v>64</v>
      </c>
      <c r="I32" s="79" t="s">
        <v>64</v>
      </c>
      <c r="J32" s="79" t="s">
        <v>64</v>
      </c>
      <c r="K32" s="79" t="s">
        <v>64</v>
      </c>
      <c r="L32" s="79" t="s">
        <v>64</v>
      </c>
      <c r="M32" s="79">
        <v>4.2</v>
      </c>
      <c r="N32" s="79" t="s">
        <v>64</v>
      </c>
      <c r="O32" s="79" t="s">
        <v>64</v>
      </c>
      <c r="P32" s="79">
        <v>168</v>
      </c>
      <c r="Q32" s="79" t="s">
        <v>64</v>
      </c>
      <c r="R32" s="79" t="s">
        <v>64</v>
      </c>
      <c r="S32" s="79">
        <v>2957.8</v>
      </c>
      <c r="T32" s="80" t="s">
        <v>64</v>
      </c>
    </row>
    <row r="33" spans="2:20">
      <c r="B33" s="63" t="s">
        <v>91</v>
      </c>
      <c r="C33" s="79">
        <v>11138.4</v>
      </c>
      <c r="D33" s="79" t="s">
        <v>64</v>
      </c>
      <c r="E33" s="79" t="s">
        <v>64</v>
      </c>
      <c r="F33" s="79">
        <v>38.299999999999997</v>
      </c>
      <c r="G33" s="79" t="s">
        <v>64</v>
      </c>
      <c r="H33" s="79" t="s">
        <v>64</v>
      </c>
      <c r="I33" s="79" t="s">
        <v>64</v>
      </c>
      <c r="J33" s="79" t="s">
        <v>64</v>
      </c>
      <c r="K33" s="79" t="s">
        <v>64</v>
      </c>
      <c r="L33" s="79">
        <v>4.3</v>
      </c>
      <c r="M33" s="79">
        <v>34</v>
      </c>
      <c r="N33" s="79" t="s">
        <v>64</v>
      </c>
      <c r="O33" s="79" t="s">
        <v>64</v>
      </c>
      <c r="P33" s="79">
        <v>9960.2999999999993</v>
      </c>
      <c r="Q33" s="79" t="s">
        <v>64</v>
      </c>
      <c r="R33" s="79" t="s">
        <v>64</v>
      </c>
      <c r="S33" s="79">
        <v>1139.8</v>
      </c>
      <c r="T33" s="80" t="s">
        <v>64</v>
      </c>
    </row>
    <row r="34" spans="2:20">
      <c r="B34" s="63" t="s">
        <v>92</v>
      </c>
      <c r="C34" s="79">
        <v>390.2</v>
      </c>
      <c r="D34" s="79" t="s">
        <v>64</v>
      </c>
      <c r="E34" s="79" t="s">
        <v>64</v>
      </c>
      <c r="F34" s="79">
        <v>4.3</v>
      </c>
      <c r="G34" s="79" t="s">
        <v>64</v>
      </c>
      <c r="H34" s="79" t="s">
        <v>64</v>
      </c>
      <c r="I34" s="79" t="s">
        <v>64</v>
      </c>
      <c r="J34" s="79" t="s">
        <v>64</v>
      </c>
      <c r="K34" s="79" t="s">
        <v>64</v>
      </c>
      <c r="L34" s="79">
        <v>4.3</v>
      </c>
      <c r="M34" s="79" t="s">
        <v>64</v>
      </c>
      <c r="N34" s="79" t="s">
        <v>64</v>
      </c>
      <c r="O34" s="79" t="s">
        <v>64</v>
      </c>
      <c r="P34" s="79">
        <v>367.2</v>
      </c>
      <c r="Q34" s="79" t="s">
        <v>64</v>
      </c>
      <c r="R34" s="79" t="s">
        <v>64</v>
      </c>
      <c r="S34" s="79">
        <v>18.7</v>
      </c>
      <c r="T34" s="80" t="s">
        <v>64</v>
      </c>
    </row>
    <row r="35" spans="2:20">
      <c r="B35" s="63" t="s">
        <v>93</v>
      </c>
      <c r="C35" s="79">
        <v>1811.6</v>
      </c>
      <c r="D35" s="79" t="s">
        <v>64</v>
      </c>
      <c r="E35" s="79" t="s">
        <v>64</v>
      </c>
      <c r="F35" s="79">
        <v>4.3</v>
      </c>
      <c r="G35" s="79" t="s">
        <v>64</v>
      </c>
      <c r="H35" s="79" t="s">
        <v>64</v>
      </c>
      <c r="I35" s="79" t="s">
        <v>64</v>
      </c>
      <c r="J35" s="79" t="s">
        <v>64</v>
      </c>
      <c r="K35" s="79" t="s">
        <v>64</v>
      </c>
      <c r="L35" s="79">
        <v>4.3</v>
      </c>
      <c r="M35" s="79" t="s">
        <v>64</v>
      </c>
      <c r="N35" s="79" t="s">
        <v>64</v>
      </c>
      <c r="O35" s="79" t="s">
        <v>64</v>
      </c>
      <c r="P35" s="79">
        <v>1136.5999999999999</v>
      </c>
      <c r="Q35" s="79" t="s">
        <v>64</v>
      </c>
      <c r="R35" s="79" t="s">
        <v>64</v>
      </c>
      <c r="S35" s="79">
        <v>670.7</v>
      </c>
      <c r="T35" s="80" t="s">
        <v>64</v>
      </c>
    </row>
    <row r="36" spans="2:20">
      <c r="B36" s="64" t="s">
        <v>94</v>
      </c>
      <c r="C36" s="79">
        <v>743.7</v>
      </c>
      <c r="D36" s="79" t="s">
        <v>64</v>
      </c>
      <c r="E36" s="79" t="s">
        <v>64</v>
      </c>
      <c r="F36" s="79">
        <v>170.6</v>
      </c>
      <c r="G36" s="79" t="s">
        <v>64</v>
      </c>
      <c r="H36" s="79" t="s">
        <v>64</v>
      </c>
      <c r="I36" s="79" t="s">
        <v>64</v>
      </c>
      <c r="J36" s="79" t="s">
        <v>64</v>
      </c>
      <c r="K36" s="79" t="s">
        <v>64</v>
      </c>
      <c r="L36" s="79">
        <v>170.6</v>
      </c>
      <c r="M36" s="79" t="s">
        <v>64</v>
      </c>
      <c r="N36" s="79" t="s">
        <v>64</v>
      </c>
      <c r="O36" s="79" t="s">
        <v>64</v>
      </c>
      <c r="P36" s="79">
        <v>285.10000000000002</v>
      </c>
      <c r="Q36" s="79" t="s">
        <v>64</v>
      </c>
      <c r="R36" s="79" t="s">
        <v>64</v>
      </c>
      <c r="S36" s="79">
        <v>288</v>
      </c>
      <c r="T36" s="80" t="s">
        <v>64</v>
      </c>
    </row>
    <row r="37" spans="2:20">
      <c r="B37" s="64" t="s">
        <v>95</v>
      </c>
      <c r="C37" s="79">
        <v>16409.599999999999</v>
      </c>
      <c r="D37" s="79" t="s">
        <v>64</v>
      </c>
      <c r="E37" s="79" t="s">
        <v>64</v>
      </c>
      <c r="F37" s="79">
        <v>345.5</v>
      </c>
      <c r="G37" s="79" t="s">
        <v>64</v>
      </c>
      <c r="H37" s="79">
        <v>9.5</v>
      </c>
      <c r="I37" s="79" t="s">
        <v>64</v>
      </c>
      <c r="J37" s="79" t="s">
        <v>64</v>
      </c>
      <c r="K37" s="79" t="s">
        <v>64</v>
      </c>
      <c r="L37" s="79">
        <v>119.4</v>
      </c>
      <c r="M37" s="79">
        <v>216.6</v>
      </c>
      <c r="N37" s="79" t="s">
        <v>64</v>
      </c>
      <c r="O37" s="79" t="s">
        <v>64</v>
      </c>
      <c r="P37" s="79">
        <v>14729.5</v>
      </c>
      <c r="Q37" s="79">
        <v>12.7</v>
      </c>
      <c r="R37" s="79" t="s">
        <v>64</v>
      </c>
      <c r="S37" s="79">
        <v>1321.9</v>
      </c>
      <c r="T37" s="80" t="s">
        <v>64</v>
      </c>
    </row>
    <row r="38" spans="2:20">
      <c r="B38" s="64" t="s">
        <v>96</v>
      </c>
      <c r="C38" s="79">
        <v>248.4</v>
      </c>
      <c r="D38" s="79" t="s">
        <v>64</v>
      </c>
      <c r="E38" s="79" t="s">
        <v>64</v>
      </c>
      <c r="F38" s="79" t="s">
        <v>64</v>
      </c>
      <c r="G38" s="79" t="s">
        <v>64</v>
      </c>
      <c r="H38" s="79" t="s">
        <v>64</v>
      </c>
      <c r="I38" s="79" t="s">
        <v>64</v>
      </c>
      <c r="J38" s="79" t="s">
        <v>64</v>
      </c>
      <c r="K38" s="79" t="s">
        <v>64</v>
      </c>
      <c r="L38" s="79" t="s">
        <v>64</v>
      </c>
      <c r="M38" s="79" t="s">
        <v>64</v>
      </c>
      <c r="N38" s="79" t="s">
        <v>64</v>
      </c>
      <c r="O38" s="79" t="s">
        <v>64</v>
      </c>
      <c r="P38" s="79">
        <v>78.099999999999994</v>
      </c>
      <c r="Q38" s="79" t="s">
        <v>64</v>
      </c>
      <c r="R38" s="79" t="s">
        <v>64</v>
      </c>
      <c r="S38" s="79">
        <v>170.3</v>
      </c>
      <c r="T38" s="80" t="s">
        <v>64</v>
      </c>
    </row>
    <row r="39" spans="2:20">
      <c r="B39" s="63" t="s">
        <v>97</v>
      </c>
      <c r="C39" s="79">
        <v>156.9</v>
      </c>
      <c r="D39" s="79" t="s">
        <v>64</v>
      </c>
      <c r="E39" s="79" t="s">
        <v>64</v>
      </c>
      <c r="F39" s="79" t="s">
        <v>64</v>
      </c>
      <c r="G39" s="79" t="s">
        <v>64</v>
      </c>
      <c r="H39" s="79" t="s">
        <v>64</v>
      </c>
      <c r="I39" s="79" t="s">
        <v>64</v>
      </c>
      <c r="J39" s="79" t="s">
        <v>64</v>
      </c>
      <c r="K39" s="79" t="s">
        <v>64</v>
      </c>
      <c r="L39" s="79" t="s">
        <v>64</v>
      </c>
      <c r="M39" s="79" t="s">
        <v>64</v>
      </c>
      <c r="N39" s="79" t="s">
        <v>64</v>
      </c>
      <c r="O39" s="79" t="s">
        <v>64</v>
      </c>
      <c r="P39" s="79">
        <v>109.4</v>
      </c>
      <c r="Q39" s="79" t="s">
        <v>64</v>
      </c>
      <c r="R39" s="79" t="s">
        <v>64</v>
      </c>
      <c r="S39" s="79">
        <v>47.5</v>
      </c>
      <c r="T39" s="80" t="s">
        <v>64</v>
      </c>
    </row>
    <row r="40" spans="2:20">
      <c r="B40" s="64" t="s">
        <v>98</v>
      </c>
      <c r="C40" s="79">
        <v>505.9</v>
      </c>
      <c r="D40" s="79" t="s">
        <v>64</v>
      </c>
      <c r="E40" s="79" t="s">
        <v>64</v>
      </c>
      <c r="F40" s="79">
        <v>12.7</v>
      </c>
      <c r="G40" s="79" t="s">
        <v>64</v>
      </c>
      <c r="H40" s="79" t="s">
        <v>64</v>
      </c>
      <c r="I40" s="79" t="s">
        <v>64</v>
      </c>
      <c r="J40" s="79" t="s">
        <v>64</v>
      </c>
      <c r="K40" s="79" t="s">
        <v>64</v>
      </c>
      <c r="L40" s="79">
        <v>8.5</v>
      </c>
      <c r="M40" s="79">
        <v>4.2</v>
      </c>
      <c r="N40" s="79" t="s">
        <v>64</v>
      </c>
      <c r="O40" s="79" t="s">
        <v>64</v>
      </c>
      <c r="P40" s="79">
        <v>257.8</v>
      </c>
      <c r="Q40" s="79" t="s">
        <v>64</v>
      </c>
      <c r="R40" s="79" t="s">
        <v>64</v>
      </c>
      <c r="S40" s="79">
        <v>235.4</v>
      </c>
      <c r="T40" s="80" t="s">
        <v>64</v>
      </c>
    </row>
    <row r="41" spans="2:20">
      <c r="B41" s="64" t="s">
        <v>99</v>
      </c>
      <c r="C41" s="79">
        <v>6034</v>
      </c>
      <c r="D41" s="79" t="s">
        <v>64</v>
      </c>
      <c r="E41" s="79" t="s">
        <v>64</v>
      </c>
      <c r="F41" s="79">
        <v>2209.5</v>
      </c>
      <c r="G41" s="79" t="s">
        <v>64</v>
      </c>
      <c r="H41" s="79">
        <v>137.5</v>
      </c>
      <c r="I41" s="79" t="s">
        <v>64</v>
      </c>
      <c r="J41" s="79" t="s">
        <v>64</v>
      </c>
      <c r="K41" s="79" t="s">
        <v>64</v>
      </c>
      <c r="L41" s="79">
        <v>1817.1</v>
      </c>
      <c r="M41" s="79">
        <v>254.9</v>
      </c>
      <c r="N41" s="79" t="s">
        <v>64</v>
      </c>
      <c r="O41" s="79" t="s">
        <v>64</v>
      </c>
      <c r="P41" s="79">
        <v>1874.9</v>
      </c>
      <c r="Q41" s="79">
        <v>6.3</v>
      </c>
      <c r="R41" s="79" t="s">
        <v>64</v>
      </c>
      <c r="S41" s="79">
        <v>1943.3</v>
      </c>
      <c r="T41" s="80" t="s">
        <v>64</v>
      </c>
    </row>
    <row r="42" spans="2:20">
      <c r="B42" s="63" t="s">
        <v>100</v>
      </c>
      <c r="C42" s="79">
        <v>1286.8</v>
      </c>
      <c r="D42" s="79" t="s">
        <v>64</v>
      </c>
      <c r="E42" s="79" t="s">
        <v>64</v>
      </c>
      <c r="F42" s="79">
        <v>4.3</v>
      </c>
      <c r="G42" s="79" t="s">
        <v>64</v>
      </c>
      <c r="H42" s="79" t="s">
        <v>64</v>
      </c>
      <c r="I42" s="79" t="s">
        <v>64</v>
      </c>
      <c r="J42" s="79" t="s">
        <v>64</v>
      </c>
      <c r="K42" s="79" t="s">
        <v>64</v>
      </c>
      <c r="L42" s="79">
        <v>4.3</v>
      </c>
      <c r="M42" s="79" t="s">
        <v>64</v>
      </c>
      <c r="N42" s="79" t="s">
        <v>64</v>
      </c>
      <c r="O42" s="79" t="s">
        <v>64</v>
      </c>
      <c r="P42" s="79">
        <v>976.5</v>
      </c>
      <c r="Q42" s="79" t="s">
        <v>64</v>
      </c>
      <c r="R42" s="79" t="s">
        <v>64</v>
      </c>
      <c r="S42" s="79">
        <v>306</v>
      </c>
      <c r="T42" s="80" t="s">
        <v>64</v>
      </c>
    </row>
    <row r="43" spans="2:20">
      <c r="B43" s="66" t="s">
        <v>101</v>
      </c>
      <c r="C43" s="81">
        <v>96866</v>
      </c>
      <c r="D43" s="79" t="s">
        <v>64</v>
      </c>
      <c r="E43" s="79" t="s">
        <v>64</v>
      </c>
      <c r="F43" s="81">
        <v>94826.5</v>
      </c>
      <c r="G43" s="79" t="s">
        <v>64</v>
      </c>
      <c r="H43" s="79">
        <v>1005.4</v>
      </c>
      <c r="I43" s="79">
        <v>55503.8</v>
      </c>
      <c r="J43" s="79">
        <v>8151.2</v>
      </c>
      <c r="K43" s="79" t="s">
        <v>64</v>
      </c>
      <c r="L43" s="79">
        <v>30106.6</v>
      </c>
      <c r="M43" s="79">
        <v>59.5</v>
      </c>
      <c r="N43" s="79" t="s">
        <v>64</v>
      </c>
      <c r="O43" s="79" t="s">
        <v>64</v>
      </c>
      <c r="P43" s="81">
        <v>171.8</v>
      </c>
      <c r="Q43" s="81">
        <v>8.4</v>
      </c>
      <c r="R43" s="79" t="s">
        <v>64</v>
      </c>
      <c r="S43" s="81">
        <v>1734.8</v>
      </c>
      <c r="T43" s="82">
        <v>124.5</v>
      </c>
    </row>
    <row r="44" spans="2:20">
      <c r="B44" s="64" t="s">
        <v>102</v>
      </c>
      <c r="C44" s="79">
        <v>85428.3</v>
      </c>
      <c r="D44" s="79" t="s">
        <v>64</v>
      </c>
      <c r="E44" s="79" t="s">
        <v>64</v>
      </c>
      <c r="F44" s="79">
        <v>85276</v>
      </c>
      <c r="G44" s="79" t="s">
        <v>64</v>
      </c>
      <c r="H44" s="79">
        <v>1000.7</v>
      </c>
      <c r="I44" s="79">
        <v>55503.8</v>
      </c>
      <c r="J44" s="79" t="s">
        <v>64</v>
      </c>
      <c r="K44" s="79" t="s">
        <v>64</v>
      </c>
      <c r="L44" s="79">
        <v>28771.5</v>
      </c>
      <c r="M44" s="79" t="s">
        <v>64</v>
      </c>
      <c r="N44" s="79" t="s">
        <v>64</v>
      </c>
      <c r="O44" s="79" t="s">
        <v>64</v>
      </c>
      <c r="P44" s="79">
        <v>152.30000000000001</v>
      </c>
      <c r="Q44" s="79" t="s">
        <v>64</v>
      </c>
      <c r="R44" s="79" t="s">
        <v>64</v>
      </c>
      <c r="S44" s="79" t="s">
        <v>64</v>
      </c>
      <c r="T44" s="80" t="s">
        <v>64</v>
      </c>
    </row>
    <row r="45" spans="2:20">
      <c r="B45" s="63" t="s">
        <v>103</v>
      </c>
      <c r="C45" s="79">
        <v>1831.7</v>
      </c>
      <c r="D45" s="79" t="s">
        <v>64</v>
      </c>
      <c r="E45" s="79" t="s">
        <v>64</v>
      </c>
      <c r="F45" s="79">
        <v>277.2</v>
      </c>
      <c r="G45" s="79" t="s">
        <v>64</v>
      </c>
      <c r="H45" s="79" t="s">
        <v>64</v>
      </c>
      <c r="I45" s="79" t="s">
        <v>64</v>
      </c>
      <c r="J45" s="79" t="s">
        <v>64</v>
      </c>
      <c r="K45" s="79" t="s">
        <v>64</v>
      </c>
      <c r="L45" s="79">
        <v>264.5</v>
      </c>
      <c r="M45" s="79">
        <v>12.7</v>
      </c>
      <c r="N45" s="79" t="s">
        <v>64</v>
      </c>
      <c r="O45" s="79" t="s">
        <v>64</v>
      </c>
      <c r="P45" s="79" t="s">
        <v>64</v>
      </c>
      <c r="Q45" s="79">
        <v>8.4</v>
      </c>
      <c r="R45" s="79" t="s">
        <v>64</v>
      </c>
      <c r="S45" s="79">
        <v>1421.6</v>
      </c>
      <c r="T45" s="80">
        <v>124.5</v>
      </c>
    </row>
    <row r="46" spans="2:20">
      <c r="B46" s="64" t="s">
        <v>104</v>
      </c>
      <c r="C46" s="79">
        <v>8159.7</v>
      </c>
      <c r="D46" s="79" t="s">
        <v>64</v>
      </c>
      <c r="E46" s="79" t="s">
        <v>64</v>
      </c>
      <c r="F46" s="79">
        <v>8159.7</v>
      </c>
      <c r="G46" s="79" t="s">
        <v>64</v>
      </c>
      <c r="H46" s="79" t="s">
        <v>64</v>
      </c>
      <c r="I46" s="79" t="s">
        <v>64</v>
      </c>
      <c r="J46" s="79">
        <v>8151.2</v>
      </c>
      <c r="K46" s="79" t="s">
        <v>64</v>
      </c>
      <c r="L46" s="79">
        <v>8.5</v>
      </c>
      <c r="M46" s="79" t="s">
        <v>64</v>
      </c>
      <c r="N46" s="79" t="s">
        <v>64</v>
      </c>
      <c r="O46" s="79" t="s">
        <v>64</v>
      </c>
      <c r="P46" s="79" t="s">
        <v>64</v>
      </c>
      <c r="Q46" s="79" t="s">
        <v>64</v>
      </c>
      <c r="R46" s="79" t="s">
        <v>64</v>
      </c>
      <c r="S46" s="79" t="s">
        <v>64</v>
      </c>
      <c r="T46" s="80" t="s">
        <v>64</v>
      </c>
    </row>
    <row r="47" spans="2:20">
      <c r="B47" s="64" t="s">
        <v>105</v>
      </c>
      <c r="C47" s="79">
        <v>1108.9000000000001</v>
      </c>
      <c r="D47" s="79" t="s">
        <v>64</v>
      </c>
      <c r="E47" s="79" t="s">
        <v>64</v>
      </c>
      <c r="F47" s="79">
        <v>1108.9000000000001</v>
      </c>
      <c r="G47" s="79" t="s">
        <v>64</v>
      </c>
      <c r="H47" s="79" t="s">
        <v>64</v>
      </c>
      <c r="I47" s="79" t="s">
        <v>64</v>
      </c>
      <c r="J47" s="79" t="s">
        <v>64</v>
      </c>
      <c r="K47" s="79" t="s">
        <v>64</v>
      </c>
      <c r="L47" s="79">
        <v>1062.0999999999999</v>
      </c>
      <c r="M47" s="79">
        <v>46.8</v>
      </c>
      <c r="N47" s="79" t="s">
        <v>64</v>
      </c>
      <c r="O47" s="79" t="s">
        <v>64</v>
      </c>
      <c r="P47" s="79" t="s">
        <v>64</v>
      </c>
      <c r="Q47" s="79" t="s">
        <v>64</v>
      </c>
      <c r="R47" s="79" t="s">
        <v>64</v>
      </c>
      <c r="S47" s="79" t="s">
        <v>64</v>
      </c>
      <c r="T47" s="80" t="s">
        <v>64</v>
      </c>
    </row>
    <row r="48" spans="2:20">
      <c r="B48" s="83" t="s">
        <v>117</v>
      </c>
      <c r="C48" s="79">
        <v>337.4</v>
      </c>
      <c r="D48" s="79" t="s">
        <v>64</v>
      </c>
      <c r="E48" s="79" t="s">
        <v>64</v>
      </c>
      <c r="F48" s="79">
        <v>4.7</v>
      </c>
      <c r="G48" s="79" t="s">
        <v>64</v>
      </c>
      <c r="H48" s="79">
        <v>4.7</v>
      </c>
      <c r="I48" s="79" t="s">
        <v>64</v>
      </c>
      <c r="J48" s="79" t="s">
        <v>64</v>
      </c>
      <c r="K48" s="79" t="s">
        <v>64</v>
      </c>
      <c r="L48" s="79" t="s">
        <v>64</v>
      </c>
      <c r="M48" s="79" t="s">
        <v>64</v>
      </c>
      <c r="N48" s="79" t="s">
        <v>64</v>
      </c>
      <c r="O48" s="79" t="s">
        <v>64</v>
      </c>
      <c r="P48" s="79">
        <v>19.5</v>
      </c>
      <c r="Q48" s="79" t="s">
        <v>64</v>
      </c>
      <c r="R48" s="79" t="s">
        <v>64</v>
      </c>
      <c r="S48" s="79">
        <v>313.2</v>
      </c>
      <c r="T48" s="80" t="s">
        <v>64</v>
      </c>
    </row>
    <row r="49" spans="2:20">
      <c r="B49" s="67" t="s">
        <v>107</v>
      </c>
      <c r="C49" s="79" t="s">
        <v>64</v>
      </c>
      <c r="D49" s="79" t="s">
        <v>64</v>
      </c>
      <c r="E49" s="79" t="s">
        <v>64</v>
      </c>
      <c r="F49" s="79" t="s">
        <v>64</v>
      </c>
      <c r="G49" s="79" t="s">
        <v>64</v>
      </c>
      <c r="H49" s="79" t="s">
        <v>64</v>
      </c>
      <c r="I49" s="79" t="s">
        <v>64</v>
      </c>
      <c r="J49" s="79" t="s">
        <v>64</v>
      </c>
      <c r="K49" s="79" t="s">
        <v>64</v>
      </c>
      <c r="L49" s="79" t="s">
        <v>64</v>
      </c>
      <c r="M49" s="79" t="s">
        <v>64</v>
      </c>
      <c r="N49" s="79" t="s">
        <v>64</v>
      </c>
      <c r="O49" s="79" t="s">
        <v>64</v>
      </c>
      <c r="P49" s="79" t="s">
        <v>64</v>
      </c>
      <c r="Q49" s="79" t="s">
        <v>64</v>
      </c>
      <c r="R49" s="79" t="s">
        <v>64</v>
      </c>
      <c r="S49" s="79" t="s">
        <v>64</v>
      </c>
      <c r="T49" s="80" t="s">
        <v>64</v>
      </c>
    </row>
    <row r="50" spans="2:20">
      <c r="B50" s="66" t="s">
        <v>108</v>
      </c>
      <c r="C50" s="81">
        <v>191954.5</v>
      </c>
      <c r="D50" s="79" t="s">
        <v>64</v>
      </c>
      <c r="E50" s="79" t="s">
        <v>64</v>
      </c>
      <c r="F50" s="81">
        <v>15028.6</v>
      </c>
      <c r="G50" s="79" t="s">
        <v>64</v>
      </c>
      <c r="H50" s="79">
        <v>967.4</v>
      </c>
      <c r="I50" s="79">
        <v>462.2</v>
      </c>
      <c r="J50" s="79" t="s">
        <v>64</v>
      </c>
      <c r="K50" s="79">
        <v>64.599999999999994</v>
      </c>
      <c r="L50" s="79">
        <v>13466.5</v>
      </c>
      <c r="M50" s="79">
        <v>67.900000000000006</v>
      </c>
      <c r="N50" s="79" t="s">
        <v>64</v>
      </c>
      <c r="O50" s="79" t="s">
        <v>64</v>
      </c>
      <c r="P50" s="81">
        <v>118203.3</v>
      </c>
      <c r="Q50" s="81">
        <v>3254</v>
      </c>
      <c r="R50" s="81">
        <v>5155.8999999999996</v>
      </c>
      <c r="S50" s="81">
        <v>50307.1</v>
      </c>
      <c r="T50" s="82">
        <v>5.6</v>
      </c>
    </row>
    <row r="51" spans="2:20">
      <c r="B51" s="63" t="s">
        <v>109</v>
      </c>
      <c r="C51" s="79">
        <v>18803.599999999999</v>
      </c>
      <c r="D51" s="79" t="s">
        <v>64</v>
      </c>
      <c r="E51" s="79" t="s">
        <v>64</v>
      </c>
      <c r="F51" s="79">
        <v>13297.5</v>
      </c>
      <c r="G51" s="79" t="s">
        <v>64</v>
      </c>
      <c r="H51" s="79">
        <v>4.7</v>
      </c>
      <c r="I51" s="79">
        <v>444.9</v>
      </c>
      <c r="J51" s="79" t="s">
        <v>64</v>
      </c>
      <c r="K51" s="79" t="s">
        <v>64</v>
      </c>
      <c r="L51" s="79">
        <v>12835.2</v>
      </c>
      <c r="M51" s="79">
        <v>12.7</v>
      </c>
      <c r="N51" s="79" t="s">
        <v>64</v>
      </c>
      <c r="O51" s="79" t="s">
        <v>64</v>
      </c>
      <c r="P51" s="79">
        <v>2167.8000000000002</v>
      </c>
      <c r="Q51" s="79">
        <v>84.3</v>
      </c>
      <c r="R51" s="79" t="s">
        <v>64</v>
      </c>
      <c r="S51" s="79">
        <v>3251.2</v>
      </c>
      <c r="T51" s="80">
        <v>2.8</v>
      </c>
    </row>
    <row r="52" spans="2:20">
      <c r="B52" s="64" t="s">
        <v>110</v>
      </c>
      <c r="C52" s="79">
        <v>29320.1</v>
      </c>
      <c r="D52" s="79" t="s">
        <v>64</v>
      </c>
      <c r="E52" s="79" t="s">
        <v>64</v>
      </c>
      <c r="F52" s="79">
        <v>432.6</v>
      </c>
      <c r="G52" s="79" t="s">
        <v>64</v>
      </c>
      <c r="H52" s="79">
        <v>99.6</v>
      </c>
      <c r="I52" s="79" t="s">
        <v>64</v>
      </c>
      <c r="J52" s="79" t="s">
        <v>64</v>
      </c>
      <c r="K52" s="79">
        <v>51.7</v>
      </c>
      <c r="L52" s="79">
        <v>226.1</v>
      </c>
      <c r="M52" s="79">
        <v>55.2</v>
      </c>
      <c r="N52" s="79" t="s">
        <v>64</v>
      </c>
      <c r="O52" s="79" t="s">
        <v>64</v>
      </c>
      <c r="P52" s="79">
        <v>8593.2000000000007</v>
      </c>
      <c r="Q52" s="79">
        <v>921</v>
      </c>
      <c r="R52" s="79">
        <v>891</v>
      </c>
      <c r="S52" s="79">
        <v>18479.5</v>
      </c>
      <c r="T52" s="80">
        <v>2.8</v>
      </c>
    </row>
    <row r="53" spans="2:20">
      <c r="B53" s="64" t="s">
        <v>111</v>
      </c>
      <c r="C53" s="79">
        <v>143830.79999999999</v>
      </c>
      <c r="D53" s="79" t="s">
        <v>64</v>
      </c>
      <c r="E53" s="79" t="s">
        <v>64</v>
      </c>
      <c r="F53" s="79">
        <v>1298.5</v>
      </c>
      <c r="G53" s="79" t="s">
        <v>64</v>
      </c>
      <c r="H53" s="79">
        <v>863.1</v>
      </c>
      <c r="I53" s="79">
        <v>17.3</v>
      </c>
      <c r="J53" s="79" t="s">
        <v>64</v>
      </c>
      <c r="K53" s="79">
        <v>12.9</v>
      </c>
      <c r="L53" s="79">
        <v>405.2</v>
      </c>
      <c r="M53" s="79" t="s">
        <v>64</v>
      </c>
      <c r="N53" s="79" t="s">
        <v>64</v>
      </c>
      <c r="O53" s="79" t="s">
        <v>64</v>
      </c>
      <c r="P53" s="79">
        <v>107442.3</v>
      </c>
      <c r="Q53" s="79">
        <v>2248.6999999999998</v>
      </c>
      <c r="R53" s="79">
        <v>4264.8999999999996</v>
      </c>
      <c r="S53" s="79">
        <v>28576.400000000001</v>
      </c>
      <c r="T53" s="80" t="s">
        <v>64</v>
      </c>
    </row>
    <row r="54" spans="2:20">
      <c r="B54" s="64" t="s">
        <v>112</v>
      </c>
      <c r="C54" s="79" t="s">
        <v>64</v>
      </c>
      <c r="D54" s="79" t="s">
        <v>64</v>
      </c>
      <c r="E54" s="79" t="s">
        <v>64</v>
      </c>
      <c r="F54" s="79" t="s">
        <v>64</v>
      </c>
      <c r="G54" s="79" t="s">
        <v>64</v>
      </c>
      <c r="H54" s="79" t="s">
        <v>64</v>
      </c>
      <c r="I54" s="79" t="s">
        <v>64</v>
      </c>
      <c r="J54" s="79" t="s">
        <v>64</v>
      </c>
      <c r="K54" s="79" t="s">
        <v>64</v>
      </c>
      <c r="L54" s="79" t="s">
        <v>64</v>
      </c>
      <c r="M54" s="79" t="s">
        <v>64</v>
      </c>
      <c r="N54" s="79" t="s">
        <v>64</v>
      </c>
      <c r="O54" s="79" t="s">
        <v>64</v>
      </c>
      <c r="P54" s="79" t="s">
        <v>64</v>
      </c>
      <c r="Q54" s="79" t="s">
        <v>64</v>
      </c>
      <c r="R54" s="79" t="s">
        <v>64</v>
      </c>
      <c r="S54" s="79" t="s">
        <v>64</v>
      </c>
      <c r="T54" s="80" t="s">
        <v>64</v>
      </c>
    </row>
    <row r="55" spans="2:20" ht="14.5" thickBot="1">
      <c r="B55" s="68" t="s">
        <v>113</v>
      </c>
      <c r="C55" s="84">
        <v>36357.300000000003</v>
      </c>
      <c r="D55" s="85" t="s">
        <v>64</v>
      </c>
      <c r="E55" s="85" t="s">
        <v>64</v>
      </c>
      <c r="F55" s="84">
        <v>34325.800000000003</v>
      </c>
      <c r="G55" s="85" t="s">
        <v>64</v>
      </c>
      <c r="H55" s="85">
        <v>5112.3999999999996</v>
      </c>
      <c r="I55" s="85" t="s">
        <v>64</v>
      </c>
      <c r="J55" s="85">
        <v>276.3</v>
      </c>
      <c r="K55" s="85">
        <v>426.3</v>
      </c>
      <c r="L55" s="85">
        <v>76.8</v>
      </c>
      <c r="M55" s="85">
        <v>85</v>
      </c>
      <c r="N55" s="85">
        <v>6727.8</v>
      </c>
      <c r="O55" s="85">
        <v>21621.200000000001</v>
      </c>
      <c r="P55" s="84">
        <v>1398.3</v>
      </c>
      <c r="Q55" s="85" t="s">
        <v>64</v>
      </c>
      <c r="R55" s="85" t="s">
        <v>64</v>
      </c>
      <c r="S55" s="85" t="s">
        <v>64</v>
      </c>
      <c r="T55" s="86">
        <v>633.20000000000005</v>
      </c>
    </row>
  </sheetData>
  <mergeCells count="12">
    <mergeCell ref="S4:S5"/>
    <mergeCell ref="T4:T5"/>
    <mergeCell ref="B2:T2"/>
    <mergeCell ref="B4:B5"/>
    <mergeCell ref="C4:C5"/>
    <mergeCell ref="D4:D5"/>
    <mergeCell ref="E4:E5"/>
    <mergeCell ref="F4:F5"/>
    <mergeCell ref="G4:O4"/>
    <mergeCell ref="P4:P5"/>
    <mergeCell ref="Q4:Q5"/>
    <mergeCell ref="R4:R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63C3841-43D2-400F-8313-4A2AE2E90F98}">
  <ds:schemaRefs>
    <ds:schemaRef ds:uri="http://schemas.microsoft.com/sharepoint/v3/contenttype/forms"/>
  </ds:schemaRefs>
</ds:datastoreItem>
</file>

<file path=customXml/itemProps2.xml><?xml version="1.0" encoding="utf-8"?>
<ds:datastoreItem xmlns:ds="http://schemas.openxmlformats.org/officeDocument/2006/customXml" ds:itemID="{BDD0E434-0133-4854-BA68-FA4ABBEF153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ED43C56-66AA-43D7-B6C2-B656C557BC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10</vt:i4>
      </vt:variant>
    </vt:vector>
  </HeadingPairs>
  <TitlesOfParts>
    <vt:vector size="10" baseType="lpstr">
      <vt:lpstr>LOG</vt:lpstr>
      <vt:lpstr>Intro</vt:lpstr>
      <vt:lpstr>Maximum</vt:lpstr>
      <vt:lpstr>Bound</vt:lpstr>
      <vt:lpstr>LineCap</vt:lpstr>
      <vt:lpstr>35</vt:lpstr>
      <vt:lpstr>Sources</vt:lpstr>
      <vt:lpstr>2010</vt:lpstr>
      <vt:lpstr>2015</vt:lpstr>
      <vt:lpstr>2019</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Julius Steensberg</cp:lastModifiedBy>
  <cp:lastPrinted>2001-09-28T20:39:50Z</cp:lastPrinted>
  <dcterms:created xsi:type="dcterms:W3CDTF">2001-09-28T18:48:17Z</dcterms:created>
  <dcterms:modified xsi:type="dcterms:W3CDTF">2022-04-07T12:32:09Z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150020778179168</vt:r8>
  </property>
  <property fmtid="{D5CDD505-2E9C-101B-9397-08002B2CF9AE}" pid="3" name="ContentTypeId">
    <vt:lpwstr>0x010100391E4ED4D6B5344984C5B5CBC1A28781</vt:lpwstr>
  </property>
</Properties>
</file>