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https://d.docs.live.net/c0ee8d5d29f1698f/Desktop/GitHub/Bachelor_Git/TIMES-DE/SuppXLS/"/>
    </mc:Choice>
  </mc:AlternateContent>
  <xr:revisionPtr revIDLastSave="30" documentId="13_ncr:1_{684696EF-D28B-E14B-95E4-251304E34FDB}" xr6:coauthVersionLast="47" xr6:coauthVersionMax="47" xr10:uidLastSave="{E6B98FD2-76B4-4B89-B2AF-EF004B666D16}"/>
  <bookViews>
    <workbookView xWindow="-110" yWindow="-110" windowWidth="19420" windowHeight="10420" xr2:uid="{00000000-000D-0000-FFFF-FFFF00000000}"/>
  </bookViews>
  <sheets>
    <sheet name="Inflow total" sheetId="17" r:id="rId1"/>
    <sheet name="Sheet 1 (2)" sheetId="26" r:id="rId2"/>
    <sheet name="Upgrading" sheetId="19" r:id="rId3"/>
    <sheet name="Reinstall" sheetId="20" r:id="rId4"/>
    <sheet name="5.4" sheetId="24" r:id="rId5"/>
    <sheet name="Data" sheetId="18" r:id="rId6"/>
    <sheet name="Summary" sheetId="21" r:id="rId7"/>
    <sheet name="Structure" sheetId="22" r:id="rId8"/>
    <sheet name="Sheet 1" sheetId="23" r:id="rId9"/>
  </sheets>
  <externalReferences>
    <externalReference r:id="rId10"/>
    <externalReference r:id="rId11"/>
    <externalReference r:id="rId12"/>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17" l="1"/>
  <c r="H15" i="17"/>
  <c r="C28" i="17"/>
  <c r="D28" i="17"/>
  <c r="E28" i="17"/>
  <c r="F28" i="17"/>
  <c r="G28" i="17"/>
  <c r="H28" i="17"/>
  <c r="I28" i="17"/>
  <c r="J28" i="17"/>
  <c r="K33" i="17"/>
  <c r="K27" i="17"/>
  <c r="H14" i="17" s="1"/>
  <c r="J27" i="17"/>
  <c r="I27" i="17"/>
  <c r="H27" i="17"/>
  <c r="G27" i="17"/>
  <c r="H12" i="17" s="1"/>
  <c r="F27" i="17"/>
  <c r="E27" i="17"/>
  <c r="H11" i="17" s="1"/>
  <c r="D27" i="17"/>
  <c r="C27" i="17"/>
  <c r="AL18" i="26"/>
  <c r="H13" i="17"/>
  <c r="H10" i="17"/>
  <c r="H16" i="17" l="1"/>
  <c r="K19" i="18"/>
  <c r="K11" i="18"/>
  <c r="R45" i="18" l="1"/>
  <c r="P45" i="18"/>
  <c r="P44" i="18"/>
  <c r="Q44" i="18"/>
  <c r="R44" i="18" s="1"/>
  <c r="N19" i="20" l="1"/>
  <c r="N18" i="20"/>
  <c r="N17" i="20"/>
  <c r="O14" i="20"/>
  <c r="O13" i="20"/>
  <c r="O12" i="20"/>
  <c r="O11" i="20"/>
  <c r="N14" i="20"/>
  <c r="N12" i="20"/>
  <c r="N11" i="20"/>
  <c r="AN76" i="18"/>
  <c r="O16" i="20" s="1"/>
  <c r="AN75" i="18"/>
  <c r="O10" i="20" s="1"/>
  <c r="AN74" i="18"/>
  <c r="N16" i="20" s="1"/>
  <c r="AN73" i="18"/>
  <c r="N10" i="20" s="1"/>
  <c r="AP76" i="18"/>
  <c r="O18" i="20" s="1"/>
  <c r="AQ76" i="18"/>
  <c r="O19" i="20" s="1"/>
  <c r="AR76" i="18"/>
  <c r="O20" i="20" s="1"/>
  <c r="AO76" i="18"/>
  <c r="O17" i="20" s="1"/>
  <c r="AP75" i="18"/>
  <c r="AQ75" i="18"/>
  <c r="AR75" i="18"/>
  <c r="AO75" i="18"/>
  <c r="AP74" i="18"/>
  <c r="AQ74" i="18"/>
  <c r="AR74" i="18"/>
  <c r="N20" i="20" s="1"/>
  <c r="AO74" i="18"/>
  <c r="AP73" i="18"/>
  <c r="AQ73" i="18"/>
  <c r="N13" i="20" s="1"/>
  <c r="AR73" i="18"/>
  <c r="AO73" i="18"/>
  <c r="AJ64" i="18" l="1"/>
  <c r="AJ63" i="18"/>
  <c r="AJ61" i="18"/>
  <c r="AJ60" i="18"/>
  <c r="K23" i="18" l="1"/>
  <c r="K25" i="18"/>
  <c r="K26" i="18"/>
  <c r="K22" i="18"/>
  <c r="K27" i="18" s="1"/>
  <c r="K15" i="18"/>
  <c r="K17" i="18"/>
  <c r="K18" i="18"/>
  <c r="K14" i="18"/>
  <c r="K10" i="18"/>
  <c r="K9" i="18"/>
  <c r="K7" i="18"/>
  <c r="K6" i="18"/>
  <c r="G53" i="18" l="1"/>
  <c r="K53" i="18" s="1"/>
  <c r="N45" i="18"/>
  <c r="K45" i="18"/>
  <c r="L45" i="18" s="1"/>
  <c r="J45" i="18"/>
  <c r="G45" i="18"/>
  <c r="H45" i="18" s="1"/>
  <c r="F45" i="18"/>
  <c r="C45" i="18"/>
  <c r="D45" i="18" s="1"/>
  <c r="N44" i="18"/>
  <c r="L44" i="18"/>
  <c r="J44" i="18"/>
  <c r="H44" i="18"/>
  <c r="F44" i="18"/>
  <c r="D44" i="18"/>
  <c r="H53" i="18" l="1"/>
  <c r="L53" i="18"/>
  <c r="C52" i="18"/>
  <c r="D52" i="18" s="1"/>
  <c r="O53" i="18"/>
  <c r="P53" i="18" s="1"/>
  <c r="G52" i="18"/>
  <c r="K52" i="18" s="1"/>
  <c r="L52" i="18" s="1"/>
  <c r="O52" i="18"/>
  <c r="P52" i="18" s="1"/>
  <c r="C53" i="18"/>
  <c r="D53" i="18" s="1"/>
  <c r="AI10" i="18"/>
  <c r="U34" i="18" s="1"/>
  <c r="AN6" i="18"/>
  <c r="AI11" i="18" s="1"/>
  <c r="U35" i="18" s="1"/>
  <c r="H52" i="18" l="1"/>
  <c r="L26" i="18"/>
  <c r="L25" i="18"/>
  <c r="L23" i="18"/>
  <c r="L22" i="18"/>
  <c r="L18" i="18"/>
  <c r="L17" i="18"/>
  <c r="L15" i="18"/>
  <c r="L14" i="18"/>
  <c r="L10" i="18"/>
  <c r="X40" i="18" s="1"/>
  <c r="L9" i="18"/>
  <c r="W40" i="18" s="1"/>
  <c r="L7" i="18"/>
  <c r="X39" i="18" s="1"/>
  <c r="L6" i="18"/>
  <c r="W39" i="18" s="1"/>
  <c r="X35" i="18" l="1"/>
  <c r="W35" i="18"/>
  <c r="W34" i="18"/>
  <c r="X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10" authorId="0" shapeId="0" xr:uid="{00000000-0006-0000-0300-000001000000}">
      <text>
        <r>
          <rPr>
            <b/>
            <sz val="9"/>
            <color rgb="FF000000"/>
            <rFont val="Tahoma"/>
            <family val="2"/>
          </rPr>
          <t>Author:</t>
        </r>
        <r>
          <rPr>
            <sz val="9"/>
            <color rgb="FF000000"/>
            <rFont val="Tahoma"/>
            <family val="2"/>
          </rPr>
          <t xml:space="preserve">
It includes production from pumped and storage plants (IEA website)</t>
        </r>
      </text>
    </comment>
    <comment ref="U10" authorId="0" shapeId="0" xr:uid="{00000000-0006-0000-0300-000002000000}">
      <text>
        <r>
          <rPr>
            <b/>
            <sz val="9"/>
            <color rgb="FF000000"/>
            <rFont val="Tahoma"/>
            <family val="2"/>
          </rPr>
          <t>Author:</t>
        </r>
        <r>
          <rPr>
            <sz val="9"/>
            <color rgb="FF000000"/>
            <rFont val="Tahoma"/>
            <family val="2"/>
          </rPr>
          <t xml:space="preserve">
It includes production from pumped and storage plants (IEA website)</t>
        </r>
      </text>
    </comment>
    <comment ref="O11" authorId="0" shapeId="0" xr:uid="{00000000-0006-0000-0300-000003000000}">
      <text>
        <r>
          <rPr>
            <b/>
            <sz val="9"/>
            <color rgb="FF000000"/>
            <rFont val="Tahoma"/>
            <family val="2"/>
          </rPr>
          <t>Author:</t>
        </r>
        <r>
          <rPr>
            <sz val="9"/>
            <color rgb="FF000000"/>
            <rFont val="Tahoma"/>
            <family val="2"/>
          </rPr>
          <t xml:space="preserve">
Total hydro power produced in 2010. Cell BA17 in the Eurostat Energy Balance contained in the "CALIBRATION" Scenario</t>
        </r>
      </text>
    </comment>
    <comment ref="S11" authorId="0" shapeId="0" xr:uid="{00000000-0006-0000-0300-000004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W11" authorId="0" shapeId="0" xr:uid="{00000000-0006-0000-0300-000005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O12" authorId="0" shapeId="0" xr:uid="{00000000-0006-0000-0300-000006000000}">
      <text>
        <r>
          <rPr>
            <b/>
            <sz val="9"/>
            <color rgb="FF000000"/>
            <rFont val="Tahoma"/>
            <family val="2"/>
          </rPr>
          <t>Author:</t>
        </r>
        <r>
          <rPr>
            <sz val="9"/>
            <color rgb="FF000000"/>
            <rFont val="Tahoma"/>
            <family val="2"/>
          </rPr>
          <t xml:space="preserve">
Total power produced by pumped and storage plants in 2010. Cell BT118 of the Eurostat Energy Balance contained in the "CALIBRATION" Scenario</t>
        </r>
      </text>
    </comment>
    <comment ref="S12" authorId="0" shapeId="0" xr:uid="{00000000-0006-0000-0300-000007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W12" authorId="0" shapeId="0" xr:uid="{00000000-0006-0000-0300-000008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E45" authorId="0" shapeId="0" xr:uid="{00000000-0006-0000-0300-000009000000}">
      <text>
        <r>
          <rPr>
            <b/>
            <sz val="9"/>
            <color indexed="81"/>
            <rFont val="Tahoma"/>
            <family val="2"/>
          </rPr>
          <t>Author:</t>
        </r>
        <r>
          <rPr>
            <sz val="9"/>
            <color indexed="81"/>
            <rFont val="Tahoma"/>
            <family val="2"/>
          </rPr>
          <t xml:space="preserve">
It includes production from pumped and storage plants (IEA website)</t>
        </r>
      </text>
    </comment>
    <comment ref="I45" authorId="0" shapeId="0" xr:uid="{00000000-0006-0000-0300-00000A000000}">
      <text>
        <r>
          <rPr>
            <b/>
            <sz val="9"/>
            <color indexed="81"/>
            <rFont val="Tahoma"/>
            <family val="2"/>
          </rPr>
          <t>Author:</t>
        </r>
        <r>
          <rPr>
            <sz val="9"/>
            <color indexed="81"/>
            <rFont val="Tahoma"/>
            <family val="2"/>
          </rPr>
          <t xml:space="preserve">
It includes production from pumped and storage plants (IEA website)</t>
        </r>
      </text>
    </comment>
    <comment ref="C46" authorId="0" shapeId="0" xr:uid="{00000000-0006-0000-0300-00000B000000}">
      <text>
        <r>
          <rPr>
            <b/>
            <sz val="9"/>
            <color indexed="81"/>
            <rFont val="Tahoma"/>
            <family val="2"/>
          </rPr>
          <t>Author:</t>
        </r>
        <r>
          <rPr>
            <sz val="9"/>
            <color indexed="81"/>
            <rFont val="Tahoma"/>
            <family val="2"/>
          </rPr>
          <t xml:space="preserve">
Total hydro power produced in 2010. Cell BA17 in the Eurostat Energy Balance contained in the "CALIBRATION" Scenario</t>
        </r>
      </text>
    </comment>
    <comment ref="G46" authorId="0" shapeId="0" xr:uid="{00000000-0006-0000-0300-00000C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K46" authorId="0" shapeId="0" xr:uid="{00000000-0006-0000-0300-00000D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C47" authorId="0" shapeId="0" xr:uid="{00000000-0006-0000-0300-00000E000000}">
      <text>
        <r>
          <rPr>
            <b/>
            <sz val="9"/>
            <color indexed="81"/>
            <rFont val="Tahoma"/>
            <family val="2"/>
          </rPr>
          <t>Author:</t>
        </r>
        <r>
          <rPr>
            <sz val="9"/>
            <color indexed="81"/>
            <rFont val="Tahoma"/>
            <family val="2"/>
          </rPr>
          <t xml:space="preserve">
Total power produced by pumped and storage plants in 2010. Cell BT118 of the Eurostat Energy Balance contained in the "CALIBRATION" Scenario</t>
        </r>
      </text>
    </comment>
    <comment ref="G47" authorId="0" shapeId="0" xr:uid="{00000000-0006-0000-0300-00000F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 ref="K47" authorId="0" shapeId="0" xr:uid="{00000000-0006-0000-0300-000010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List>
</comments>
</file>

<file path=xl/sharedStrings.xml><?xml version="1.0" encoding="utf-8"?>
<sst xmlns="http://schemas.openxmlformats.org/spreadsheetml/2006/main" count="1772" uniqueCount="271">
  <si>
    <t>Year</t>
  </si>
  <si>
    <t>Pset_PN</t>
  </si>
  <si>
    <t>Pset_CI</t>
  </si>
  <si>
    <t>UC - Each Region/Period</t>
  </si>
  <si>
    <t>~UC_Sets: T_E:</t>
  </si>
  <si>
    <t>UC_N</t>
  </si>
  <si>
    <t>UC_act</t>
  </si>
  <si>
    <t>UC_Desc</t>
  </si>
  <si>
    <t>ELCHYD</t>
  </si>
  <si>
    <t>ERHYDELCDAM1N</t>
  </si>
  <si>
    <t>ERHYDELCROR1N</t>
  </si>
  <si>
    <t>ERHYDEXPUPDAM1N</t>
  </si>
  <si>
    <t>ERHYDEXPUPROR1N</t>
  </si>
  <si>
    <t>~UC_T:UC_RHSRTS~UP</t>
  </si>
  <si>
    <t>UC_RHSRTS~UP~0</t>
  </si>
  <si>
    <t>Tot</t>
  </si>
  <si>
    <t>Source: EUROSTAT Energy Balance and IEA statistics (available in the websites and in the "CALIBRATION" Scenario)</t>
  </si>
  <si>
    <t>Eurostat</t>
  </si>
  <si>
    <t>IEA</t>
  </si>
  <si>
    <t>ktoe</t>
  </si>
  <si>
    <t>PJ</t>
  </si>
  <si>
    <t>GWh</t>
  </si>
  <si>
    <t>Electricity production</t>
  </si>
  <si>
    <t>Wind</t>
  </si>
  <si>
    <t>Hydro</t>
  </si>
  <si>
    <t>Pumped</t>
  </si>
  <si>
    <t>Assumed</t>
  </si>
  <si>
    <t>Production</t>
  </si>
  <si>
    <t>AFA</t>
  </si>
  <si>
    <t>Expected</t>
  </si>
  <si>
    <t>ERHYDDAM1E</t>
  </si>
  <si>
    <t>Renewables, power only: Hydro dam plant - Hydro</t>
  </si>
  <si>
    <t>ERHYDROR1E</t>
  </si>
  <si>
    <t>Renewables, power only: Hydro run of river - Hydro</t>
  </si>
  <si>
    <t>Total estimated from yearly production Eurostat Energy Balance</t>
  </si>
  <si>
    <t>ERHYDDAM1N</t>
  </si>
  <si>
    <t>Renewables, power only: Hydro dam plant - Hydro - New 2012</t>
  </si>
  <si>
    <t>ERHYDROR1N</t>
  </si>
  <si>
    <t>Renewables, power only: Hydro run of river - Hydro - New 2012</t>
  </si>
  <si>
    <t>ERHYDDAM2N</t>
  </si>
  <si>
    <t>Renewables, power only: Hydro dam plant - Hydro - New 2015</t>
  </si>
  <si>
    <t>ERHYDROR2N</t>
  </si>
  <si>
    <t>Renewables, power only: Hydro run of river - Hydro - New 2015</t>
  </si>
  <si>
    <t>MW</t>
  </si>
  <si>
    <t>DAM</t>
  </si>
  <si>
    <t>ROR</t>
  </si>
  <si>
    <t>PJ/year</t>
  </si>
  <si>
    <t>Upgrading and Expansion</t>
  </si>
  <si>
    <t>TIMES-NordPool</t>
  </si>
  <si>
    <t>%</t>
  </si>
  <si>
    <t>Existing and planned plants in TIMES-NO</t>
  </si>
  <si>
    <t>Statistics</t>
  </si>
  <si>
    <t>New Plants</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</si>
  <si>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</si>
  <si>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</si>
  <si>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</si>
  <si>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</si>
  <si>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</si>
  <si>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</si>
  <si>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</si>
  <si>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</si>
  <si>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UPGRADING AND EXPANSION</t>
  </si>
  <si>
    <t>Total potential is of 7.4 TWh/year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</si>
  <si>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</si>
  <si>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</si>
  <si>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</si>
  <si>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From TIMES-NordPool</t>
  </si>
  <si>
    <t>CAP2ACT</t>
  </si>
  <si>
    <t>Calculations</t>
  </si>
  <si>
    <t>UC - Sum over Region for each Period</t>
  </si>
  <si>
    <t>~UC_T</t>
  </si>
  <si>
    <t>UC_RHSTS~UP</t>
  </si>
  <si>
    <t>UC_RHSTS~UP~0</t>
  </si>
  <si>
    <t>TechName</t>
  </si>
  <si>
    <t>*TechDesc</t>
  </si>
  <si>
    <t>Region</t>
  </si>
  <si>
    <t>Comm-IN</t>
  </si>
  <si>
    <t>Comm-OUT</t>
  </si>
  <si>
    <t>EFF</t>
  </si>
  <si>
    <t>CHPR</t>
  </si>
  <si>
    <t>CHPR~UP</t>
  </si>
  <si>
    <t>CEH</t>
  </si>
  <si>
    <t>STOCK</t>
  </si>
  <si>
    <t>STOCK~2015</t>
  </si>
  <si>
    <t>STOCK~2020</t>
  </si>
  <si>
    <t>STOCK~2025</t>
  </si>
  <si>
    <t>STOCK~2030</t>
  </si>
  <si>
    <t>STOCK~2035</t>
  </si>
  <si>
    <t>STOCK~2040</t>
  </si>
  <si>
    <t>STOCK~2050</t>
  </si>
  <si>
    <t>*PlantName</t>
  </si>
  <si>
    <t>Power Region Name</t>
  </si>
  <si>
    <t>Installed Capacity</t>
  </si>
  <si>
    <t>*Unit</t>
  </si>
  <si>
    <t>ELCC</t>
  </si>
  <si>
    <t>NCAP_BND~2012~FX</t>
  </si>
  <si>
    <t>LIFE</t>
  </si>
  <si>
    <t>NCAP_BND~FX~0</t>
  </si>
  <si>
    <t>Years</t>
  </si>
  <si>
    <t>NCAP_BND~2015~FX</t>
  </si>
  <si>
    <t>STOCK~2026</t>
  </si>
  <si>
    <t>ERHYDDAM3N</t>
  </si>
  <si>
    <t>ERHYDROR3N</t>
  </si>
  <si>
    <t>Hydro dam plant dismantled and built again</t>
  </si>
  <si>
    <t>Hydro run of river plant dismantled and built again</t>
  </si>
  <si>
    <t>Maximum capacity allowed given the decommissioning profile</t>
  </si>
  <si>
    <t>UC_NCAP</t>
  </si>
  <si>
    <t xml:space="preserve">\I: Unit </t>
  </si>
  <si>
    <t>Complete energy balances [NRG_BAL_C]</t>
  </si>
  <si>
    <t>Open product page</t>
  </si>
  <si>
    <t>Open in Data Browser</t>
  </si>
  <si>
    <t xml:space="preserve">Description: </t>
  </si>
  <si>
    <t>-</t>
  </si>
  <si>
    <t xml:space="preserve">Last update of data: </t>
  </si>
  <si>
    <t>10/01/2021 23:00</t>
  </si>
  <si>
    <t xml:space="preserve">Last change of data structure: </t>
  </si>
  <si>
    <t>Institutional source(s)</t>
  </si>
  <si>
    <t>Contents</t>
  </si>
  <si>
    <t>Geopolitical entity (reporting)</t>
  </si>
  <si>
    <t>Unit of measure</t>
  </si>
  <si>
    <t>Time frequency</t>
  </si>
  <si>
    <t>Energy balance</t>
  </si>
  <si>
    <t>Sheet 1</t>
  </si>
  <si>
    <t>Norway</t>
  </si>
  <si>
    <t>Terajoule</t>
  </si>
  <si>
    <t>Annual</t>
  </si>
  <si>
    <t>Gross available energy</t>
  </si>
  <si>
    <t>Structure</t>
  </si>
  <si>
    <t>Dimension</t>
  </si>
  <si>
    <t>Position</t>
  </si>
  <si>
    <t>Label</t>
  </si>
  <si>
    <t>Standard international energy product classification (SIEC)</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</si>
  <si>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</si>
  <si>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</si>
  <si>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</si>
  <si>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</si>
  <si>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</si>
  <si>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</si>
  <si>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</si>
  <si>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</si>
  <si>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</si>
  <si>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</si>
  <si>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</si>
  <si>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</si>
  <si>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</si>
  <si>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</si>
  <si>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</si>
  <si>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</si>
  <si>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</si>
  <si>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</si>
  <si>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</si>
  <si>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</si>
  <si>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</si>
  <si>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</si>
  <si>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</si>
  <si>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</si>
  <si>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</si>
  <si>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</si>
  <si>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</si>
  <si>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</si>
  <si>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</si>
  <si>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</si>
  <si>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</si>
  <si>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</si>
  <si>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</si>
  <si>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</si>
  <si>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</si>
  <si>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</si>
  <si>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</si>
  <si>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</si>
  <si>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</si>
  <si>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</si>
  <si>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</si>
  <si>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</si>
  <si>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</si>
  <si>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</si>
  <si>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</si>
  <si>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</si>
  <si>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</si>
  <si>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</si>
  <si>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</si>
  <si>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</si>
  <si>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</si>
  <si>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</si>
  <si>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</si>
  <si>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</si>
  <si>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</si>
  <si>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</si>
  <si>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</si>
  <si>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</si>
  <si>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</si>
  <si>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</si>
  <si>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</si>
  <si>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</si>
  <si>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</si>
  <si>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</si>
  <si>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</si>
  <si>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</si>
  <si>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</si>
  <si>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</si>
  <si>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</si>
  <si>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</si>
  <si>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Time</t>
  </si>
  <si>
    <t>2009</t>
  </si>
  <si>
    <t>2010</t>
  </si>
  <si>
    <t>2011</t>
  </si>
  <si>
    <t>2012</t>
  </si>
  <si>
    <t>2013</t>
  </si>
  <si>
    <t>2014</t>
  </si>
  <si>
    <t>2015</t>
  </si>
  <si>
    <t>2016</t>
  </si>
  <si>
    <t>2017</t>
  </si>
  <si>
    <t>2018</t>
  </si>
  <si>
    <t>Data extracted on 13/01/2021 12:14:17 from [ESTAT]</t>
  </si>
  <si>
    <t xml:space="preserve">Dataset: </t>
  </si>
  <si>
    <t xml:space="preserve">Last updated: </t>
  </si>
  <si>
    <t>TIME</t>
  </si>
  <si>
    <t/>
  </si>
  <si>
    <t>SIEC (Labels)</t>
  </si>
  <si>
    <t>Special value</t>
  </si>
  <si>
    <t>:</t>
  </si>
  <si>
    <t>not available</t>
  </si>
  <si>
    <t>Max energy production by new hydro DAM</t>
  </si>
  <si>
    <t>Max energy production by new hydro ROR</t>
  </si>
  <si>
    <t>Max energy production by upgraded hydro DAM</t>
  </si>
  <si>
    <t>Max energy production by upgraded hydro ROR</t>
  </si>
  <si>
    <t>UC_PotentialNewDAM</t>
  </si>
  <si>
    <t>UC_PotentialNewROR</t>
  </si>
  <si>
    <t>UC_DAMExpansionandUpgrading</t>
  </si>
  <si>
    <t>UC_RORExpansionandUpgrading</t>
  </si>
  <si>
    <t>UC_PotentialReinstallDAM</t>
  </si>
  <si>
    <t>UC_PotentialReinstallROR</t>
  </si>
  <si>
    <t>Max reinstall ROR capacity after decommisioning</t>
  </si>
  <si>
    <t>Max reinstall DAM capacity after decommisioning</t>
  </si>
  <si>
    <t>5.4  Production of electricity, million kWt hour</t>
  </si>
  <si>
    <t xml:space="preserve">Production of electricity </t>
  </si>
  <si>
    <t>including:</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</si>
  <si>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</si>
  <si>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</si>
  <si>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</si>
  <si>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</si>
  <si>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</si>
  <si>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</si>
  <si>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</si>
  <si>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</si>
  <si>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</si>
  <si>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UC_MaxHYDProd_AZ</t>
  </si>
  <si>
    <t>ERHYD*</t>
  </si>
  <si>
    <t>Max Hydro power production</t>
  </si>
  <si>
    <t>Assumed to increase to 20 % higher Hydro use</t>
  </si>
  <si>
    <t>DE1</t>
  </si>
  <si>
    <t>DE2</t>
  </si>
  <si>
    <t>*DE2</t>
  </si>
  <si>
    <t>~UC_Sets: R_S: DE1,DE2,DE3</t>
  </si>
  <si>
    <t>~UC_Sets: R_E: DE1,DE2,DE3</t>
  </si>
  <si>
    <t>DE3</t>
  </si>
  <si>
    <t>Germany (until 1990 former territory of the FRG)</t>
  </si>
  <si>
    <t>GEO (Labels)</t>
  </si>
  <si>
    <t>Pumped hydro power</t>
  </si>
  <si>
    <t>Mixed hydro power</t>
  </si>
  <si>
    <t>Pure hydro power</t>
  </si>
  <si>
    <t>2020</t>
  </si>
  <si>
    <t>2019</t>
  </si>
  <si>
    <t>Megawatt</t>
  </si>
  <si>
    <t>Main activity producers</t>
  </si>
  <si>
    <t>Operator/Trader</t>
  </si>
  <si>
    <t>30/03/2022 23:00</t>
  </si>
  <si>
    <t>Electricity production capacities by main fuel groups and operator [NRG_INF_EPC__custom_2407354]</t>
  </si>
  <si>
    <t>Data extracted on 31/03/2022 12:08:35 from [ESTAT]</t>
  </si>
  <si>
    <t>Capacity (MW)</t>
  </si>
  <si>
    <t>https://www.hydropower.org/country-profiles/germany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</si>
</sst>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1" formatCode="\Te\x\t"/>
    <numFmt numFmtId="172" formatCode="0.0%"/>
    <numFmt numFmtId="173" formatCode="_-* #,##0.000_-;\-* #,##0.000_-;_-* &quot;-&quot;??_-;_-@_-"/>
    <numFmt numFmtId="174" formatCode="_-* #,##0.0000_-;\-* #,##0.0000_-;_-* &quot;-&quot;??_-;_-@_-"/>
    <numFmt numFmtId="175" formatCode="#,##0.##########"/>
    <numFmt numFmtId="176" formatCode="#,##0.0"/>
    <numFmt numFmtId="177" formatCode="#,##0.000"/>
  </numFmts>
  <fonts count="81">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b/>
      <sz val="11"/>
      <color rgb="FF000000"/>
      <name val="Calibri"/>
      <family val="2"/>
    </font>
    <font>
      <b/>
      <sz val="11"/>
      <color theme="1"/>
      <name val="Calibri"/>
      <family val="2"/>
    </font>
    <font>
      <b/>
      <sz val="13"/>
      <color rgb="FF000000"/>
      <name val="Calibri"/>
      <family val="2"/>
    </font>
    <font>
      <b/>
      <sz val="15"/>
      <color rgb="FF000000"/>
      <name val="Calibri"/>
      <family val="2"/>
    </font>
    <font>
      <sz val="11"/>
      <color rgb="FF000000"/>
      <name val="Calibri"/>
      <family val="2"/>
    </font>
    <font>
      <b/>
      <sz val="9"/>
      <color rgb="FF000000"/>
      <name val="Tahoma"/>
      <family val="2"/>
    </font>
    <font>
      <sz val="9"/>
      <color rgb="FF000000"/>
      <name val="Tahoma"/>
      <family val="2"/>
    </font>
    <font>
      <b/>
      <sz val="12"/>
      <color rgb="FF000000"/>
      <name val="Calibri"/>
      <family val="2"/>
    </font>
    <font>
      <b/>
      <sz val="13"/>
      <color theme="1"/>
      <name val="Calibri"/>
      <family val="2"/>
      <scheme val="minor"/>
    </font>
    <font>
      <b/>
      <sz val="9"/>
      <color indexed="81"/>
      <name val="Tahoma"/>
      <family val="2"/>
    </font>
    <font>
      <sz val="9"/>
      <color indexed="81"/>
      <name val="Tahoma"/>
      <family val="2"/>
    </font>
    <font>
      <b/>
      <sz val="10"/>
      <name val="Arial"/>
      <family val="2"/>
    </font>
    <font>
      <sz val="10"/>
      <name val="Calibri"/>
      <family val="2"/>
    </font>
    <font>
      <b/>
      <sz val="11"/>
      <name val="Calibri"/>
      <family val="2"/>
      <scheme val="minor"/>
    </font>
    <font>
      <sz val="9"/>
      <name val="Arial"/>
      <family val="2"/>
    </font>
    <font>
      <b/>
      <sz val="9"/>
      <name val="Arial"/>
      <family val="2"/>
    </font>
    <font>
      <sz val="11"/>
      <color indexed="8"/>
      <name val="Calibri"/>
      <family val="2"/>
      <scheme val="minor"/>
    </font>
    <font>
      <b/>
      <sz val="11"/>
      <name val="Arial"/>
      <family val="2"/>
    </font>
    <font>
      <u/>
      <sz val="9"/>
      <color indexed="12"/>
      <name val="Arial"/>
      <family val="2"/>
    </font>
    <font>
      <sz val="9"/>
      <name val="Arial"/>
      <family val="2"/>
    </font>
    <font>
      <b/>
      <sz val="9"/>
      <name val="Arial"/>
      <family val="2"/>
    </font>
    <font>
      <b/>
      <sz val="9"/>
      <color indexed="9"/>
      <name val="Arial"/>
      <family val="2"/>
    </font>
    <font>
      <b/>
      <sz val="11"/>
      <name val="Times New Roman"/>
      <family val="1"/>
      <charset val="204"/>
    </font>
    <font>
      <sz val="11"/>
      <color theme="1"/>
      <name val="Calibri"/>
      <family val="2"/>
      <charset val="204"/>
      <scheme val="minor"/>
    </font>
    <font>
      <b/>
      <sz val="11"/>
      <color theme="1"/>
      <name val="Times New Roman"/>
      <family val="1"/>
      <charset val="204"/>
    </font>
    <font>
      <sz val="11"/>
      <name val="Times New Roman"/>
      <family val="1"/>
      <charset val="204"/>
    </font>
    <font>
      <b/>
      <sz val="11"/>
      <color indexed="8"/>
      <name val="Times New Roman"/>
      <family val="1"/>
      <charset val="204"/>
    </font>
    <font>
      <sz val="9"/>
      <name val="Arial"/>
    </font>
    <font>
      <b/>
      <sz val="9"/>
      <name val="Arial"/>
    </font>
    <font>
      <b/>
      <sz val="9"/>
      <color indexed="9"/>
      <name val="Arial"/>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D9D9D9"/>
        <bgColor rgb="FF000000"/>
      </patternFill>
    </fill>
    <fill>
      <patternFill patternType="solid">
        <fgColor theme="1"/>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240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67" fillId="0" borderId="0"/>
    <xf numFmtId="0" fontId="10" fillId="0" borderId="0"/>
    <xf numFmtId="0" fontId="74" fillId="0" borderId="0"/>
    <xf numFmtId="0" fontId="10" fillId="0" borderId="0"/>
  </cellStyleXfs>
  <cellXfs count="215">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51" fillId="0" borderId="0" xfId="17641" applyFont="1" applyFill="1" applyBorder="1"/>
    <xf numFmtId="0" fontId="53" fillId="0" borderId="0" xfId="0" applyFont="1" applyFill="1" applyBorder="1"/>
    <xf numFmtId="0" fontId="42" fillId="0" borderId="0" xfId="0" applyFont="1" applyFill="1" applyBorder="1"/>
    <xf numFmtId="0" fontId="51" fillId="0" borderId="0" xfId="0" applyFont="1" applyFill="1" applyBorder="1"/>
    <xf numFmtId="0" fontId="54" fillId="0" borderId="0" xfId="0" applyFont="1" applyFill="1" applyBorder="1"/>
    <xf numFmtId="0" fontId="55" fillId="0" borderId="0" xfId="17641" applyFont="1" applyFill="1" applyBorder="1"/>
    <xf numFmtId="0" fontId="55" fillId="0" borderId="21" xfId="17641" applyFont="1" applyFill="1" applyBorder="1"/>
    <xf numFmtId="0" fontId="42" fillId="0" borderId="21" xfId="0" applyFont="1" applyFill="1" applyBorder="1"/>
    <xf numFmtId="43" fontId="0" fillId="0" borderId="0" xfId="0" applyNumberFormat="1"/>
    <xf numFmtId="0" fontId="42" fillId="57" borderId="0" xfId="0" applyFont="1" applyFill="1" applyBorder="1"/>
    <xf numFmtId="2" fontId="42" fillId="57" borderId="0" xfId="0" applyNumberFormat="1" applyFont="1" applyFill="1" applyBorder="1"/>
    <xf numFmtId="43" fontId="42" fillId="0" borderId="0" xfId="0" applyNumberFormat="1" applyFont="1" applyFill="1" applyBorder="1"/>
    <xf numFmtId="166" fontId="42" fillId="0" borderId="0" xfId="0" applyNumberFormat="1" applyFont="1" applyFill="1" applyBorder="1"/>
    <xf numFmtId="0" fontId="58" fillId="57" borderId="0" xfId="0" applyFont="1" applyFill="1" applyBorder="1"/>
    <xf numFmtId="2" fontId="42" fillId="0" borderId="0" xfId="0" applyNumberFormat="1" applyFont="1" applyFill="1" applyBorder="1"/>
    <xf numFmtId="0" fontId="52" fillId="0" borderId="0" xfId="0" applyFont="1" applyFill="1" applyBorder="1"/>
    <xf numFmtId="0" fontId="46" fillId="0" borderId="0" xfId="23398" applyFont="1"/>
    <xf numFmtId="0" fontId="2" fillId="0" borderId="0" xfId="23398"/>
    <xf numFmtId="1" fontId="2" fillId="0" borderId="0" xfId="23398" applyNumberFormat="1"/>
    <xf numFmtId="170" fontId="2" fillId="0" borderId="0" xfId="23398" applyNumberFormat="1"/>
    <xf numFmtId="0" fontId="46" fillId="0" borderId="0" xfId="0" applyFont="1"/>
    <xf numFmtId="171" fontId="44" fillId="0" borderId="0" xfId="11262" applyNumberFormat="1" applyFont="1" applyFill="1"/>
    <xf numFmtId="172" fontId="0" fillId="0" borderId="0" xfId="18106" applyNumberFormat="1" applyFont="1"/>
    <xf numFmtId="0" fontId="0" fillId="58" borderId="0" xfId="0" applyFill="1"/>
    <xf numFmtId="0" fontId="59" fillId="0" borderId="0" xfId="0" applyFont="1"/>
    <xf numFmtId="0" fontId="42" fillId="0" borderId="0" xfId="17641" applyFont="1" applyFill="1" applyBorder="1"/>
    <xf numFmtId="0" fontId="52" fillId="0" borderId="0" xfId="17641" applyFont="1" applyFill="1" applyBorder="1"/>
    <xf numFmtId="0" fontId="42" fillId="0" borderId="21" xfId="17641" applyFont="1" applyFill="1" applyBorder="1"/>
    <xf numFmtId="0" fontId="0" fillId="0" borderId="21" xfId="0" applyBorder="1"/>
    <xf numFmtId="0" fontId="0" fillId="0" borderId="0" xfId="0" applyBorder="1"/>
    <xf numFmtId="0" fontId="43" fillId="0" borderId="0" xfId="0" applyFont="1" applyFill="1" applyBorder="1"/>
    <xf numFmtId="173" fontId="0" fillId="0" borderId="0" xfId="0" applyNumberFormat="1"/>
    <xf numFmtId="174" fontId="0" fillId="0" borderId="0" xfId="0" applyNumberFormat="1"/>
    <xf numFmtId="0" fontId="44" fillId="0" borderId="0" xfId="0" applyFont="1"/>
    <xf numFmtId="0" fontId="48" fillId="0" borderId="0" xfId="0" applyFont="1" applyFill="1"/>
    <xf numFmtId="2" fontId="44" fillId="0" borderId="0" xfId="0" applyNumberFormat="1" applyFont="1"/>
    <xf numFmtId="2" fontId="63" fillId="0" borderId="0" xfId="47" applyNumberFormat="1" applyFont="1" applyFill="1" applyAlignment="1"/>
    <xf numFmtId="0" fontId="2" fillId="0" borderId="22" xfId="0" applyFont="1" applyFill="1" applyBorder="1"/>
    <xf numFmtId="0" fontId="2" fillId="0" borderId="0" xfId="0" applyFont="1" applyFill="1" applyBorder="1"/>
    <xf numFmtId="0" fontId="64" fillId="0" borderId="0" xfId="23398" applyFont="1"/>
    <xf numFmtId="2" fontId="0" fillId="0" borderId="0" xfId="0" applyNumberFormat="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0" borderId="0" xfId="47" applyFont="1" applyFill="1" applyAlignment="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2" fontId="43" fillId="0" borderId="23" xfId="25796" applyNumberFormat="1" applyFont="1" applyFill="1" applyBorder="1"/>
    <xf numFmtId="2" fontId="43" fillId="0" borderId="27" xfId="25796" applyNumberFormat="1" applyFont="1" applyFill="1" applyBorder="1"/>
    <xf numFmtId="0" fontId="43" fillId="62" borderId="0" xfId="25796" applyFont="1" applyFill="1" applyBorder="1"/>
    <xf numFmtId="2" fontId="43" fillId="62" borderId="0" xfId="25796" applyNumberFormat="1" applyFont="1" applyFill="1" applyBorder="1"/>
    <xf numFmtId="2" fontId="43" fillId="62" borderId="27" xfId="25796" applyNumberFormat="1" applyFont="1" applyFill="1" applyBorder="1"/>
    <xf numFmtId="0" fontId="43" fillId="62" borderId="22" xfId="25796" applyFont="1" applyFill="1" applyBorder="1"/>
    <xf numFmtId="2" fontId="43" fillId="62" borderId="22" xfId="25796" applyNumberFormat="1" applyFont="1" applyFill="1" applyBorder="1"/>
    <xf numFmtId="2" fontId="43" fillId="62" borderId="23" xfId="25796" applyNumberFormat="1" applyFont="1" applyFill="1" applyBorder="1"/>
    <xf numFmtId="0" fontId="43" fillId="62" borderId="23" xfId="25796"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43" fillId="63" borderId="0" xfId="25796" applyFont="1" applyFill="1" applyBorder="1"/>
    <xf numFmtId="2" fontId="43" fillId="63" borderId="0" xfId="25796" applyNumberFormat="1" applyFont="1" applyFill="1" applyBorder="1"/>
    <xf numFmtId="0" fontId="43" fillId="63"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1" fontId="43" fillId="57" borderId="22" xfId="25796" applyNumberFormat="1" applyFont="1" applyFill="1" applyBorder="1"/>
    <xf numFmtId="2" fontId="43" fillId="57" borderId="22" xfId="25796" applyNumberFormat="1"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61" borderId="28" xfId="25796" applyFont="1" applyFill="1" applyBorder="1" applyAlignment="1">
      <alignment horizontal="right"/>
    </xf>
    <xf numFmtId="0" fontId="43" fillId="63" borderId="0" xfId="25796" applyFont="1" applyFill="1" applyBorder="1"/>
    <xf numFmtId="0" fontId="43" fillId="57" borderId="0" xfId="25796" applyFont="1" applyFill="1" applyBorder="1"/>
    <xf numFmtId="0" fontId="43" fillId="63" borderId="21" xfId="25796" applyFont="1" applyFill="1" applyBorder="1"/>
    <xf numFmtId="0" fontId="43" fillId="57" borderId="0" xfId="25796" applyFont="1" applyFill="1" applyBorder="1" applyAlignment="1">
      <alignment horizontal="left"/>
    </xf>
    <xf numFmtId="0" fontId="43" fillId="57"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0" fontId="43" fillId="62" borderId="0" xfId="25796" applyFont="1" applyFill="1" applyBorder="1"/>
    <xf numFmtId="2" fontId="43" fillId="62" borderId="0" xfId="25796" applyNumberFormat="1" applyFont="1" applyFill="1" applyBorder="1"/>
    <xf numFmtId="0" fontId="43" fillId="62" borderId="22" xfId="25796" applyFont="1" applyFill="1" applyBorder="1"/>
    <xf numFmtId="2" fontId="43" fillId="62" borderId="22" xfId="25796" applyNumberFormat="1" applyFont="1" applyFill="1" applyBorder="1"/>
    <xf numFmtId="0" fontId="43" fillId="62" borderId="23" xfId="25796" applyFont="1" applyFill="1" applyBorder="1"/>
    <xf numFmtId="0" fontId="51" fillId="0" borderId="0" xfId="42395" applyFont="1" applyFill="1" applyBorder="1"/>
    <xf numFmtId="0" fontId="62" fillId="62" borderId="24" xfId="0" applyFont="1" applyFill="1" applyBorder="1"/>
    <xf numFmtId="0" fontId="65" fillId="64" borderId="30" xfId="42397" applyFont="1" applyFill="1" applyBorder="1"/>
    <xf numFmtId="0" fontId="66" fillId="64" borderId="30" xfId="42397" applyFont="1" applyFill="1" applyBorder="1"/>
    <xf numFmtId="0" fontId="62" fillId="65" borderId="24" xfId="42397" applyFont="1" applyFill="1" applyBorder="1"/>
    <xf numFmtId="0" fontId="62" fillId="66" borderId="24" xfId="42397" applyFont="1" applyFill="1" applyBorder="1"/>
    <xf numFmtId="0" fontId="62" fillId="67" borderId="24" xfId="42397" applyFont="1" applyFill="1" applyBorder="1"/>
    <xf numFmtId="0" fontId="0" fillId="0" borderId="0" xfId="0" applyFont="1"/>
    <xf numFmtId="0" fontId="68" fillId="0" borderId="0" xfId="42398" applyFont="1" applyAlignment="1">
      <alignment horizontal="left" vertical="center"/>
    </xf>
    <xf numFmtId="0" fontId="67" fillId="0" borderId="0" xfId="42398"/>
    <xf numFmtId="0" fontId="69" fillId="68" borderId="0" xfId="42398" applyFont="1" applyFill="1" applyAlignment="1">
      <alignment horizontal="left" vertical="center"/>
    </xf>
    <xf numFmtId="0" fontId="70" fillId="0" borderId="0" xfId="42398" applyFont="1" applyAlignment="1">
      <alignment horizontal="left" vertical="top" wrapText="1"/>
    </xf>
    <xf numFmtId="0" fontId="70" fillId="0" borderId="0" xfId="42398" applyFont="1" applyAlignment="1">
      <alignment horizontal="left" vertical="center"/>
    </xf>
    <xf numFmtId="0" fontId="71" fillId="0" borderId="0" xfId="42398" applyFont="1" applyAlignment="1">
      <alignment horizontal="left" vertical="center"/>
    </xf>
    <xf numFmtId="0" fontId="70" fillId="68" borderId="0" xfId="42398" applyFont="1" applyFill="1" applyAlignment="1">
      <alignment horizontal="left" vertical="center"/>
    </xf>
    <xf numFmtId="0" fontId="68" fillId="68" borderId="0" xfId="42398" applyFont="1" applyFill="1" applyAlignment="1">
      <alignment horizontal="left" vertical="center"/>
    </xf>
    <xf numFmtId="0" fontId="71" fillId="68" borderId="0" xfId="42398" applyFont="1" applyFill="1" applyAlignment="1">
      <alignment horizontal="left" vertical="center"/>
    </xf>
    <xf numFmtId="0" fontId="72" fillId="69" borderId="31" xfId="42398" applyFont="1" applyFill="1" applyBorder="1" applyAlignment="1">
      <alignment horizontal="right" vertical="center"/>
    </xf>
    <xf numFmtId="0" fontId="71" fillId="70" borderId="31" xfId="42398" applyFont="1" applyFill="1" applyBorder="1" applyAlignment="1">
      <alignment horizontal="left" vertical="center"/>
    </xf>
    <xf numFmtId="0" fontId="67" fillId="71" borderId="0" xfId="42398" applyFill="1"/>
    <xf numFmtId="0" fontId="71" fillId="72" borderId="31" xfId="42398" applyFont="1" applyFill="1" applyBorder="1" applyAlignment="1">
      <alignment horizontal="left" vertical="center"/>
    </xf>
    <xf numFmtId="175" fontId="70" fillId="68" borderId="0" xfId="42398" applyNumberFormat="1" applyFont="1" applyFill="1" applyAlignment="1">
      <alignment horizontal="right" vertical="center" shrinkToFit="1"/>
    </xf>
    <xf numFmtId="3" fontId="70" fillId="68" borderId="0" xfId="42398" applyNumberFormat="1" applyFont="1" applyFill="1" applyAlignment="1">
      <alignment horizontal="right" vertical="center" shrinkToFit="1"/>
    </xf>
    <xf numFmtId="175" fontId="70" fillId="0" borderId="0" xfId="42398" applyNumberFormat="1" applyFont="1" applyAlignment="1">
      <alignment horizontal="right" vertical="center" shrinkToFit="1"/>
    </xf>
    <xf numFmtId="3" fontId="70" fillId="0" borderId="0" xfId="42398" applyNumberFormat="1" applyFont="1" applyAlignment="1">
      <alignment horizontal="right" vertical="center" shrinkToFit="1"/>
    </xf>
    <xf numFmtId="0" fontId="73" fillId="0" borderId="0" xfId="42399" applyFont="1"/>
    <xf numFmtId="0" fontId="75" fillId="0" borderId="0" xfId="42400" applyFont="1"/>
    <xf numFmtId="0" fontId="73" fillId="0" borderId="0" xfId="42399" applyFont="1" applyAlignment="1">
      <alignment horizontal="center"/>
    </xf>
    <xf numFmtId="0" fontId="73" fillId="0" borderId="0" xfId="42399" applyFont="1" applyAlignment="1">
      <alignment horizontal="center" vertical="center" wrapText="1"/>
    </xf>
    <xf numFmtId="0" fontId="75" fillId="0" borderId="0" xfId="42400" applyFont="1" applyAlignment="1">
      <alignment horizontal="center" vertical="center" wrapText="1"/>
    </xf>
    <xf numFmtId="0" fontId="73" fillId="0" borderId="40" xfId="42400" applyFont="1" applyBorder="1" applyAlignment="1">
      <alignment horizontal="center"/>
    </xf>
    <xf numFmtId="0" fontId="76" fillId="0" borderId="41" xfId="42400" applyFont="1" applyBorder="1" applyAlignment="1">
      <alignment horizontal="right"/>
    </xf>
    <xf numFmtId="0" fontId="76" fillId="0" borderId="42" xfId="42400" applyFont="1" applyBorder="1" applyAlignment="1">
      <alignment horizontal="right"/>
    </xf>
    <xf numFmtId="0" fontId="73" fillId="0" borderId="35" xfId="42400" applyFont="1" applyBorder="1" applyAlignment="1">
      <alignment horizontal="center"/>
    </xf>
    <xf numFmtId="170" fontId="76" fillId="0" borderId="1" xfId="42400" applyNumberFormat="1" applyFont="1" applyBorder="1" applyAlignment="1">
      <alignment horizontal="right"/>
    </xf>
    <xf numFmtId="0" fontId="76" fillId="0" borderId="1" xfId="42400" applyFont="1" applyBorder="1" applyAlignment="1">
      <alignment horizontal="right"/>
    </xf>
    <xf numFmtId="0" fontId="76" fillId="0" borderId="36" xfId="42400" applyFont="1" applyBorder="1" applyAlignment="1">
      <alignment horizontal="right"/>
    </xf>
    <xf numFmtId="0" fontId="73" fillId="0" borderId="0" xfId="42400" applyFont="1" applyAlignment="1">
      <alignment horizontal="center"/>
    </xf>
    <xf numFmtId="3" fontId="76" fillId="0" borderId="1" xfId="42400" applyNumberFormat="1" applyFont="1" applyBorder="1" applyAlignment="1">
      <alignment horizontal="right"/>
    </xf>
    <xf numFmtId="49" fontId="76" fillId="0" borderId="1" xfId="42400" applyNumberFormat="1" applyFont="1" applyBorder="1" applyAlignment="1">
      <alignment horizontal="right"/>
    </xf>
    <xf numFmtId="0" fontId="73" fillId="0" borderId="0" xfId="42400" applyFont="1"/>
    <xf numFmtId="1" fontId="76" fillId="0" borderId="1" xfId="42400" applyNumberFormat="1" applyFont="1" applyBorder="1" applyAlignment="1">
      <alignment horizontal="right"/>
    </xf>
    <xf numFmtId="0" fontId="77" fillId="0" borderId="0" xfId="42400" applyFont="1"/>
    <xf numFmtId="176" fontId="76" fillId="0" borderId="1" xfId="42400" applyNumberFormat="1" applyFont="1" applyBorder="1" applyAlignment="1">
      <alignment horizontal="right"/>
    </xf>
    <xf numFmtId="170" fontId="76" fillId="0" borderId="36" xfId="42401" applyNumberFormat="1" applyFont="1" applyBorder="1" applyAlignment="1">
      <alignment horizontal="right"/>
    </xf>
    <xf numFmtId="0" fontId="73" fillId="0" borderId="37" xfId="42400" applyFont="1" applyBorder="1" applyAlignment="1">
      <alignment horizontal="center"/>
    </xf>
    <xf numFmtId="176" fontId="76" fillId="0" borderId="38" xfId="42400" applyNumberFormat="1" applyFont="1" applyBorder="1" applyAlignment="1">
      <alignment horizontal="right"/>
    </xf>
    <xf numFmtId="0" fontId="76" fillId="0" borderId="38" xfId="42400" applyFont="1" applyBorder="1" applyAlignment="1">
      <alignment horizontal="right"/>
    </xf>
    <xf numFmtId="170" fontId="76" fillId="0" borderId="39" xfId="42401" applyNumberFormat="1" applyFont="1" applyBorder="1" applyAlignment="1">
      <alignment horizontal="right"/>
    </xf>
    <xf numFmtId="0" fontId="73" fillId="0" borderId="0" xfId="42401" applyFont="1"/>
    <xf numFmtId="0" fontId="67" fillId="0" borderId="0" xfId="42398"/>
    <xf numFmtId="0" fontId="78" fillId="0" borderId="0" xfId="42398" applyFont="1" applyAlignment="1">
      <alignment horizontal="left" vertical="center"/>
    </xf>
    <xf numFmtId="0" fontId="79" fillId="0" borderId="0" xfId="42398" applyFont="1" applyAlignment="1">
      <alignment horizontal="left" vertical="center"/>
    </xf>
    <xf numFmtId="177" fontId="78" fillId="68" borderId="0" xfId="42398" applyNumberFormat="1" applyFont="1" applyFill="1" applyAlignment="1">
      <alignment horizontal="right" vertical="center" shrinkToFit="1"/>
    </xf>
    <xf numFmtId="0" fontId="79" fillId="72" borderId="31" xfId="42398" applyFont="1" applyFill="1" applyBorder="1" applyAlignment="1">
      <alignment horizontal="left" vertical="center"/>
    </xf>
    <xf numFmtId="0" fontId="79" fillId="70" borderId="31" xfId="42398" applyFont="1" applyFill="1" applyBorder="1" applyAlignment="1">
      <alignment horizontal="left" vertical="center"/>
    </xf>
    <xf numFmtId="0" fontId="80" fillId="69" borderId="31" xfId="42398" applyFont="1" applyFill="1" applyBorder="1" applyAlignment="1">
      <alignment horizontal="left" vertical="center"/>
    </xf>
    <xf numFmtId="0" fontId="80" fillId="69" borderId="31" xfId="42398" applyFont="1" applyFill="1" applyBorder="1" applyAlignment="1">
      <alignment horizontal="right" vertical="center"/>
    </xf>
    <xf numFmtId="0" fontId="80" fillId="69" borderId="31" xfId="42398" applyFont="1" applyFill="1" applyBorder="1" applyAlignment="1">
      <alignment horizontal="center" vertical="center"/>
    </xf>
    <xf numFmtId="0" fontId="73" fillId="0" borderId="1" xfId="42399" applyFont="1" applyBorder="1" applyAlignment="1">
      <alignment horizontal="center" vertical="center" wrapText="1"/>
    </xf>
    <xf numFmtId="0" fontId="73" fillId="0" borderId="38" xfId="42399" applyFont="1" applyBorder="1" applyAlignment="1">
      <alignment horizontal="center" vertical="center" wrapText="1"/>
    </xf>
    <xf numFmtId="0" fontId="73" fillId="0" borderId="36" xfId="42399" applyFont="1" applyBorder="1" applyAlignment="1">
      <alignment horizontal="center" vertical="center" wrapText="1"/>
    </xf>
    <xf numFmtId="0" fontId="73" fillId="0" borderId="39" xfId="42399" applyFont="1" applyBorder="1" applyAlignment="1">
      <alignment horizontal="center" vertical="center" wrapText="1"/>
    </xf>
    <xf numFmtId="0" fontId="73" fillId="0" borderId="0" xfId="42399" applyFont="1" applyAlignment="1">
      <alignment horizontal="center" vertical="center" wrapText="1"/>
    </xf>
    <xf numFmtId="0" fontId="73" fillId="0" borderId="32" xfId="42399" applyFont="1" applyBorder="1" applyAlignment="1">
      <alignment horizontal="center" vertical="center" wrapText="1"/>
    </xf>
    <xf numFmtId="0" fontId="73" fillId="0" borderId="35" xfId="42399" applyFont="1" applyBorder="1" applyAlignment="1">
      <alignment horizontal="center" vertical="center" wrapText="1"/>
    </xf>
    <xf numFmtId="0" fontId="73" fillId="0" borderId="37" xfId="42399" applyFont="1" applyBorder="1" applyAlignment="1">
      <alignment horizontal="center" vertical="center" wrapText="1"/>
    </xf>
    <xf numFmtId="0" fontId="73" fillId="0" borderId="33" xfId="42399" applyFont="1" applyBorder="1" applyAlignment="1">
      <alignment horizontal="center" vertical="center" wrapText="1"/>
    </xf>
    <xf numFmtId="0" fontId="75" fillId="0" borderId="1" xfId="42400" applyFont="1" applyBorder="1" applyAlignment="1">
      <alignment horizontal="center" vertical="center" wrapText="1"/>
    </xf>
    <xf numFmtId="0" fontId="75" fillId="0" borderId="38" xfId="42400" applyFont="1" applyBorder="1" applyAlignment="1">
      <alignment horizontal="center" vertical="center" wrapText="1"/>
    </xf>
    <xf numFmtId="0" fontId="73" fillId="0" borderId="34" xfId="42399" applyFont="1" applyBorder="1" applyAlignment="1">
      <alignment horizontal="center" vertical="center" wrapText="1"/>
    </xf>
    <xf numFmtId="0" fontId="46" fillId="0" borderId="0" xfId="23398" applyFont="1" applyAlignment="1">
      <alignment horizontal="center"/>
    </xf>
    <xf numFmtId="0" fontId="70" fillId="0" borderId="0" xfId="42398" applyFont="1" applyAlignment="1">
      <alignment horizontal="left" vertical="top" wrapText="1"/>
    </xf>
    <xf numFmtId="0" fontId="67" fillId="0" borderId="0" xfId="42398"/>
    <xf numFmtId="0" fontId="72" fillId="69" borderId="31" xfId="42398" applyFont="1" applyFill="1" applyBorder="1" applyAlignment="1">
      <alignment horizontal="left" vertical="center"/>
    </xf>
  </cellXfs>
  <cellStyles count="42402">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dvarselstekst" xfId="16718" builtinId="11" customBuiltin="1"/>
    <cellStyle name="AggOrange_CRFReport-template" xfId="44" xr:uid="{00000000-0005-0000-0000-000063000000}"/>
    <cellStyle name="AggOrange9_CRFReport-template" xfId="45" xr:uid="{00000000-0005-0000-0000-000064000000}"/>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Bemærk!" xfId="11567" builtinId="10" customBuiltin="1"/>
    <cellStyle name="Beregning" xfId="49" builtinId="22" customBuiltin="1"/>
    <cellStyle name="Calcolo" xfId="48" xr:uid="{00000000-0005-0000-0000-000074000000}"/>
    <cellStyle name="Calculation 2" xfId="50" xr:uid="{00000000-0005-0000-0000-000076000000}"/>
    <cellStyle name="Cella collegata" xfId="51" xr:uid="{00000000-0005-0000-0000-000077000000}"/>
    <cellStyle name="Cella da controllare" xfId="52" xr:uid="{00000000-0005-0000-0000-000078000000}"/>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2370" xr:uid="{00000000-0005-0000-0000-00003F230000}"/>
    <cellStyle name="Forklarende tekst" xfId="2369" builtinId="53" customBuiltin="1"/>
    <cellStyle name="God" xfId="2371" builtinId="26" customBuiltin="1"/>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Kontrollér celle" xfId="53" builtinId="23" customBuiltin="1"/>
    <cellStyle name="Link 2" xfId="2393" xr:uid="{00000000-0005-0000-0000-000060230000}"/>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13" xfId="42399" xr:uid="{C657E242-770E-44B1-AF7C-A475DCCF1CC3}"/>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1" xfId="42400" xr:uid="{FAE9ABE1-E92E-4AE3-B1C2-6F59EFAAC36F}"/>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_Book1" xfId="42401" xr:uid="{53DE6DE1-5C76-41A6-A3ED-1C11B612232E}"/>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Overskrift 1" xfId="2372" builtinId="16" customBuiltin="1"/>
    <cellStyle name="Overskrift 2" xfId="2373" builtinId="17" customBuiltin="1"/>
    <cellStyle name="Overskrift 3" xfId="2374" builtinId="18" customBuiltin="1"/>
    <cellStyle name="Overskrift 4" xfId="2375" builtinId="19" customBuiltin="1"/>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ammenkædet celle" xfId="2394" builtinId="24" customBuiltin="1"/>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Ugyldig" xfId="46" builtinId="27" customBuiltin="1"/>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81491</xdr:colOff>
      <xdr:row>14</xdr:row>
      <xdr:rowOff>62441</xdr:rowOff>
    </xdr:from>
    <xdr:to>
      <xdr:col>21</xdr:col>
      <xdr:colOff>64557</xdr:colOff>
      <xdr:row>30</xdr:row>
      <xdr:rowOff>143933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06424" y="2678641"/>
          <a:ext cx="4250266" cy="307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259080</xdr:colOff>
      <xdr:row>16</xdr:row>
      <xdr:rowOff>7620</xdr:rowOff>
    </xdr:from>
    <xdr:to>
      <xdr:col>19</xdr:col>
      <xdr:colOff>114240</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478155</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586740</xdr:colOff>
      <xdr:row>19</xdr:row>
      <xdr:rowOff>152400</xdr:rowOff>
    </xdr:from>
    <xdr:to>
      <xdr:col>18</xdr:col>
      <xdr:colOff>441901</xdr:colOff>
      <xdr:row>30</xdr:row>
      <xdr:rowOff>1873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5980" y="363474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355600</xdr:colOff>
      <xdr:row>12</xdr:row>
      <xdr:rowOff>126999</xdr:rowOff>
    </xdr:from>
    <xdr:to>
      <xdr:col>22</xdr:col>
      <xdr:colOff>476250</xdr:colOff>
      <xdr:row>31</xdr:row>
      <xdr:rowOff>114299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004925" y="2555874"/>
          <a:ext cx="5130800" cy="342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1" baseline="0">
              <a:solidFill>
                <a:sysClr val="windowText" lastClr="000000"/>
              </a:solidFill>
            </a:rPr>
            <a:t>Upgrading and Expansion</a:t>
          </a:r>
          <a:r>
            <a:rPr lang="da-DK" sz="1100" b="0" baseline="0">
              <a:solidFill>
                <a:sysClr val="windowText" lastClr="000000"/>
              </a:solidFill>
            </a:rPr>
            <a:t>: this technology is constrained based on the potential estimated in TIMES-NordPool (DAM 18.57 PJ and ROR 8.07 PJ). The division between NO1 and NO2 is based on the split of the same technology in the base year.</a:t>
          </a:r>
        </a:p>
        <a:p>
          <a:endParaRPr lang="da-DK" sz="1100" b="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t>New Plants: </a:t>
          </a:r>
          <a:r>
            <a:rPr lang="da-DK" sz="1100" b="0" baseline="0">
              <a:solidFill>
                <a:schemeClr val="dk1"/>
              </a:solidFill>
              <a:effectLst/>
              <a:latin typeface="+mn-lt"/>
              <a:ea typeface="+mn-ea"/>
              <a:cs typeface="+mn-cs"/>
            </a:rPr>
            <a:t>this technology is constrained based on the potential estimated in TIMES-NordPool (DAM 12.94 PJ and ROR 43.2 PJ). The division between NO1 and NO2 is based on the split of the same technology in the base year.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b="1">
              <a:effectLst/>
            </a:rPr>
            <a:t>Reinstalled after Decommissioning: </a:t>
          </a:r>
          <a:r>
            <a:rPr lang="en-GB" b="0">
              <a:effectLst/>
            </a:rPr>
            <a:t>The</a:t>
          </a:r>
          <a:r>
            <a:rPr lang="en-GB" b="0" baseline="0">
              <a:effectLst/>
            </a:rPr>
            <a:t> first constraint defined captures also this technology type. So these technologies are constrained by the same constraint associated with existing and planned plants. However also a constraint on new capacity should be introduced for this technology at the regional lvel, otherwise the model could reinstall the old plants wherever is optimal without considering that such plant should be replaced in the same regions as before. For this reason I implemented a new constraint whose calculations are expressed here on the right. </a:t>
          </a:r>
          <a:endParaRPr lang="en-GB" b="1">
            <a:effectLst/>
          </a:endParaRPr>
        </a:p>
        <a:p>
          <a:endParaRPr lang="da-DK" sz="1100" b="1" baseline="0"/>
        </a:p>
      </xdr:txBody>
    </xdr:sp>
    <xdr:clientData/>
  </xdr:twoCellAnchor>
  <xdr:twoCellAnchor>
    <xdr:from>
      <xdr:col>44</xdr:col>
      <xdr:colOff>368300</xdr:colOff>
      <xdr:row>41</xdr:row>
      <xdr:rowOff>12700</xdr:rowOff>
    </xdr:from>
    <xdr:to>
      <xdr:col>52</xdr:col>
      <xdr:colOff>349250</xdr:colOff>
      <xdr:row>46</xdr:row>
      <xdr:rowOff>57150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134675" y="8432800"/>
          <a:ext cx="4857750"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planned plants (ERHYD*1N and ERHYD*2N) do not have a decommissioning factor, so they have the same capacity until 2050. While the existing ones they have a decommisioning profile as it can be noted from the STOCK declaration over the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200611</xdr:colOff>
      <xdr:row>3</xdr:row>
      <xdr:rowOff>57150</xdr:rowOff>
    </xdr:to>
    <xdr:pic>
      <xdr:nvPicPr>
        <xdr:cNvPr id="2" name="Picture 1" descr="Picture">
          <a:extLst>
            <a:ext uri="{FF2B5EF4-FFF2-40B4-BE49-F238E27FC236}">
              <a16:creationId xmlns:a16="http://schemas.microsoft.com/office/drawing/2014/main" id="{00934DCC-3A68-42B4-8EE3-B99A0E0CFAE7}"/>
            </a:ext>
          </a:extLst>
        </xdr:cNvPr>
        <xdr:cNvPicPr>
          <a:picLocks noChangeAspect="1"/>
        </xdr:cNvPicPr>
      </xdr:nvPicPr>
      <xdr:blipFill>
        <a:blip xmlns:r="http://schemas.openxmlformats.org/officeDocument/2006/relationships" r:embed="rId1"/>
        <a:stretch>
          <a:fillRect/>
        </a:stretch>
      </xdr:blipFill>
      <xdr:spPr>
        <a:xfrm>
          <a:off x="0" y="0"/>
          <a:ext cx="13017451" cy="605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ec.europa.eu/eurostat/databrowser/view/NRG_BAL_C/default/table" TargetMode="External"/><Relationship Id="rId1" Type="http://schemas.openxmlformats.org/officeDocument/2006/relationships/hyperlink" Target="https://ec.europa.eu/eurostat/databrowser/product/page/NRG_BAL_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U37"/>
  <sheetViews>
    <sheetView tabSelected="1" topLeftCell="A16" zoomScale="90" zoomScaleNormal="90" workbookViewId="0">
      <selection activeCell="H18" sqref="H18"/>
    </sheetView>
  </sheetViews>
  <sheetFormatPr defaultColWidth="8.81640625" defaultRowHeight="14.5"/>
  <cols>
    <col min="2" max="2" width="15.54296875" customWidth="1"/>
    <col min="3" max="3" width="26.1796875" customWidth="1"/>
    <col min="4" max="4" width="19.453125" bestFit="1" customWidth="1"/>
    <col min="8" max="8" width="15.36328125" customWidth="1"/>
    <col min="9" max="9" width="18.36328125" style="3" customWidth="1"/>
    <col min="10" max="10" width="30.6328125" style="1" customWidth="1"/>
    <col min="11" max="11" width="12" bestFit="1" customWidth="1"/>
    <col min="12" max="12" width="8.6328125" customWidth="1"/>
    <col min="13" max="13" width="42" bestFit="1" customWidth="1"/>
    <col min="14" max="14" width="8.81640625" customWidth="1"/>
  </cols>
  <sheetData>
    <row r="2" spans="2:21">
      <c r="L2" s="2"/>
    </row>
    <row r="3" spans="2:21">
      <c r="B3" s="6"/>
      <c r="C3" s="6"/>
      <c r="D3" s="6"/>
      <c r="E3" s="6"/>
      <c r="F3" s="6"/>
      <c r="G3" s="6"/>
      <c r="H3" s="6"/>
      <c r="I3" s="6"/>
      <c r="J3" s="6"/>
      <c r="K3" s="6"/>
    </row>
    <row r="4" spans="2:21">
      <c r="B4" s="147" t="s">
        <v>69</v>
      </c>
      <c r="C4" s="6"/>
      <c r="D4" s="6"/>
      <c r="E4" s="6"/>
      <c r="F4" s="6"/>
      <c r="G4" s="6"/>
      <c r="H4" s="6"/>
      <c r="I4" s="6"/>
      <c r="J4" s="6"/>
      <c r="K4" s="6"/>
    </row>
    <row r="5" spans="2:21">
      <c r="B5" s="6"/>
      <c r="C5" s="6" t="s">
        <v>253</v>
      </c>
      <c r="D5" s="6"/>
      <c r="E5" s="6"/>
      <c r="F5" s="6"/>
      <c r="G5" s="6"/>
      <c r="H5" s="6"/>
      <c r="I5" s="6"/>
      <c r="J5" s="6"/>
      <c r="K5" s="6"/>
    </row>
    <row r="6" spans="2:21">
      <c r="B6" s="6"/>
      <c r="C6" s="6" t="s">
        <v>4</v>
      </c>
      <c r="D6" s="6"/>
      <c r="E6" s="6"/>
      <c r="F6" s="6"/>
      <c r="G6" s="6"/>
      <c r="H6" s="6"/>
      <c r="I6" s="6"/>
      <c r="J6" s="6"/>
      <c r="K6" s="6"/>
    </row>
    <row r="7" spans="2:21">
      <c r="B7" s="6"/>
      <c r="C7" s="6"/>
      <c r="D7" s="6"/>
      <c r="E7" s="6"/>
      <c r="F7" s="42" t="s">
        <v>70</v>
      </c>
      <c r="G7" s="6"/>
      <c r="H7" s="6"/>
      <c r="I7" s="6"/>
      <c r="J7" s="6"/>
      <c r="K7" s="6"/>
    </row>
    <row r="8" spans="2:21" ht="15" thickBot="1">
      <c r="B8" s="6"/>
      <c r="C8" s="141" t="s">
        <v>5</v>
      </c>
      <c r="D8" s="144" t="s">
        <v>1</v>
      </c>
      <c r="E8" s="144" t="s">
        <v>2</v>
      </c>
      <c r="F8" s="145" t="s">
        <v>0</v>
      </c>
      <c r="G8" s="146" t="s">
        <v>6</v>
      </c>
      <c r="H8" s="146" t="s">
        <v>71</v>
      </c>
      <c r="I8" s="146" t="s">
        <v>72</v>
      </c>
      <c r="J8" s="141" t="s">
        <v>7</v>
      </c>
      <c r="K8" s="6"/>
    </row>
    <row r="9" spans="2:21" s="3" customFormat="1">
      <c r="B9" s="6"/>
      <c r="C9" s="142" t="s">
        <v>107</v>
      </c>
      <c r="D9" s="143"/>
      <c r="E9" s="143"/>
      <c r="F9" s="142"/>
      <c r="G9" s="142"/>
      <c r="H9" s="142" t="s">
        <v>20</v>
      </c>
      <c r="I9" s="142"/>
      <c r="J9" s="142"/>
      <c r="K9" s="6"/>
    </row>
    <row r="10" spans="2:21" s="3" customFormat="1">
      <c r="B10" s="6"/>
      <c r="C10" s="3" t="s">
        <v>246</v>
      </c>
      <c r="D10" s="3" t="s">
        <v>247</v>
      </c>
      <c r="E10" s="3" t="s">
        <v>8</v>
      </c>
      <c r="F10" s="3">
        <v>2010</v>
      </c>
      <c r="G10" s="3">
        <v>1</v>
      </c>
      <c r="H10" s="43">
        <f>HLOOKUP(F10,$C$26:$K$28,3)</f>
        <v>109.83212338754907</v>
      </c>
      <c r="I10" s="2">
        <v>5</v>
      </c>
      <c r="J10" s="3" t="s">
        <v>248</v>
      </c>
      <c r="K10"/>
    </row>
    <row r="11" spans="2:21" s="3" customFormat="1">
      <c r="B11" s="6"/>
      <c r="C11" s="2"/>
      <c r="D11" s="3" t="s">
        <v>247</v>
      </c>
      <c r="E11" s="3" t="s">
        <v>8</v>
      </c>
      <c r="F11" s="3">
        <v>2012</v>
      </c>
      <c r="G11" s="3">
        <v>1</v>
      </c>
      <c r="H11" s="43">
        <f>HLOOKUP(F11,$C$26:$K$28,3)</f>
        <v>108.1895210319686</v>
      </c>
      <c r="I11" s="2"/>
      <c r="J11" s="2"/>
      <c r="K11" s="2"/>
    </row>
    <row r="12" spans="2:21">
      <c r="C12" s="2"/>
      <c r="D12" s="3" t="s">
        <v>247</v>
      </c>
      <c r="E12" t="s">
        <v>8</v>
      </c>
      <c r="F12">
        <v>2014</v>
      </c>
      <c r="G12">
        <v>1</v>
      </c>
      <c r="H12" s="43">
        <f>HLOOKUP(F12,$C$26:$K$28,3)</f>
        <v>108.33445653393157</v>
      </c>
      <c r="I12" s="2"/>
      <c r="J12" s="2"/>
      <c r="K12" s="2"/>
      <c r="N12" s="3"/>
      <c r="O12" s="3"/>
      <c r="P12" s="5"/>
      <c r="Q12" s="3"/>
      <c r="R12" s="4"/>
      <c r="S12" s="4"/>
      <c r="T12" s="4"/>
      <c r="U12" s="3"/>
    </row>
    <row r="13" spans="2:21">
      <c r="B13" s="2"/>
      <c r="D13" s="3" t="s">
        <v>247</v>
      </c>
      <c r="E13" s="3" t="s">
        <v>8</v>
      </c>
      <c r="F13">
        <v>2015</v>
      </c>
      <c r="G13">
        <v>1</v>
      </c>
      <c r="H13" s="43">
        <f>HLOOKUP(F13,$C$26:$K$28,3)</f>
        <v>107.87066292765003</v>
      </c>
      <c r="N13" s="3"/>
      <c r="O13" s="3"/>
      <c r="P13" s="5"/>
      <c r="Q13" s="3"/>
      <c r="R13" s="4"/>
      <c r="S13" s="4"/>
      <c r="T13" s="4"/>
      <c r="U13" s="3"/>
    </row>
    <row r="14" spans="2:21" s="2" customFormat="1">
      <c r="B14"/>
      <c r="D14" s="3" t="s">
        <v>247</v>
      </c>
      <c r="E14" s="3" t="s">
        <v>8</v>
      </c>
      <c r="F14" s="3">
        <v>2018</v>
      </c>
      <c r="G14" s="3">
        <v>1</v>
      </c>
      <c r="H14" s="43">
        <f>HLOOKUP(F14,$C$26:$K$28,3)</f>
        <v>103.36799999999999</v>
      </c>
      <c r="N14" s="3"/>
      <c r="O14" s="3"/>
      <c r="P14" s="5"/>
      <c r="Q14" s="3"/>
      <c r="R14" s="4"/>
      <c r="S14" s="4"/>
      <c r="T14" s="4"/>
      <c r="U14" s="3"/>
    </row>
    <row r="15" spans="2:21" s="2" customFormat="1">
      <c r="B15"/>
      <c r="D15" s="3" t="s">
        <v>247</v>
      </c>
      <c r="E15" s="3" t="s">
        <v>8</v>
      </c>
      <c r="F15" s="3">
        <v>2020</v>
      </c>
      <c r="G15" s="3">
        <v>1</v>
      </c>
      <c r="H15" s="43">
        <f>HLOOKUP(F15,$C$26:$K$28,3)</f>
        <v>103.36799999999999</v>
      </c>
      <c r="S15" s="4"/>
      <c r="T15" s="4"/>
      <c r="U15" s="3"/>
    </row>
    <row r="16" spans="2:21">
      <c r="C16" s="2"/>
      <c r="D16" s="3" t="s">
        <v>247</v>
      </c>
      <c r="E16" s="3" t="s">
        <v>8</v>
      </c>
      <c r="F16" s="3">
        <v>2025</v>
      </c>
      <c r="G16" s="3">
        <v>1</v>
      </c>
      <c r="H16" s="43">
        <f>H15</f>
        <v>103.36799999999999</v>
      </c>
      <c r="J16" s="2"/>
      <c r="K16" s="2"/>
      <c r="L16" s="2"/>
      <c r="M16" s="2"/>
    </row>
    <row r="17" spans="1:14">
      <c r="D17" s="3" t="s">
        <v>247</v>
      </c>
      <c r="E17" s="3" t="s">
        <v>8</v>
      </c>
      <c r="F17" s="3">
        <v>2040</v>
      </c>
      <c r="G17" s="3">
        <v>1</v>
      </c>
      <c r="H17" s="43">
        <f>H16*0.95</f>
        <v>98.19959999999999</v>
      </c>
      <c r="M17" s="2" t="s">
        <v>249</v>
      </c>
    </row>
    <row r="18" spans="1:14">
      <c r="A18" s="2"/>
      <c r="B18" s="2"/>
      <c r="C18" s="2"/>
      <c r="D18" s="2"/>
      <c r="E18" s="2"/>
      <c r="F18" s="2"/>
      <c r="G18" s="2"/>
      <c r="H18" s="2"/>
      <c r="I18" s="2"/>
      <c r="J18" s="48"/>
      <c r="K18" s="2"/>
      <c r="L18" s="2"/>
      <c r="M18" s="2"/>
      <c r="N18" s="2"/>
    </row>
    <row r="19" spans="1:14">
      <c r="A19" s="2"/>
      <c r="B19" s="2"/>
      <c r="C19" s="3"/>
      <c r="D19" s="3"/>
      <c r="E19" s="3"/>
      <c r="F19" s="3"/>
      <c r="G19" s="3"/>
      <c r="H19" s="28"/>
      <c r="I19" s="28"/>
      <c r="J19" s="3"/>
      <c r="K19" s="3"/>
      <c r="L19" s="3"/>
      <c r="M19" s="2"/>
      <c r="N19" s="2"/>
    </row>
    <row r="20" spans="1:14">
      <c r="A20" s="2"/>
      <c r="B20" s="2"/>
      <c r="C20" s="3"/>
      <c r="D20" s="3"/>
      <c r="E20" s="3"/>
      <c r="F20" s="3"/>
      <c r="G20" s="3"/>
      <c r="H20" s="28"/>
      <c r="I20" s="28"/>
      <c r="J20" s="3"/>
      <c r="K20" s="3"/>
      <c r="L20" s="3"/>
      <c r="M20" s="2"/>
      <c r="N20" s="2"/>
    </row>
    <row r="21" spans="1:14">
      <c r="A21" s="2"/>
      <c r="B21" s="2"/>
      <c r="C21" s="3"/>
      <c r="D21" s="3"/>
      <c r="E21" s="3"/>
      <c r="F21" s="3"/>
      <c r="G21" s="3"/>
      <c r="H21" s="3"/>
      <c r="J21" s="3"/>
      <c r="K21" s="3"/>
      <c r="L21" s="3"/>
      <c r="M21" s="2"/>
      <c r="N21" s="2"/>
    </row>
    <row r="22" spans="1:14" s="3" customFormat="1">
      <c r="A22"/>
      <c r="M22"/>
      <c r="N22"/>
    </row>
    <row r="23" spans="1:14" s="3" customFormat="1">
      <c r="A23"/>
      <c r="B23"/>
      <c r="C23"/>
      <c r="D23"/>
      <c r="E23"/>
      <c r="F23"/>
      <c r="G23"/>
      <c r="H23"/>
      <c r="J23" s="1"/>
      <c r="K23"/>
      <c r="L23"/>
      <c r="M23"/>
      <c r="N23"/>
    </row>
    <row r="24" spans="1:14" s="2" customFormat="1">
      <c r="A24"/>
      <c r="B24"/>
      <c r="C24"/>
      <c r="D24"/>
      <c r="E24"/>
      <c r="F24"/>
      <c r="G24"/>
      <c r="H24"/>
      <c r="I24" s="3"/>
      <c r="J24" s="1"/>
      <c r="K24"/>
      <c r="L24"/>
      <c r="M24"/>
      <c r="N24"/>
    </row>
    <row r="25" spans="1:14" s="2" customFormat="1">
      <c r="A25"/>
      <c r="B25"/>
      <c r="C25"/>
      <c r="D25"/>
      <c r="E25"/>
      <c r="F25"/>
      <c r="G25"/>
      <c r="H25"/>
      <c r="I25" s="3"/>
      <c r="J25" s="1"/>
      <c r="K25"/>
      <c r="L25"/>
      <c r="M25"/>
      <c r="N25"/>
    </row>
    <row r="26" spans="1:14">
      <c r="C26">
        <v>2010</v>
      </c>
      <c r="D26">
        <v>2011</v>
      </c>
      <c r="E26">
        <v>2012</v>
      </c>
      <c r="F26">
        <v>2013</v>
      </c>
      <c r="G26">
        <v>2014</v>
      </c>
      <c r="H26">
        <v>2015</v>
      </c>
      <c r="I26" s="3">
        <v>2016</v>
      </c>
      <c r="J26" s="1">
        <v>2017</v>
      </c>
      <c r="K26">
        <v>2018</v>
      </c>
    </row>
    <row r="27" spans="1:14">
      <c r="B27" t="s">
        <v>269</v>
      </c>
      <c r="C27">
        <f>'Sheet 1 (2)'!B12</f>
        <v>11367</v>
      </c>
      <c r="D27" s="3">
        <f>'Sheet 1 (2)'!F12</f>
        <v>11185</v>
      </c>
      <c r="E27" s="3">
        <f>'Sheet 1 (2)'!J12</f>
        <v>11197</v>
      </c>
      <c r="F27" s="3">
        <f>'Sheet 1 (2)'!N12</f>
        <v>11190</v>
      </c>
      <c r="G27" s="3">
        <f>'Sheet 1 (2)'!R12</f>
        <v>11212</v>
      </c>
      <c r="H27" s="3">
        <f>'Sheet 1 (2)'!V12</f>
        <v>11164</v>
      </c>
      <c r="I27" s="3">
        <f>'Sheet 1 (2)'!Z12</f>
        <v>11078</v>
      </c>
      <c r="J27" s="3">
        <f>'Sheet 1 (2)'!AD12</f>
        <v>10652</v>
      </c>
      <c r="K27" s="3">
        <f>'Sheet 1 (2)'!AH12</f>
        <v>10698</v>
      </c>
    </row>
    <row r="28" spans="1:14" s="2" customFormat="1">
      <c r="A28"/>
      <c r="B28" t="s">
        <v>27</v>
      </c>
      <c r="C28" s="3">
        <f t="shared" ref="C28:I28" si="0">C27*$K$33</f>
        <v>109.83212338754907</v>
      </c>
      <c r="D28" s="3">
        <f t="shared" si="0"/>
        <v>108.0735726303982</v>
      </c>
      <c r="E28" s="3">
        <f t="shared" si="0"/>
        <v>108.1895210319686</v>
      </c>
      <c r="F28" s="3">
        <f t="shared" si="0"/>
        <v>108.12188446438587</v>
      </c>
      <c r="G28" s="3">
        <f t="shared" si="0"/>
        <v>108.33445653393157</v>
      </c>
      <c r="H28" s="3">
        <f t="shared" si="0"/>
        <v>107.87066292765003</v>
      </c>
      <c r="I28" s="3">
        <f t="shared" si="0"/>
        <v>107.03969938306226</v>
      </c>
      <c r="J28" s="3">
        <f>J27*$K$33</f>
        <v>102.92353112731351</v>
      </c>
      <c r="K28" s="3">
        <v>103.36799999999999</v>
      </c>
      <c r="L28" t="s">
        <v>270</v>
      </c>
      <c r="M28"/>
      <c r="N28"/>
    </row>
    <row r="32" spans="1:14" s="2" customFormat="1">
      <c r="A32"/>
      <c r="B32"/>
      <c r="C32"/>
      <c r="D32"/>
      <c r="E32"/>
      <c r="F32"/>
      <c r="G32"/>
      <c r="H32"/>
      <c r="I32" s="3"/>
      <c r="J32" s="1"/>
      <c r="K32"/>
      <c r="L32"/>
      <c r="M32"/>
      <c r="N32"/>
    </row>
    <row r="33" spans="1:19" s="2" customFormat="1">
      <c r="A33"/>
      <c r="B33"/>
      <c r="C33"/>
      <c r="D33"/>
      <c r="E33"/>
      <c r="F33"/>
      <c r="G33"/>
      <c r="H33"/>
      <c r="I33" s="3"/>
      <c r="J33" s="1"/>
      <c r="K33">
        <f>K28/K27</f>
        <v>9.6623667975322489E-3</v>
      </c>
      <c r="L33"/>
      <c r="M33"/>
      <c r="N33"/>
    </row>
    <row r="34" spans="1:19" s="2" customFormat="1">
      <c r="A34"/>
      <c r="B34"/>
      <c r="C34"/>
      <c r="D34"/>
      <c r="E34"/>
      <c r="F34"/>
      <c r="G34"/>
      <c r="H34"/>
      <c r="I34" s="3"/>
      <c r="J34" s="1"/>
      <c r="K34"/>
      <c r="L34"/>
      <c r="M34"/>
      <c r="N34"/>
    </row>
    <row r="35" spans="1:19" s="2" customFormat="1">
      <c r="A35"/>
      <c r="B35"/>
      <c r="C35"/>
      <c r="D35"/>
      <c r="E35"/>
      <c r="F35"/>
      <c r="G35"/>
      <c r="H35"/>
      <c r="I35" s="3"/>
      <c r="J35" s="1"/>
      <c r="K35"/>
      <c r="L35"/>
      <c r="M35"/>
      <c r="N35"/>
    </row>
    <row r="37" spans="1:19">
      <c r="P37" s="2"/>
      <c r="R37" s="2"/>
      <c r="S37" s="2"/>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CA13-946F-4B40-A160-3A196A7FCE80}">
  <dimension ref="A1:AO18"/>
  <sheetViews>
    <sheetView workbookViewId="0">
      <pane xSplit="1" ySplit="11" topLeftCell="B12" activePane="bottomRight" state="frozen"/>
      <selection pane="topRight"/>
      <selection pane="bottomLeft"/>
      <selection pane="bottomRight" activeCell="B12" sqref="B12"/>
    </sheetView>
  </sheetViews>
  <sheetFormatPr defaultRowHeight="11.4" customHeight="1"/>
  <cols>
    <col min="1" max="1" width="29.90625" style="190" customWidth="1"/>
    <col min="2" max="2" width="10" style="190" customWidth="1"/>
    <col min="3" max="3" width="15.90625" style="190" customWidth="1"/>
    <col min="4" max="4" width="16.90625" style="190" customWidth="1"/>
    <col min="5" max="5" width="17.90625" style="190" customWidth="1"/>
    <col min="6" max="6" width="10" style="190" customWidth="1"/>
    <col min="7" max="7" width="15.90625" style="190" customWidth="1"/>
    <col min="8" max="8" width="16.90625" style="190" customWidth="1"/>
    <col min="9" max="9" width="17.90625" style="190" customWidth="1"/>
    <col min="10" max="10" width="10" style="190" customWidth="1"/>
    <col min="11" max="11" width="15.90625" style="190" customWidth="1"/>
    <col min="12" max="12" width="16.90625" style="190" customWidth="1"/>
    <col min="13" max="13" width="17.90625" style="190" customWidth="1"/>
    <col min="14" max="14" width="10" style="190" customWidth="1"/>
    <col min="15" max="15" width="15.90625" style="190" customWidth="1"/>
    <col min="16" max="16" width="16.90625" style="190" customWidth="1"/>
    <col min="17" max="17" width="17.90625" style="190" customWidth="1"/>
    <col min="18" max="18" width="10" style="190" customWidth="1"/>
    <col min="19" max="19" width="15.90625" style="190" customWidth="1"/>
    <col min="20" max="20" width="16.90625" style="190" customWidth="1"/>
    <col min="21" max="21" width="17.90625" style="190" customWidth="1"/>
    <col min="22" max="22" width="10" style="190" customWidth="1"/>
    <col min="23" max="23" width="15.90625" style="190" customWidth="1"/>
    <col min="24" max="24" width="16.90625" style="190" customWidth="1"/>
    <col min="25" max="25" width="17.90625" style="190" customWidth="1"/>
    <col min="26" max="26" width="10" style="190" customWidth="1"/>
    <col min="27" max="27" width="15.90625" style="190" customWidth="1"/>
    <col min="28" max="28" width="16.90625" style="190" customWidth="1"/>
    <col min="29" max="29" width="17.90625" style="190" customWidth="1"/>
    <col min="30" max="30" width="10" style="190" customWidth="1"/>
    <col min="31" max="31" width="15.90625" style="190" customWidth="1"/>
    <col min="32" max="32" width="16.90625" style="190" customWidth="1"/>
    <col min="33" max="33" width="17.90625" style="190" customWidth="1"/>
    <col min="34" max="34" width="10" style="190" customWidth="1"/>
    <col min="35" max="35" width="15.90625" style="190" customWidth="1"/>
    <col min="36" max="36" width="16.90625" style="190" customWidth="1"/>
    <col min="37" max="37" width="17.90625" style="190" customWidth="1"/>
    <col min="38" max="38" width="10" style="190" customWidth="1"/>
    <col min="39" max="39" width="15.90625" style="190" customWidth="1"/>
    <col min="40" max="40" width="16.90625" style="190" customWidth="1"/>
    <col min="41" max="41" width="17.90625" style="190" customWidth="1"/>
    <col min="42" max="16384" width="8.7265625" style="190"/>
  </cols>
  <sheetData>
    <row r="1" spans="1:41" ht="14.5">
      <c r="A1" s="191" t="s">
        <v>268</v>
      </c>
    </row>
    <row r="2" spans="1:41" ht="14.5">
      <c r="A2" s="191" t="s">
        <v>214</v>
      </c>
      <c r="B2" s="192" t="s">
        <v>267</v>
      </c>
    </row>
    <row r="3" spans="1:41" ht="14.5">
      <c r="A3" s="191" t="s">
        <v>215</v>
      </c>
      <c r="B3" s="191" t="s">
        <v>266</v>
      </c>
    </row>
    <row r="4" spans="1:41" ht="14.5"/>
    <row r="5" spans="1:41" ht="14.5">
      <c r="A5" s="192" t="s">
        <v>120</v>
      </c>
      <c r="C5" s="191" t="s">
        <v>125</v>
      </c>
    </row>
    <row r="6" spans="1:41" ht="14.5">
      <c r="A6" s="192" t="s">
        <v>265</v>
      </c>
      <c r="C6" s="191" t="s">
        <v>264</v>
      </c>
    </row>
    <row r="7" spans="1:41" ht="14.5">
      <c r="A7" s="192" t="s">
        <v>119</v>
      </c>
      <c r="C7" s="191" t="s">
        <v>263</v>
      </c>
    </row>
    <row r="8" spans="1:41" ht="14.5"/>
    <row r="9" spans="1:41" ht="14.5">
      <c r="A9" s="197" t="s">
        <v>216</v>
      </c>
      <c r="B9" s="198" t="s">
        <v>205</v>
      </c>
      <c r="C9" s="198" t="s">
        <v>205</v>
      </c>
      <c r="D9" s="198" t="s">
        <v>205</v>
      </c>
      <c r="E9" s="198" t="s">
        <v>205</v>
      </c>
      <c r="F9" s="198" t="s">
        <v>206</v>
      </c>
      <c r="G9" s="198" t="s">
        <v>206</v>
      </c>
      <c r="H9" s="198" t="s">
        <v>206</v>
      </c>
      <c r="I9" s="198" t="s">
        <v>206</v>
      </c>
      <c r="J9" s="198" t="s">
        <v>207</v>
      </c>
      <c r="K9" s="198" t="s">
        <v>207</v>
      </c>
      <c r="L9" s="198" t="s">
        <v>207</v>
      </c>
      <c r="M9" s="198" t="s">
        <v>207</v>
      </c>
      <c r="N9" s="198" t="s">
        <v>208</v>
      </c>
      <c r="O9" s="198" t="s">
        <v>208</v>
      </c>
      <c r="P9" s="198" t="s">
        <v>208</v>
      </c>
      <c r="Q9" s="198" t="s">
        <v>208</v>
      </c>
      <c r="R9" s="198" t="s">
        <v>209</v>
      </c>
      <c r="S9" s="198" t="s">
        <v>209</v>
      </c>
      <c r="T9" s="198" t="s">
        <v>209</v>
      </c>
      <c r="U9" s="198" t="s">
        <v>209</v>
      </c>
      <c r="V9" s="198" t="s">
        <v>210</v>
      </c>
      <c r="W9" s="198" t="s">
        <v>210</v>
      </c>
      <c r="X9" s="198" t="s">
        <v>210</v>
      </c>
      <c r="Y9" s="198" t="s">
        <v>210</v>
      </c>
      <c r="Z9" s="198" t="s">
        <v>211</v>
      </c>
      <c r="AA9" s="198" t="s">
        <v>211</v>
      </c>
      <c r="AB9" s="198" t="s">
        <v>211</v>
      </c>
      <c r="AC9" s="198" t="s">
        <v>211</v>
      </c>
      <c r="AD9" s="198" t="s">
        <v>212</v>
      </c>
      <c r="AE9" s="198" t="s">
        <v>212</v>
      </c>
      <c r="AF9" s="198" t="s">
        <v>212</v>
      </c>
      <c r="AG9" s="198" t="s">
        <v>212</v>
      </c>
      <c r="AH9" s="198" t="s">
        <v>262</v>
      </c>
      <c r="AI9" s="198" t="s">
        <v>262</v>
      </c>
      <c r="AJ9" s="198" t="s">
        <v>262</v>
      </c>
      <c r="AK9" s="198" t="s">
        <v>262</v>
      </c>
      <c r="AL9" s="198" t="s">
        <v>261</v>
      </c>
      <c r="AM9" s="198" t="s">
        <v>261</v>
      </c>
      <c r="AN9" s="198" t="s">
        <v>261</v>
      </c>
      <c r="AO9" s="198" t="s">
        <v>261</v>
      </c>
    </row>
    <row r="10" spans="1:41" ht="14.5">
      <c r="A10" s="197" t="s">
        <v>218</v>
      </c>
      <c r="B10" s="196" t="s">
        <v>24</v>
      </c>
      <c r="C10" s="196" t="s">
        <v>260</v>
      </c>
      <c r="D10" s="196" t="s">
        <v>259</v>
      </c>
      <c r="E10" s="196" t="s">
        <v>258</v>
      </c>
      <c r="F10" s="196" t="s">
        <v>24</v>
      </c>
      <c r="G10" s="196" t="s">
        <v>260</v>
      </c>
      <c r="H10" s="196" t="s">
        <v>259</v>
      </c>
      <c r="I10" s="196" t="s">
        <v>258</v>
      </c>
      <c r="J10" s="196" t="s">
        <v>24</v>
      </c>
      <c r="K10" s="196" t="s">
        <v>260</v>
      </c>
      <c r="L10" s="196" t="s">
        <v>259</v>
      </c>
      <c r="M10" s="196" t="s">
        <v>258</v>
      </c>
      <c r="N10" s="196" t="s">
        <v>24</v>
      </c>
      <c r="O10" s="196" t="s">
        <v>260</v>
      </c>
      <c r="P10" s="196" t="s">
        <v>259</v>
      </c>
      <c r="Q10" s="196" t="s">
        <v>258</v>
      </c>
      <c r="R10" s="196" t="s">
        <v>24</v>
      </c>
      <c r="S10" s="196" t="s">
        <v>260</v>
      </c>
      <c r="T10" s="196" t="s">
        <v>259</v>
      </c>
      <c r="U10" s="196" t="s">
        <v>258</v>
      </c>
      <c r="V10" s="196" t="s">
        <v>24</v>
      </c>
      <c r="W10" s="196" t="s">
        <v>260</v>
      </c>
      <c r="X10" s="196" t="s">
        <v>259</v>
      </c>
      <c r="Y10" s="196" t="s">
        <v>258</v>
      </c>
      <c r="Z10" s="196" t="s">
        <v>24</v>
      </c>
      <c r="AA10" s="196" t="s">
        <v>260</v>
      </c>
      <c r="AB10" s="196" t="s">
        <v>259</v>
      </c>
      <c r="AC10" s="196" t="s">
        <v>258</v>
      </c>
      <c r="AD10" s="196" t="s">
        <v>24</v>
      </c>
      <c r="AE10" s="196" t="s">
        <v>260</v>
      </c>
      <c r="AF10" s="196" t="s">
        <v>259</v>
      </c>
      <c r="AG10" s="196" t="s">
        <v>258</v>
      </c>
      <c r="AH10" s="196" t="s">
        <v>24</v>
      </c>
      <c r="AI10" s="196" t="s">
        <v>260</v>
      </c>
      <c r="AJ10" s="196" t="s">
        <v>259</v>
      </c>
      <c r="AK10" s="196" t="s">
        <v>258</v>
      </c>
      <c r="AL10" s="196" t="s">
        <v>24</v>
      </c>
      <c r="AM10" s="196" t="s">
        <v>260</v>
      </c>
      <c r="AN10" s="196" t="s">
        <v>259</v>
      </c>
      <c r="AO10" s="196" t="s">
        <v>258</v>
      </c>
    </row>
    <row r="11" spans="1:41" ht="14.5">
      <c r="A11" s="195" t="s">
        <v>257</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c r="V11" s="159" t="s">
        <v>217</v>
      </c>
      <c r="W11" s="159" t="s">
        <v>217</v>
      </c>
      <c r="X11" s="159" t="s">
        <v>217</v>
      </c>
      <c r="Y11" s="159" t="s">
        <v>217</v>
      </c>
      <c r="Z11" s="159" t="s">
        <v>217</v>
      </c>
      <c r="AA11" s="159" t="s">
        <v>217</v>
      </c>
      <c r="AB11" s="159" t="s">
        <v>217</v>
      </c>
      <c r="AC11" s="159" t="s">
        <v>217</v>
      </c>
      <c r="AD11" s="159" t="s">
        <v>217</v>
      </c>
      <c r="AE11" s="159" t="s">
        <v>217</v>
      </c>
      <c r="AF11" s="159" t="s">
        <v>217</v>
      </c>
      <c r="AG11" s="159" t="s">
        <v>217</v>
      </c>
      <c r="AH11" s="159" t="s">
        <v>217</v>
      </c>
      <c r="AI11" s="159" t="s">
        <v>217</v>
      </c>
      <c r="AJ11" s="159" t="s">
        <v>217</v>
      </c>
      <c r="AK11" s="159" t="s">
        <v>217</v>
      </c>
      <c r="AL11" s="159" t="s">
        <v>217</v>
      </c>
      <c r="AM11" s="159" t="s">
        <v>217</v>
      </c>
      <c r="AN11" s="159" t="s">
        <v>217</v>
      </c>
      <c r="AO11" s="159" t="s">
        <v>217</v>
      </c>
    </row>
    <row r="12" spans="1:41" ht="14.5">
      <c r="A12" s="194" t="s">
        <v>256</v>
      </c>
      <c r="B12" s="193">
        <v>11367</v>
      </c>
      <c r="C12" s="193">
        <v>4400</v>
      </c>
      <c r="D12" s="193">
        <v>1156</v>
      </c>
      <c r="E12" s="193">
        <v>5811</v>
      </c>
      <c r="F12" s="193">
        <v>11185</v>
      </c>
      <c r="G12" s="193">
        <v>4379</v>
      </c>
      <c r="H12" s="193">
        <v>1156</v>
      </c>
      <c r="I12" s="193">
        <v>5650</v>
      </c>
      <c r="J12" s="193">
        <v>11197</v>
      </c>
      <c r="K12" s="193">
        <v>4391</v>
      </c>
      <c r="L12" s="193">
        <v>1156</v>
      </c>
      <c r="M12" s="193">
        <v>5650</v>
      </c>
      <c r="N12" s="193">
        <v>11190</v>
      </c>
      <c r="O12" s="193">
        <v>4380</v>
      </c>
      <c r="P12" s="193">
        <v>1156</v>
      </c>
      <c r="Q12" s="193">
        <v>5654</v>
      </c>
      <c r="R12" s="193">
        <v>11212</v>
      </c>
      <c r="S12" s="193">
        <v>4390</v>
      </c>
      <c r="T12" s="193">
        <v>1156</v>
      </c>
      <c r="U12" s="193">
        <v>5666</v>
      </c>
      <c r="V12" s="193">
        <v>11164</v>
      </c>
      <c r="W12" s="193">
        <v>4399</v>
      </c>
      <c r="X12" s="193">
        <v>1187</v>
      </c>
      <c r="Y12" s="193">
        <v>5578</v>
      </c>
      <c r="Z12" s="193">
        <v>11078</v>
      </c>
      <c r="AA12" s="193">
        <v>4407</v>
      </c>
      <c r="AB12" s="193">
        <v>1178</v>
      </c>
      <c r="AC12" s="193">
        <v>5493</v>
      </c>
      <c r="AD12" s="193">
        <v>10652</v>
      </c>
      <c r="AE12" s="193">
        <v>4168</v>
      </c>
      <c r="AF12" s="193">
        <v>1129</v>
      </c>
      <c r="AG12" s="193">
        <v>5355</v>
      </c>
      <c r="AH12" s="193">
        <v>10698</v>
      </c>
      <c r="AI12" s="193">
        <v>4214</v>
      </c>
      <c r="AJ12" s="193">
        <v>1129</v>
      </c>
      <c r="AK12" s="193">
        <v>5355</v>
      </c>
      <c r="AL12" s="193">
        <v>10757</v>
      </c>
      <c r="AM12" s="193">
        <v>4269</v>
      </c>
      <c r="AN12" s="193">
        <v>1134</v>
      </c>
      <c r="AO12" s="193">
        <v>5354</v>
      </c>
    </row>
    <row r="14" spans="1:41" ht="14.5">
      <c r="A14" s="192" t="s">
        <v>219</v>
      </c>
    </row>
    <row r="15" spans="1:41" ht="14.5">
      <c r="A15" s="192" t="s">
        <v>220</v>
      </c>
      <c r="B15" s="191" t="s">
        <v>221</v>
      </c>
    </row>
    <row r="18" spans="38:38" ht="11.4" customHeight="1">
      <c r="AL18" s="190">
        <f>AL12*24*365</f>
        <v>94231320</v>
      </c>
    </row>
  </sheetData>
  <mergeCells count="10">
    <mergeCell ref="V9:Y9"/>
    <mergeCell ref="Z9:AC9"/>
    <mergeCell ref="AD9:AG9"/>
    <mergeCell ref="AH9:AK9"/>
    <mergeCell ref="AL9:AO9"/>
    <mergeCell ref="B9:E9"/>
    <mergeCell ref="F9:I9"/>
    <mergeCell ref="J9:M9"/>
    <mergeCell ref="N9:Q9"/>
    <mergeCell ref="R9:U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12"/>
  <sheetViews>
    <sheetView zoomScale="80" zoomScaleNormal="80" workbookViewId="0">
      <selection activeCell="H10" sqref="H10"/>
    </sheetView>
  </sheetViews>
  <sheetFormatPr defaultColWidth="8.81640625" defaultRowHeight="14.5"/>
  <cols>
    <col min="3" max="3" width="32.6328125" customWidth="1"/>
    <col min="4" max="4" width="19.453125" customWidth="1"/>
    <col min="6" max="6" width="21.36328125" customWidth="1"/>
    <col min="10" max="10" width="8.81640625" style="3"/>
    <col min="11" max="11" width="19.36328125" customWidth="1"/>
  </cols>
  <sheetData>
    <row r="3" spans="2:17">
      <c r="B3" s="147" t="s">
        <v>3</v>
      </c>
      <c r="C3" s="6"/>
      <c r="D3" s="6"/>
      <c r="E3" s="6"/>
      <c r="F3" s="6"/>
      <c r="G3" s="6"/>
      <c r="H3" s="6"/>
      <c r="I3" s="6"/>
      <c r="J3" s="6"/>
      <c r="K3" s="6"/>
      <c r="L3" s="6"/>
      <c r="M3" s="6"/>
      <c r="N3" s="6"/>
      <c r="O3" s="6"/>
      <c r="P3" s="6"/>
      <c r="Q3" s="6"/>
    </row>
    <row r="4" spans="2:17">
      <c r="B4" s="6"/>
      <c r="C4" s="6" t="s">
        <v>254</v>
      </c>
      <c r="D4" s="6"/>
      <c r="E4" s="6"/>
      <c r="F4" s="6"/>
      <c r="G4" s="6"/>
      <c r="H4" s="6"/>
      <c r="I4" s="6"/>
      <c r="J4" s="6"/>
      <c r="K4" s="6"/>
      <c r="L4" s="6"/>
      <c r="M4" s="6"/>
      <c r="N4" s="6"/>
      <c r="O4" s="6"/>
      <c r="P4" s="6"/>
      <c r="Q4" s="6"/>
    </row>
    <row r="5" spans="2:17">
      <c r="B5" s="6"/>
      <c r="C5" s="6" t="s">
        <v>4</v>
      </c>
      <c r="D5" s="6"/>
      <c r="E5" s="6"/>
      <c r="F5" s="6"/>
      <c r="G5" s="6"/>
      <c r="H5" s="6"/>
      <c r="I5" s="6"/>
      <c r="J5" s="6"/>
      <c r="K5" s="6"/>
      <c r="L5" s="6"/>
      <c r="M5" s="6"/>
      <c r="N5" s="6"/>
      <c r="O5" s="6"/>
      <c r="P5" s="6"/>
      <c r="Q5" s="6"/>
    </row>
    <row r="6" spans="2:17">
      <c r="B6" s="6"/>
      <c r="C6" s="6"/>
      <c r="D6" s="6"/>
      <c r="E6" s="6"/>
      <c r="F6" s="42" t="s">
        <v>13</v>
      </c>
      <c r="G6" s="6"/>
      <c r="H6" s="6"/>
      <c r="I6" s="6"/>
      <c r="J6" s="6"/>
      <c r="K6" s="6"/>
      <c r="L6" s="6"/>
      <c r="M6" s="6"/>
      <c r="N6" s="6"/>
      <c r="O6" s="6"/>
      <c r="P6" s="6"/>
      <c r="Q6" s="6"/>
    </row>
    <row r="7" spans="2:17" ht="15" thickBot="1">
      <c r="B7" s="6"/>
      <c r="C7" s="141" t="s">
        <v>5</v>
      </c>
      <c r="D7" s="144" t="s">
        <v>1</v>
      </c>
      <c r="E7" s="144" t="s">
        <v>2</v>
      </c>
      <c r="F7" s="145" t="s">
        <v>0</v>
      </c>
      <c r="G7" s="146" t="s">
        <v>6</v>
      </c>
      <c r="H7" s="146" t="s">
        <v>250</v>
      </c>
      <c r="I7" s="146" t="s">
        <v>251</v>
      </c>
      <c r="J7" s="146" t="s">
        <v>255</v>
      </c>
      <c r="K7" s="146" t="s">
        <v>14</v>
      </c>
      <c r="L7" s="141" t="s">
        <v>7</v>
      </c>
      <c r="M7" s="6"/>
      <c r="N7" s="6"/>
      <c r="O7" s="6"/>
      <c r="P7" s="6"/>
      <c r="Q7" s="6"/>
    </row>
    <row r="8" spans="2:17" s="3" customFormat="1">
      <c r="B8" s="6"/>
      <c r="C8" s="142" t="s">
        <v>107</v>
      </c>
      <c r="D8" s="143"/>
      <c r="E8" s="143"/>
      <c r="F8" s="142"/>
      <c r="G8" s="142"/>
      <c r="H8" s="142" t="s">
        <v>20</v>
      </c>
      <c r="I8" s="142" t="s">
        <v>20</v>
      </c>
      <c r="J8" s="142"/>
      <c r="K8" s="142"/>
      <c r="L8" s="142"/>
      <c r="M8" s="6"/>
      <c r="N8" s="6"/>
      <c r="O8" s="6"/>
      <c r="P8" s="6"/>
      <c r="Q8" s="6"/>
    </row>
    <row r="9" spans="2:17">
      <c r="C9" s="41" t="s">
        <v>226</v>
      </c>
      <c r="D9" s="41" t="s">
        <v>9</v>
      </c>
      <c r="E9" s="41" t="s">
        <v>8</v>
      </c>
      <c r="F9" s="41">
        <v>2015</v>
      </c>
      <c r="G9" s="41">
        <v>1</v>
      </c>
      <c r="H9" s="43">
        <v>1</v>
      </c>
      <c r="I9" s="43">
        <v>1</v>
      </c>
      <c r="J9" s="43">
        <v>1</v>
      </c>
      <c r="K9" s="41">
        <v>5</v>
      </c>
      <c r="L9" s="41" t="s">
        <v>222</v>
      </c>
      <c r="M9" s="41"/>
    </row>
    <row r="10" spans="2:17">
      <c r="C10" s="41" t="s">
        <v>227</v>
      </c>
      <c r="D10" s="41" t="s">
        <v>10</v>
      </c>
      <c r="E10" s="41" t="s">
        <v>8</v>
      </c>
      <c r="F10" s="41">
        <v>2015</v>
      </c>
      <c r="G10" s="41">
        <v>1</v>
      </c>
      <c r="H10" s="43">
        <v>1</v>
      </c>
      <c r="I10" s="43">
        <v>1</v>
      </c>
      <c r="J10" s="43">
        <v>1</v>
      </c>
      <c r="K10" s="41">
        <v>5</v>
      </c>
      <c r="L10" s="41" t="s">
        <v>223</v>
      </c>
      <c r="M10" s="41"/>
    </row>
    <row r="11" spans="2:17">
      <c r="B11" s="2"/>
      <c r="C11" s="41" t="s">
        <v>228</v>
      </c>
      <c r="D11" s="41" t="s">
        <v>11</v>
      </c>
      <c r="E11" s="41" t="s">
        <v>8</v>
      </c>
      <c r="F11" s="41">
        <v>2015</v>
      </c>
      <c r="G11" s="41">
        <v>1</v>
      </c>
      <c r="H11" s="43">
        <v>1</v>
      </c>
      <c r="I11" s="43">
        <v>1</v>
      </c>
      <c r="J11" s="43">
        <v>1</v>
      </c>
      <c r="K11" s="41">
        <v>5</v>
      </c>
      <c r="L11" s="41" t="s">
        <v>224</v>
      </c>
      <c r="M11" s="41"/>
    </row>
    <row r="12" spans="2:17">
      <c r="B12" s="2"/>
      <c r="C12" s="41" t="s">
        <v>229</v>
      </c>
      <c r="D12" s="41" t="s">
        <v>12</v>
      </c>
      <c r="E12" s="41" t="s">
        <v>8</v>
      </c>
      <c r="F12" s="41">
        <v>2015</v>
      </c>
      <c r="G12" s="41">
        <v>1</v>
      </c>
      <c r="H12" s="43">
        <v>1</v>
      </c>
      <c r="I12" s="43">
        <v>1</v>
      </c>
      <c r="J12" s="43">
        <v>1</v>
      </c>
      <c r="K12" s="41">
        <v>5</v>
      </c>
      <c r="L12" s="41" t="s">
        <v>225</v>
      </c>
      <c r="M12" s="41"/>
      <c r="N12"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28"/>
  <sheetViews>
    <sheetView zoomScale="80" zoomScaleNormal="80" workbookViewId="0">
      <selection activeCell="C24" sqref="C24"/>
    </sheetView>
  </sheetViews>
  <sheetFormatPr defaultColWidth="8.81640625" defaultRowHeight="14.5"/>
  <cols>
    <col min="3" max="3" width="27.81640625" bestFit="1" customWidth="1"/>
    <col min="4" max="4" width="14" customWidth="1"/>
    <col min="6" max="6" width="21.453125" customWidth="1"/>
    <col min="7" max="7" width="9.6328125" customWidth="1"/>
    <col min="8" max="8" width="9.453125" bestFit="1" customWidth="1"/>
    <col min="10" max="10" width="8.81640625" style="3"/>
    <col min="11" max="11" width="18.6328125" customWidth="1"/>
  </cols>
  <sheetData>
    <row r="3" spans="2:20">
      <c r="B3" s="147" t="s">
        <v>3</v>
      </c>
      <c r="C3" s="6"/>
      <c r="D3" s="6"/>
      <c r="E3" s="6"/>
      <c r="F3" s="6"/>
      <c r="G3" s="6"/>
      <c r="H3" s="6"/>
      <c r="I3" s="6"/>
      <c r="J3" s="6"/>
      <c r="K3" s="6"/>
      <c r="L3" s="6"/>
      <c r="M3" s="6"/>
      <c r="N3" s="6"/>
      <c r="O3" s="6"/>
      <c r="P3" s="6"/>
      <c r="Q3" s="6"/>
      <c r="R3" s="3"/>
      <c r="S3" s="3"/>
      <c r="T3" s="3"/>
    </row>
    <row r="4" spans="2:20">
      <c r="B4" s="6"/>
      <c r="C4" s="6" t="s">
        <v>254</v>
      </c>
      <c r="D4" s="6"/>
      <c r="E4" s="6"/>
      <c r="F4" s="6"/>
      <c r="G4" s="6"/>
      <c r="H4" s="6"/>
      <c r="I4" s="6"/>
      <c r="J4" s="6"/>
      <c r="K4" s="6"/>
      <c r="L4" s="6"/>
      <c r="M4" s="6"/>
      <c r="N4" s="6"/>
      <c r="O4" s="6"/>
      <c r="P4" s="6"/>
      <c r="Q4" s="6"/>
      <c r="R4" s="3"/>
      <c r="S4" s="3"/>
      <c r="T4" s="3"/>
    </row>
    <row r="5" spans="2:20">
      <c r="B5" s="6"/>
      <c r="C5" s="6" t="s">
        <v>4</v>
      </c>
      <c r="D5" s="6"/>
      <c r="E5" s="6"/>
      <c r="F5" s="6"/>
      <c r="G5" s="6"/>
      <c r="H5" s="6"/>
      <c r="I5" s="6"/>
      <c r="J5" s="6"/>
      <c r="K5" s="6"/>
      <c r="L5" s="6"/>
      <c r="M5" s="6"/>
      <c r="N5" s="6"/>
      <c r="O5" s="6"/>
      <c r="P5" s="6"/>
      <c r="Q5" s="6"/>
      <c r="R5" s="3"/>
      <c r="S5" s="3"/>
      <c r="T5" s="3"/>
    </row>
    <row r="6" spans="2:20">
      <c r="B6" s="6"/>
      <c r="C6" s="6"/>
      <c r="D6" s="6"/>
      <c r="E6" s="6"/>
      <c r="F6" s="42" t="s">
        <v>13</v>
      </c>
      <c r="G6" s="6"/>
      <c r="H6" s="6"/>
      <c r="I6" s="6"/>
      <c r="J6" s="6"/>
      <c r="K6" s="6"/>
      <c r="L6" s="6"/>
      <c r="M6" s="6"/>
      <c r="N6" s="6"/>
      <c r="O6" s="6"/>
      <c r="P6" s="6"/>
      <c r="Q6" s="6"/>
      <c r="R6" s="3"/>
      <c r="S6" s="3"/>
      <c r="T6" s="3"/>
    </row>
    <row r="7" spans="2:20" ht="15" thickBot="1">
      <c r="B7" s="6"/>
      <c r="C7" s="141" t="s">
        <v>5</v>
      </c>
      <c r="D7" s="144" t="s">
        <v>1</v>
      </c>
      <c r="E7" s="144" t="s">
        <v>2</v>
      </c>
      <c r="F7" s="145" t="s">
        <v>0</v>
      </c>
      <c r="G7" s="146" t="s">
        <v>106</v>
      </c>
      <c r="H7" s="146" t="s">
        <v>250</v>
      </c>
      <c r="I7" s="146" t="s">
        <v>251</v>
      </c>
      <c r="J7" s="146" t="s">
        <v>255</v>
      </c>
      <c r="K7" s="146" t="s">
        <v>14</v>
      </c>
      <c r="L7" s="141" t="s">
        <v>7</v>
      </c>
      <c r="M7" s="6"/>
      <c r="N7" s="6"/>
      <c r="O7" s="6"/>
      <c r="P7" s="6"/>
      <c r="Q7" s="6"/>
      <c r="R7" s="3"/>
      <c r="S7" s="3"/>
      <c r="T7" s="3"/>
    </row>
    <row r="8" spans="2:20" s="3" customFormat="1">
      <c r="B8" s="6"/>
      <c r="C8" s="142" t="s">
        <v>107</v>
      </c>
      <c r="D8" s="143"/>
      <c r="E8" s="143"/>
      <c r="F8" s="142"/>
      <c r="G8" s="142"/>
      <c r="H8" s="142" t="s">
        <v>43</v>
      </c>
      <c r="I8" s="142" t="s">
        <v>43</v>
      </c>
      <c r="J8" s="142"/>
      <c r="K8" s="142"/>
      <c r="L8" s="142"/>
      <c r="M8" s="6"/>
      <c r="N8" s="6"/>
      <c r="O8" s="6"/>
      <c r="P8" s="6"/>
      <c r="Q8" s="6"/>
    </row>
    <row r="9" spans="2:20">
      <c r="B9" s="3"/>
      <c r="C9" s="41" t="s">
        <v>230</v>
      </c>
      <c r="D9" s="41" t="s">
        <v>101</v>
      </c>
      <c r="E9" s="41" t="s">
        <v>8</v>
      </c>
      <c r="F9" s="41">
        <v>2025</v>
      </c>
      <c r="G9" s="41">
        <v>1</v>
      </c>
      <c r="H9" s="48">
        <v>0</v>
      </c>
      <c r="I9" s="48">
        <v>0</v>
      </c>
      <c r="J9" s="48">
        <v>0</v>
      </c>
      <c r="K9" s="41">
        <v>2</v>
      </c>
      <c r="L9" s="41" t="s">
        <v>233</v>
      </c>
      <c r="M9" s="41"/>
      <c r="N9" s="43">
        <v>0</v>
      </c>
      <c r="O9" s="43">
        <v>0</v>
      </c>
      <c r="P9" s="3"/>
      <c r="Q9" s="3"/>
      <c r="R9" s="3"/>
      <c r="S9" s="3"/>
      <c r="T9" s="3"/>
    </row>
    <row r="10" spans="2:20">
      <c r="B10" s="3"/>
      <c r="C10" s="41"/>
      <c r="D10" s="41" t="s">
        <v>101</v>
      </c>
      <c r="E10" s="41" t="s">
        <v>8</v>
      </c>
      <c r="F10" s="41">
        <v>2026</v>
      </c>
      <c r="G10" s="41">
        <v>1</v>
      </c>
      <c r="H10" s="48">
        <v>0</v>
      </c>
      <c r="I10" s="48">
        <v>0</v>
      </c>
      <c r="J10" s="48">
        <v>0</v>
      </c>
      <c r="K10" s="41"/>
      <c r="L10" s="41"/>
      <c r="M10" s="41"/>
      <c r="N10" s="43">
        <f>Data!AN73</f>
        <v>199.0088718781939</v>
      </c>
      <c r="O10" s="43">
        <f>Data!AN75</f>
        <v>97.991128121806099</v>
      </c>
      <c r="P10" s="3"/>
      <c r="Q10" s="3"/>
      <c r="R10" s="3"/>
      <c r="S10" s="3"/>
      <c r="T10" s="3"/>
    </row>
    <row r="11" spans="2:20">
      <c r="B11" s="3"/>
      <c r="C11" s="41"/>
      <c r="D11" s="41" t="s">
        <v>101</v>
      </c>
      <c r="E11" s="41" t="s">
        <v>8</v>
      </c>
      <c r="F11" s="41">
        <v>2030</v>
      </c>
      <c r="G11" s="41">
        <v>1</v>
      </c>
      <c r="H11" s="48">
        <v>0</v>
      </c>
      <c r="I11" s="48">
        <v>0</v>
      </c>
      <c r="J11" s="48">
        <v>0</v>
      </c>
      <c r="K11" s="41"/>
      <c r="L11" s="41"/>
      <c r="M11" s="41"/>
      <c r="N11" s="43">
        <f>Data!AO73</f>
        <v>995.04435939096948</v>
      </c>
      <c r="O11" s="43">
        <f>Data!AO75</f>
        <v>489.95564060903052</v>
      </c>
      <c r="P11" s="3"/>
      <c r="Q11" s="3"/>
      <c r="R11" s="3"/>
      <c r="S11" s="3"/>
      <c r="T11" s="3"/>
    </row>
    <row r="12" spans="2:20">
      <c r="B12" s="3"/>
      <c r="C12" s="41"/>
      <c r="D12" s="41" t="s">
        <v>101</v>
      </c>
      <c r="E12" s="41" t="s">
        <v>8</v>
      </c>
      <c r="F12" s="41">
        <v>2035</v>
      </c>
      <c r="G12" s="41">
        <v>1</v>
      </c>
      <c r="H12" s="48">
        <v>0</v>
      </c>
      <c r="I12" s="48">
        <v>0</v>
      </c>
      <c r="J12" s="48">
        <v>0</v>
      </c>
      <c r="K12" s="41"/>
      <c r="L12" s="41"/>
      <c r="M12" s="41"/>
      <c r="N12" s="43">
        <f>Data!AP73</f>
        <v>1990.088718781939</v>
      </c>
      <c r="O12" s="43">
        <f>Data!AP75</f>
        <v>979.91128121806105</v>
      </c>
      <c r="P12" s="3"/>
      <c r="Q12" s="3"/>
      <c r="R12" s="3"/>
      <c r="S12" s="3"/>
      <c r="T12" s="3"/>
    </row>
    <row r="13" spans="2:20">
      <c r="B13" s="3"/>
      <c r="C13" s="3"/>
      <c r="D13" s="41" t="s">
        <v>101</v>
      </c>
      <c r="E13" s="41" t="s">
        <v>8</v>
      </c>
      <c r="F13" s="41">
        <v>2040</v>
      </c>
      <c r="G13" s="41">
        <v>1</v>
      </c>
      <c r="H13" s="48">
        <v>0</v>
      </c>
      <c r="I13" s="48">
        <v>0</v>
      </c>
      <c r="J13" s="48">
        <v>0</v>
      </c>
      <c r="K13" s="3"/>
      <c r="L13" s="3"/>
      <c r="M13" s="3"/>
      <c r="N13" s="43">
        <f>Data!AQ73</f>
        <v>3587.5202021409095</v>
      </c>
      <c r="O13" s="43">
        <f>Data!AQ75</f>
        <v>1766.4797978590905</v>
      </c>
      <c r="P13" s="3"/>
      <c r="Q13" s="3"/>
      <c r="R13" s="3"/>
      <c r="S13" s="3"/>
      <c r="T13" s="3"/>
    </row>
    <row r="14" spans="2:20">
      <c r="B14" s="3"/>
      <c r="C14" s="3"/>
      <c r="D14" s="41" t="s">
        <v>101</v>
      </c>
      <c r="E14" s="41" t="s">
        <v>8</v>
      </c>
      <c r="F14" s="41">
        <v>2050</v>
      </c>
      <c r="G14" s="41">
        <v>1</v>
      </c>
      <c r="H14" s="48">
        <v>0</v>
      </c>
      <c r="I14" s="48">
        <v>0</v>
      </c>
      <c r="J14" s="48">
        <v>0</v>
      </c>
      <c r="K14" s="3"/>
      <c r="L14" s="3"/>
      <c r="M14" s="3"/>
      <c r="N14" s="43">
        <f>Data!AR73</f>
        <v>7332.5053365760123</v>
      </c>
      <c r="O14" s="43">
        <f>Data!AR75</f>
        <v>3610.4946634239868</v>
      </c>
      <c r="P14" s="3"/>
      <c r="Q14" s="3"/>
      <c r="R14" s="3"/>
      <c r="S14" s="3"/>
      <c r="T14" s="3"/>
    </row>
    <row r="15" spans="2:20">
      <c r="B15" s="3"/>
      <c r="C15" s="41" t="s">
        <v>231</v>
      </c>
      <c r="D15" s="41" t="s">
        <v>102</v>
      </c>
      <c r="E15" s="41" t="s">
        <v>8</v>
      </c>
      <c r="F15" s="41">
        <v>2025</v>
      </c>
      <c r="G15" s="41">
        <v>1</v>
      </c>
      <c r="H15" s="48">
        <v>0</v>
      </c>
      <c r="I15" s="48">
        <v>0</v>
      </c>
      <c r="J15" s="48">
        <v>0</v>
      </c>
      <c r="K15" s="41">
        <v>2</v>
      </c>
      <c r="L15" s="41" t="s">
        <v>232</v>
      </c>
      <c r="M15" s="41"/>
      <c r="N15" s="43">
        <v>0</v>
      </c>
      <c r="O15" s="43">
        <v>0</v>
      </c>
      <c r="P15" s="3"/>
      <c r="Q15" s="3"/>
      <c r="R15" s="3"/>
      <c r="S15" s="3"/>
      <c r="T15" s="3"/>
    </row>
    <row r="16" spans="2:20">
      <c r="B16" s="3"/>
      <c r="C16" s="3"/>
      <c r="D16" s="41" t="s">
        <v>102</v>
      </c>
      <c r="E16" s="41" t="s">
        <v>8</v>
      </c>
      <c r="F16" s="41">
        <v>2026</v>
      </c>
      <c r="G16" s="41">
        <v>1</v>
      </c>
      <c r="H16" s="48">
        <v>0</v>
      </c>
      <c r="I16" s="48">
        <v>0</v>
      </c>
      <c r="J16" s="48">
        <v>0</v>
      </c>
      <c r="K16" s="3"/>
      <c r="L16" s="3"/>
      <c r="M16" s="3"/>
      <c r="N16" s="48">
        <f>Data!AN74</f>
        <v>53.224757281553408</v>
      </c>
      <c r="O16" s="48">
        <f>Data!AN76</f>
        <v>29.775242718446588</v>
      </c>
      <c r="P16" s="3"/>
      <c r="Q16" s="3"/>
      <c r="R16" s="3"/>
      <c r="S16" s="3"/>
      <c r="T16" s="3"/>
    </row>
    <row r="17" spans="2:20">
      <c r="B17" s="3"/>
      <c r="C17" s="3"/>
      <c r="D17" s="41" t="s">
        <v>102</v>
      </c>
      <c r="E17" s="41" t="s">
        <v>8</v>
      </c>
      <c r="F17" s="41">
        <v>2030</v>
      </c>
      <c r="G17" s="41">
        <v>1</v>
      </c>
      <c r="H17" s="48">
        <v>0</v>
      </c>
      <c r="I17" s="48">
        <v>0</v>
      </c>
      <c r="J17" s="48">
        <v>0</v>
      </c>
      <c r="K17" s="3"/>
      <c r="L17" s="3"/>
      <c r="M17" s="3"/>
      <c r="N17" s="48">
        <f>Data!AO74</f>
        <v>266.12378640776706</v>
      </c>
      <c r="O17" s="48">
        <f>Data!AO76</f>
        <v>148.87621359223294</v>
      </c>
      <c r="P17" s="3"/>
      <c r="Q17" s="3"/>
      <c r="R17" s="3"/>
      <c r="S17" s="3"/>
      <c r="T17" s="3"/>
    </row>
    <row r="18" spans="2:20">
      <c r="B18" s="3"/>
      <c r="C18" s="3"/>
      <c r="D18" s="41" t="s">
        <v>102</v>
      </c>
      <c r="E18" s="41" t="s">
        <v>8</v>
      </c>
      <c r="F18" s="41">
        <v>2035</v>
      </c>
      <c r="G18" s="41">
        <v>1</v>
      </c>
      <c r="H18" s="48">
        <v>0</v>
      </c>
      <c r="I18" s="48">
        <v>0</v>
      </c>
      <c r="J18" s="48">
        <v>0</v>
      </c>
      <c r="K18" s="3"/>
      <c r="L18" s="3"/>
      <c r="M18" s="3"/>
      <c r="N18" s="48">
        <f>Data!AP74</f>
        <v>532.24757281553411</v>
      </c>
      <c r="O18" s="48">
        <f>Data!AP76</f>
        <v>297.75242718446589</v>
      </c>
      <c r="P18" s="3"/>
      <c r="Q18" s="3"/>
      <c r="R18" s="3"/>
      <c r="S18" s="3"/>
      <c r="T18" s="3"/>
    </row>
    <row r="19" spans="2:20">
      <c r="B19" s="3"/>
      <c r="C19" s="3"/>
      <c r="D19" s="41" t="s">
        <v>102</v>
      </c>
      <c r="E19" s="41" t="s">
        <v>8</v>
      </c>
      <c r="F19" s="41">
        <v>2040</v>
      </c>
      <c r="G19" s="41">
        <v>1</v>
      </c>
      <c r="H19" s="48">
        <v>0</v>
      </c>
      <c r="I19" s="48">
        <v>0</v>
      </c>
      <c r="J19" s="48">
        <v>0</v>
      </c>
      <c r="K19" s="3"/>
      <c r="L19" s="3"/>
      <c r="M19" s="3"/>
      <c r="N19" s="48">
        <f>Data!AQ74</f>
        <v>959.32815533980602</v>
      </c>
      <c r="O19" s="48">
        <f>Data!AQ76</f>
        <v>536.67184466019398</v>
      </c>
      <c r="P19" s="3"/>
      <c r="Q19" s="3"/>
      <c r="R19" s="3"/>
      <c r="S19" s="3"/>
      <c r="T19" s="3"/>
    </row>
    <row r="20" spans="2:20">
      <c r="B20" s="3"/>
      <c r="C20" s="3"/>
      <c r="D20" s="41" t="s">
        <v>102</v>
      </c>
      <c r="E20" s="41" t="s">
        <v>8</v>
      </c>
      <c r="F20" s="41">
        <v>2050</v>
      </c>
      <c r="G20" s="41">
        <v>1</v>
      </c>
      <c r="H20" s="48">
        <v>0</v>
      </c>
      <c r="I20" s="48">
        <v>0</v>
      </c>
      <c r="J20" s="48">
        <v>0</v>
      </c>
      <c r="K20" s="3"/>
      <c r="L20" s="3"/>
      <c r="M20" s="3"/>
      <c r="N20" s="48">
        <f>Data!AR74</f>
        <v>1960.3383495145631</v>
      </c>
      <c r="O20" s="48">
        <f>Data!AR76</f>
        <v>1096.6616504854367</v>
      </c>
      <c r="P20" s="3"/>
      <c r="Q20" s="3"/>
      <c r="R20" s="3"/>
      <c r="S20" s="3"/>
      <c r="T20" s="3"/>
    </row>
    <row r="21" spans="2:20">
      <c r="B21" s="3"/>
      <c r="C21" s="3"/>
      <c r="D21" s="3"/>
      <c r="E21" s="3"/>
      <c r="F21" s="3"/>
      <c r="G21" s="3"/>
      <c r="H21" s="3"/>
      <c r="I21" s="3"/>
      <c r="K21" s="3"/>
      <c r="L21" s="3"/>
      <c r="M21" s="3"/>
      <c r="N21" s="3"/>
      <c r="O21" s="3"/>
      <c r="P21" s="3"/>
      <c r="Q21" s="3"/>
      <c r="R21" s="3"/>
      <c r="S21" s="3"/>
      <c r="T21" s="3"/>
    </row>
    <row r="22" spans="2:20">
      <c r="B22" s="3"/>
      <c r="C22" s="3"/>
      <c r="D22" s="3"/>
      <c r="E22" s="3"/>
      <c r="F22" s="3"/>
      <c r="G22" s="3"/>
      <c r="H22" s="3"/>
      <c r="I22" s="3"/>
      <c r="K22" s="3"/>
      <c r="L22" s="3"/>
      <c r="M22" s="3"/>
      <c r="N22" s="3"/>
      <c r="O22" s="3"/>
      <c r="P22" s="3"/>
      <c r="Q22" s="3"/>
      <c r="R22" s="3"/>
      <c r="S22" s="3"/>
      <c r="T22" s="3"/>
    </row>
    <row r="23" spans="2:20">
      <c r="B23" s="3"/>
      <c r="C23" s="3"/>
      <c r="D23" s="3"/>
      <c r="E23" s="3"/>
      <c r="F23" s="3"/>
      <c r="G23" s="3"/>
      <c r="H23" s="3"/>
      <c r="I23" s="3"/>
      <c r="K23" s="3"/>
      <c r="L23" s="3"/>
      <c r="M23" s="3"/>
      <c r="N23" s="3"/>
      <c r="O23" s="3"/>
      <c r="P23" s="3"/>
      <c r="Q23" s="3"/>
      <c r="R23" s="3"/>
      <c r="S23" s="3"/>
      <c r="T23" s="3"/>
    </row>
    <row r="24" spans="2:20">
      <c r="B24" s="3"/>
      <c r="C24" s="3"/>
      <c r="D24" s="3"/>
      <c r="E24" s="3"/>
      <c r="F24" s="3"/>
      <c r="G24" s="3"/>
      <c r="H24" s="3"/>
      <c r="I24" s="3"/>
      <c r="K24" s="3"/>
      <c r="L24" s="3"/>
      <c r="M24" s="3"/>
      <c r="N24" s="3"/>
      <c r="O24" s="3"/>
      <c r="P24" s="3"/>
      <c r="Q24" s="3"/>
      <c r="R24" s="3"/>
      <c r="S24" s="3"/>
      <c r="T24" s="3"/>
    </row>
    <row r="25" spans="2:20">
      <c r="B25" s="3"/>
      <c r="C25" s="3"/>
      <c r="D25" s="3"/>
      <c r="E25" s="3"/>
      <c r="F25" s="3"/>
      <c r="G25" s="3"/>
      <c r="H25" s="3"/>
      <c r="I25" s="3"/>
      <c r="K25" s="3"/>
      <c r="L25" s="3"/>
      <c r="M25" s="3"/>
      <c r="N25" s="3"/>
      <c r="O25" s="3"/>
      <c r="P25" s="3"/>
      <c r="Q25" s="3"/>
      <c r="R25" s="3"/>
      <c r="S25" s="3"/>
      <c r="T25" s="3"/>
    </row>
    <row r="26" spans="2:20">
      <c r="B26" s="3"/>
      <c r="C26" s="3"/>
      <c r="D26" s="3"/>
      <c r="E26" s="3"/>
      <c r="F26" s="3"/>
      <c r="G26" s="3"/>
      <c r="H26" s="3"/>
      <c r="I26" s="3"/>
      <c r="K26" s="3"/>
      <c r="L26" s="3"/>
      <c r="M26" s="3"/>
      <c r="N26" s="3"/>
      <c r="O26" s="3"/>
      <c r="P26" s="3"/>
      <c r="Q26" s="3"/>
      <c r="R26" s="3"/>
      <c r="S26" s="3"/>
      <c r="T26" s="3"/>
    </row>
    <row r="27" spans="2:20">
      <c r="B27" s="3"/>
      <c r="C27" s="3"/>
      <c r="D27" s="3"/>
      <c r="E27" s="3"/>
      <c r="F27" s="3"/>
      <c r="G27" s="3"/>
      <c r="H27" s="3"/>
      <c r="I27" s="3"/>
      <c r="K27" s="3"/>
      <c r="L27" s="3"/>
      <c r="M27" s="3"/>
      <c r="N27" s="3"/>
      <c r="O27" s="3"/>
      <c r="P27" s="3"/>
      <c r="Q27" s="3"/>
      <c r="R27" s="3"/>
      <c r="S27" s="3"/>
      <c r="T27" s="3"/>
    </row>
    <row r="28" spans="2:20">
      <c r="B28" s="3"/>
      <c r="C28" s="3"/>
      <c r="D28" s="3"/>
      <c r="E28" s="3"/>
      <c r="F28" s="3"/>
      <c r="G28" s="3"/>
      <c r="H28" s="3"/>
      <c r="I28" s="3"/>
      <c r="K28" s="3"/>
      <c r="L28" s="3"/>
      <c r="M28" s="3"/>
      <c r="N28" s="3"/>
      <c r="O28" s="3"/>
      <c r="P28" s="3"/>
      <c r="Q28" s="3"/>
      <c r="R28" s="3"/>
      <c r="S28" s="3"/>
      <c r="T28"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40CD-4E86-4307-A351-687C972DFC9A}">
  <dimension ref="B2:Q87"/>
  <sheetViews>
    <sheetView showGridLines="0" workbookViewId="0">
      <selection activeCell="E26" sqref="E26"/>
    </sheetView>
  </sheetViews>
  <sheetFormatPr defaultColWidth="9.1796875" defaultRowHeight="14"/>
  <cols>
    <col min="1" max="1" width="7.6328125" style="166" customWidth="1"/>
    <col min="2" max="2" width="19.453125" style="166" customWidth="1"/>
    <col min="3" max="3" width="16.81640625" style="166" customWidth="1"/>
    <col min="4" max="5" width="12.6328125" style="166" customWidth="1"/>
    <col min="6" max="6" width="13.81640625" style="166" customWidth="1"/>
    <col min="7" max="8" width="12.6328125" style="166" customWidth="1"/>
    <col min="9" max="9" width="15" style="166" customWidth="1"/>
    <col min="10" max="10" width="12.6328125" style="166" customWidth="1"/>
    <col min="11" max="11" width="16.6328125" style="166" customWidth="1"/>
    <col min="12" max="12" width="13.453125" style="166" customWidth="1"/>
    <col min="13" max="14" width="12.6328125" style="166" customWidth="1"/>
    <col min="15" max="15" width="18.6328125" style="166" customWidth="1"/>
    <col min="16" max="17" width="12.6328125" style="166" customWidth="1"/>
    <col min="18" max="256" width="9.1796875" style="166"/>
    <col min="257" max="257" width="7.6328125" style="166" customWidth="1"/>
    <col min="258" max="258" width="19.453125" style="166" customWidth="1"/>
    <col min="259" max="259" width="16.81640625" style="166" customWidth="1"/>
    <col min="260" max="261" width="12.6328125" style="166" customWidth="1"/>
    <col min="262" max="262" width="13.81640625" style="166" customWidth="1"/>
    <col min="263" max="264" width="12.6328125" style="166" customWidth="1"/>
    <col min="265" max="265" width="15" style="166" customWidth="1"/>
    <col min="266" max="266" width="12.6328125" style="166" customWidth="1"/>
    <col min="267" max="267" width="16.6328125" style="166" customWidth="1"/>
    <col min="268" max="268" width="13.453125" style="166" customWidth="1"/>
    <col min="269" max="270" width="12.6328125" style="166" customWidth="1"/>
    <col min="271" max="271" width="18.6328125" style="166" customWidth="1"/>
    <col min="272" max="273" width="12.6328125" style="166" customWidth="1"/>
    <col min="274" max="512" width="9.1796875" style="166"/>
    <col min="513" max="513" width="7.6328125" style="166" customWidth="1"/>
    <col min="514" max="514" width="19.453125" style="166" customWidth="1"/>
    <col min="515" max="515" width="16.81640625" style="166" customWidth="1"/>
    <col min="516" max="517" width="12.6328125" style="166" customWidth="1"/>
    <col min="518" max="518" width="13.81640625" style="166" customWidth="1"/>
    <col min="519" max="520" width="12.6328125" style="166" customWidth="1"/>
    <col min="521" max="521" width="15" style="166" customWidth="1"/>
    <col min="522" max="522" width="12.6328125" style="166" customWidth="1"/>
    <col min="523" max="523" width="16.6328125" style="166" customWidth="1"/>
    <col min="524" max="524" width="13.453125" style="166" customWidth="1"/>
    <col min="525" max="526" width="12.6328125" style="166" customWidth="1"/>
    <col min="527" max="527" width="18.6328125" style="166" customWidth="1"/>
    <col min="528" max="529" width="12.6328125" style="166" customWidth="1"/>
    <col min="530" max="768" width="9.1796875" style="166"/>
    <col min="769" max="769" width="7.6328125" style="166" customWidth="1"/>
    <col min="770" max="770" width="19.453125" style="166" customWidth="1"/>
    <col min="771" max="771" width="16.81640625" style="166" customWidth="1"/>
    <col min="772" max="773" width="12.6328125" style="166" customWidth="1"/>
    <col min="774" max="774" width="13.81640625" style="166" customWidth="1"/>
    <col min="775" max="776" width="12.6328125" style="166" customWidth="1"/>
    <col min="777" max="777" width="15" style="166" customWidth="1"/>
    <col min="778" max="778" width="12.6328125" style="166" customWidth="1"/>
    <col min="779" max="779" width="16.6328125" style="166" customWidth="1"/>
    <col min="780" max="780" width="13.453125" style="166" customWidth="1"/>
    <col min="781" max="782" width="12.6328125" style="166" customWidth="1"/>
    <col min="783" max="783" width="18.6328125" style="166" customWidth="1"/>
    <col min="784" max="785" width="12.6328125" style="166" customWidth="1"/>
    <col min="786" max="1024" width="9.1796875" style="166"/>
    <col min="1025" max="1025" width="7.6328125" style="166" customWidth="1"/>
    <col min="1026" max="1026" width="19.453125" style="166" customWidth="1"/>
    <col min="1027" max="1027" width="16.81640625" style="166" customWidth="1"/>
    <col min="1028" max="1029" width="12.6328125" style="166" customWidth="1"/>
    <col min="1030" max="1030" width="13.81640625" style="166" customWidth="1"/>
    <col min="1031" max="1032" width="12.6328125" style="166" customWidth="1"/>
    <col min="1033" max="1033" width="15" style="166" customWidth="1"/>
    <col min="1034" max="1034" width="12.6328125" style="166" customWidth="1"/>
    <col min="1035" max="1035" width="16.6328125" style="166" customWidth="1"/>
    <col min="1036" max="1036" width="13.453125" style="166" customWidth="1"/>
    <col min="1037" max="1038" width="12.6328125" style="166" customWidth="1"/>
    <col min="1039" max="1039" width="18.6328125" style="166" customWidth="1"/>
    <col min="1040" max="1041" width="12.6328125" style="166" customWidth="1"/>
    <col min="1042" max="1280" width="9.1796875" style="166"/>
    <col min="1281" max="1281" width="7.6328125" style="166" customWidth="1"/>
    <col min="1282" max="1282" width="19.453125" style="166" customWidth="1"/>
    <col min="1283" max="1283" width="16.81640625" style="166" customWidth="1"/>
    <col min="1284" max="1285" width="12.6328125" style="166" customWidth="1"/>
    <col min="1286" max="1286" width="13.81640625" style="166" customWidth="1"/>
    <col min="1287" max="1288" width="12.6328125" style="166" customWidth="1"/>
    <col min="1289" max="1289" width="15" style="166" customWidth="1"/>
    <col min="1290" max="1290" width="12.6328125" style="166" customWidth="1"/>
    <col min="1291" max="1291" width="16.6328125" style="166" customWidth="1"/>
    <col min="1292" max="1292" width="13.453125" style="166" customWidth="1"/>
    <col min="1293" max="1294" width="12.6328125" style="166" customWidth="1"/>
    <col min="1295" max="1295" width="18.6328125" style="166" customWidth="1"/>
    <col min="1296" max="1297" width="12.6328125" style="166" customWidth="1"/>
    <col min="1298" max="1536" width="9.1796875" style="166"/>
    <col min="1537" max="1537" width="7.6328125" style="166" customWidth="1"/>
    <col min="1538" max="1538" width="19.453125" style="166" customWidth="1"/>
    <col min="1539" max="1539" width="16.81640625" style="166" customWidth="1"/>
    <col min="1540" max="1541" width="12.6328125" style="166" customWidth="1"/>
    <col min="1542" max="1542" width="13.81640625" style="166" customWidth="1"/>
    <col min="1543" max="1544" width="12.6328125" style="166" customWidth="1"/>
    <col min="1545" max="1545" width="15" style="166" customWidth="1"/>
    <col min="1546" max="1546" width="12.6328125" style="166" customWidth="1"/>
    <col min="1547" max="1547" width="16.6328125" style="166" customWidth="1"/>
    <col min="1548" max="1548" width="13.453125" style="166" customWidth="1"/>
    <col min="1549" max="1550" width="12.6328125" style="166" customWidth="1"/>
    <col min="1551" max="1551" width="18.6328125" style="166" customWidth="1"/>
    <col min="1552" max="1553" width="12.6328125" style="166" customWidth="1"/>
    <col min="1554" max="1792" width="9.1796875" style="166"/>
    <col min="1793" max="1793" width="7.6328125" style="166" customWidth="1"/>
    <col min="1794" max="1794" width="19.453125" style="166" customWidth="1"/>
    <col min="1795" max="1795" width="16.81640625" style="166" customWidth="1"/>
    <col min="1796" max="1797" width="12.6328125" style="166" customWidth="1"/>
    <col min="1798" max="1798" width="13.81640625" style="166" customWidth="1"/>
    <col min="1799" max="1800" width="12.6328125" style="166" customWidth="1"/>
    <col min="1801" max="1801" width="15" style="166" customWidth="1"/>
    <col min="1802" max="1802" width="12.6328125" style="166" customWidth="1"/>
    <col min="1803" max="1803" width="16.6328125" style="166" customWidth="1"/>
    <col min="1804" max="1804" width="13.453125" style="166" customWidth="1"/>
    <col min="1805" max="1806" width="12.6328125" style="166" customWidth="1"/>
    <col min="1807" max="1807" width="18.6328125" style="166" customWidth="1"/>
    <col min="1808" max="1809" width="12.6328125" style="166" customWidth="1"/>
    <col min="1810" max="2048" width="9.1796875" style="166"/>
    <col min="2049" max="2049" width="7.6328125" style="166" customWidth="1"/>
    <col min="2050" max="2050" width="19.453125" style="166" customWidth="1"/>
    <col min="2051" max="2051" width="16.81640625" style="166" customWidth="1"/>
    <col min="2052" max="2053" width="12.6328125" style="166" customWidth="1"/>
    <col min="2054" max="2054" width="13.81640625" style="166" customWidth="1"/>
    <col min="2055" max="2056" width="12.6328125" style="166" customWidth="1"/>
    <col min="2057" max="2057" width="15" style="166" customWidth="1"/>
    <col min="2058" max="2058" width="12.6328125" style="166" customWidth="1"/>
    <col min="2059" max="2059" width="16.6328125" style="166" customWidth="1"/>
    <col min="2060" max="2060" width="13.453125" style="166" customWidth="1"/>
    <col min="2061" max="2062" width="12.6328125" style="166" customWidth="1"/>
    <col min="2063" max="2063" width="18.6328125" style="166" customWidth="1"/>
    <col min="2064" max="2065" width="12.6328125" style="166" customWidth="1"/>
    <col min="2066" max="2304" width="9.1796875" style="166"/>
    <col min="2305" max="2305" width="7.6328125" style="166" customWidth="1"/>
    <col min="2306" max="2306" width="19.453125" style="166" customWidth="1"/>
    <col min="2307" max="2307" width="16.81640625" style="166" customWidth="1"/>
    <col min="2308" max="2309" width="12.6328125" style="166" customWidth="1"/>
    <col min="2310" max="2310" width="13.81640625" style="166" customWidth="1"/>
    <col min="2311" max="2312" width="12.6328125" style="166" customWidth="1"/>
    <col min="2313" max="2313" width="15" style="166" customWidth="1"/>
    <col min="2314" max="2314" width="12.6328125" style="166" customWidth="1"/>
    <col min="2315" max="2315" width="16.6328125" style="166" customWidth="1"/>
    <col min="2316" max="2316" width="13.453125" style="166" customWidth="1"/>
    <col min="2317" max="2318" width="12.6328125" style="166" customWidth="1"/>
    <col min="2319" max="2319" width="18.6328125" style="166" customWidth="1"/>
    <col min="2320" max="2321" width="12.6328125" style="166" customWidth="1"/>
    <col min="2322" max="2560" width="9.1796875" style="166"/>
    <col min="2561" max="2561" width="7.6328125" style="166" customWidth="1"/>
    <col min="2562" max="2562" width="19.453125" style="166" customWidth="1"/>
    <col min="2563" max="2563" width="16.81640625" style="166" customWidth="1"/>
    <col min="2564" max="2565" width="12.6328125" style="166" customWidth="1"/>
    <col min="2566" max="2566" width="13.81640625" style="166" customWidth="1"/>
    <col min="2567" max="2568" width="12.6328125" style="166" customWidth="1"/>
    <col min="2569" max="2569" width="15" style="166" customWidth="1"/>
    <col min="2570" max="2570" width="12.6328125" style="166" customWidth="1"/>
    <col min="2571" max="2571" width="16.6328125" style="166" customWidth="1"/>
    <col min="2572" max="2572" width="13.453125" style="166" customWidth="1"/>
    <col min="2573" max="2574" width="12.6328125" style="166" customWidth="1"/>
    <col min="2575" max="2575" width="18.6328125" style="166" customWidth="1"/>
    <col min="2576" max="2577" width="12.6328125" style="166" customWidth="1"/>
    <col min="2578" max="2816" width="9.1796875" style="166"/>
    <col min="2817" max="2817" width="7.6328125" style="166" customWidth="1"/>
    <col min="2818" max="2818" width="19.453125" style="166" customWidth="1"/>
    <col min="2819" max="2819" width="16.81640625" style="166" customWidth="1"/>
    <col min="2820" max="2821" width="12.6328125" style="166" customWidth="1"/>
    <col min="2822" max="2822" width="13.81640625" style="166" customWidth="1"/>
    <col min="2823" max="2824" width="12.6328125" style="166" customWidth="1"/>
    <col min="2825" max="2825" width="15" style="166" customWidth="1"/>
    <col min="2826" max="2826" width="12.6328125" style="166" customWidth="1"/>
    <col min="2827" max="2827" width="16.6328125" style="166" customWidth="1"/>
    <col min="2828" max="2828" width="13.453125" style="166" customWidth="1"/>
    <col min="2829" max="2830" width="12.6328125" style="166" customWidth="1"/>
    <col min="2831" max="2831" width="18.6328125" style="166" customWidth="1"/>
    <col min="2832" max="2833" width="12.6328125" style="166" customWidth="1"/>
    <col min="2834" max="3072" width="9.1796875" style="166"/>
    <col min="3073" max="3073" width="7.6328125" style="166" customWidth="1"/>
    <col min="3074" max="3074" width="19.453125" style="166" customWidth="1"/>
    <col min="3075" max="3075" width="16.81640625" style="166" customWidth="1"/>
    <col min="3076" max="3077" width="12.6328125" style="166" customWidth="1"/>
    <col min="3078" max="3078" width="13.81640625" style="166" customWidth="1"/>
    <col min="3079" max="3080" width="12.6328125" style="166" customWidth="1"/>
    <col min="3081" max="3081" width="15" style="166" customWidth="1"/>
    <col min="3082" max="3082" width="12.6328125" style="166" customWidth="1"/>
    <col min="3083" max="3083" width="16.6328125" style="166" customWidth="1"/>
    <col min="3084" max="3084" width="13.453125" style="166" customWidth="1"/>
    <col min="3085" max="3086" width="12.6328125" style="166" customWidth="1"/>
    <col min="3087" max="3087" width="18.6328125" style="166" customWidth="1"/>
    <col min="3088" max="3089" width="12.6328125" style="166" customWidth="1"/>
    <col min="3090" max="3328" width="9.1796875" style="166"/>
    <col min="3329" max="3329" width="7.6328125" style="166" customWidth="1"/>
    <col min="3330" max="3330" width="19.453125" style="166" customWidth="1"/>
    <col min="3331" max="3331" width="16.81640625" style="166" customWidth="1"/>
    <col min="3332" max="3333" width="12.6328125" style="166" customWidth="1"/>
    <col min="3334" max="3334" width="13.81640625" style="166" customWidth="1"/>
    <col min="3335" max="3336" width="12.6328125" style="166" customWidth="1"/>
    <col min="3337" max="3337" width="15" style="166" customWidth="1"/>
    <col min="3338" max="3338" width="12.6328125" style="166" customWidth="1"/>
    <col min="3339" max="3339" width="16.6328125" style="166" customWidth="1"/>
    <col min="3340" max="3340" width="13.453125" style="166" customWidth="1"/>
    <col min="3341" max="3342" width="12.6328125" style="166" customWidth="1"/>
    <col min="3343" max="3343" width="18.6328125" style="166" customWidth="1"/>
    <col min="3344" max="3345" width="12.6328125" style="166" customWidth="1"/>
    <col min="3346" max="3584" width="9.1796875" style="166"/>
    <col min="3585" max="3585" width="7.6328125" style="166" customWidth="1"/>
    <col min="3586" max="3586" width="19.453125" style="166" customWidth="1"/>
    <col min="3587" max="3587" width="16.81640625" style="166" customWidth="1"/>
    <col min="3588" max="3589" width="12.6328125" style="166" customWidth="1"/>
    <col min="3590" max="3590" width="13.81640625" style="166" customWidth="1"/>
    <col min="3591" max="3592" width="12.6328125" style="166" customWidth="1"/>
    <col min="3593" max="3593" width="15" style="166" customWidth="1"/>
    <col min="3594" max="3594" width="12.6328125" style="166" customWidth="1"/>
    <col min="3595" max="3595" width="16.6328125" style="166" customWidth="1"/>
    <col min="3596" max="3596" width="13.453125" style="166" customWidth="1"/>
    <col min="3597" max="3598" width="12.6328125" style="166" customWidth="1"/>
    <col min="3599" max="3599" width="18.6328125" style="166" customWidth="1"/>
    <col min="3600" max="3601" width="12.6328125" style="166" customWidth="1"/>
    <col min="3602" max="3840" width="9.1796875" style="166"/>
    <col min="3841" max="3841" width="7.6328125" style="166" customWidth="1"/>
    <col min="3842" max="3842" width="19.453125" style="166" customWidth="1"/>
    <col min="3843" max="3843" width="16.81640625" style="166" customWidth="1"/>
    <col min="3844" max="3845" width="12.6328125" style="166" customWidth="1"/>
    <col min="3846" max="3846" width="13.81640625" style="166" customWidth="1"/>
    <col min="3847" max="3848" width="12.6328125" style="166" customWidth="1"/>
    <col min="3849" max="3849" width="15" style="166" customWidth="1"/>
    <col min="3850" max="3850" width="12.6328125" style="166" customWidth="1"/>
    <col min="3851" max="3851" width="16.6328125" style="166" customWidth="1"/>
    <col min="3852" max="3852" width="13.453125" style="166" customWidth="1"/>
    <col min="3853" max="3854" width="12.6328125" style="166" customWidth="1"/>
    <col min="3855" max="3855" width="18.6328125" style="166" customWidth="1"/>
    <col min="3856" max="3857" width="12.6328125" style="166" customWidth="1"/>
    <col min="3858" max="4096" width="9.1796875" style="166"/>
    <col min="4097" max="4097" width="7.6328125" style="166" customWidth="1"/>
    <col min="4098" max="4098" width="19.453125" style="166" customWidth="1"/>
    <col min="4099" max="4099" width="16.81640625" style="166" customWidth="1"/>
    <col min="4100" max="4101" width="12.6328125" style="166" customWidth="1"/>
    <col min="4102" max="4102" width="13.81640625" style="166" customWidth="1"/>
    <col min="4103" max="4104" width="12.6328125" style="166" customWidth="1"/>
    <col min="4105" max="4105" width="15" style="166" customWidth="1"/>
    <col min="4106" max="4106" width="12.6328125" style="166" customWidth="1"/>
    <col min="4107" max="4107" width="16.6328125" style="166" customWidth="1"/>
    <col min="4108" max="4108" width="13.453125" style="166" customWidth="1"/>
    <col min="4109" max="4110" width="12.6328125" style="166" customWidth="1"/>
    <col min="4111" max="4111" width="18.6328125" style="166" customWidth="1"/>
    <col min="4112" max="4113" width="12.6328125" style="166" customWidth="1"/>
    <col min="4114" max="4352" width="9.1796875" style="166"/>
    <col min="4353" max="4353" width="7.6328125" style="166" customWidth="1"/>
    <col min="4354" max="4354" width="19.453125" style="166" customWidth="1"/>
    <col min="4355" max="4355" width="16.81640625" style="166" customWidth="1"/>
    <col min="4356" max="4357" width="12.6328125" style="166" customWidth="1"/>
    <col min="4358" max="4358" width="13.81640625" style="166" customWidth="1"/>
    <col min="4359" max="4360" width="12.6328125" style="166" customWidth="1"/>
    <col min="4361" max="4361" width="15" style="166" customWidth="1"/>
    <col min="4362" max="4362" width="12.6328125" style="166" customWidth="1"/>
    <col min="4363" max="4363" width="16.6328125" style="166" customWidth="1"/>
    <col min="4364" max="4364" width="13.453125" style="166" customWidth="1"/>
    <col min="4365" max="4366" width="12.6328125" style="166" customWidth="1"/>
    <col min="4367" max="4367" width="18.6328125" style="166" customWidth="1"/>
    <col min="4368" max="4369" width="12.6328125" style="166" customWidth="1"/>
    <col min="4370" max="4608" width="9.1796875" style="166"/>
    <col min="4609" max="4609" width="7.6328125" style="166" customWidth="1"/>
    <col min="4610" max="4610" width="19.453125" style="166" customWidth="1"/>
    <col min="4611" max="4611" width="16.81640625" style="166" customWidth="1"/>
    <col min="4612" max="4613" width="12.6328125" style="166" customWidth="1"/>
    <col min="4614" max="4614" width="13.81640625" style="166" customWidth="1"/>
    <col min="4615" max="4616" width="12.6328125" style="166" customWidth="1"/>
    <col min="4617" max="4617" width="15" style="166" customWidth="1"/>
    <col min="4618" max="4618" width="12.6328125" style="166" customWidth="1"/>
    <col min="4619" max="4619" width="16.6328125" style="166" customWidth="1"/>
    <col min="4620" max="4620" width="13.453125" style="166" customWidth="1"/>
    <col min="4621" max="4622" width="12.6328125" style="166" customWidth="1"/>
    <col min="4623" max="4623" width="18.6328125" style="166" customWidth="1"/>
    <col min="4624" max="4625" width="12.6328125" style="166" customWidth="1"/>
    <col min="4626" max="4864" width="9.1796875" style="166"/>
    <col min="4865" max="4865" width="7.6328125" style="166" customWidth="1"/>
    <col min="4866" max="4866" width="19.453125" style="166" customWidth="1"/>
    <col min="4867" max="4867" width="16.81640625" style="166" customWidth="1"/>
    <col min="4868" max="4869" width="12.6328125" style="166" customWidth="1"/>
    <col min="4870" max="4870" width="13.81640625" style="166" customWidth="1"/>
    <col min="4871" max="4872" width="12.6328125" style="166" customWidth="1"/>
    <col min="4873" max="4873" width="15" style="166" customWidth="1"/>
    <col min="4874" max="4874" width="12.6328125" style="166" customWidth="1"/>
    <col min="4875" max="4875" width="16.6328125" style="166" customWidth="1"/>
    <col min="4876" max="4876" width="13.453125" style="166" customWidth="1"/>
    <col min="4877" max="4878" width="12.6328125" style="166" customWidth="1"/>
    <col min="4879" max="4879" width="18.6328125" style="166" customWidth="1"/>
    <col min="4880" max="4881" width="12.6328125" style="166" customWidth="1"/>
    <col min="4882" max="5120" width="9.1796875" style="166"/>
    <col min="5121" max="5121" width="7.6328125" style="166" customWidth="1"/>
    <col min="5122" max="5122" width="19.453125" style="166" customWidth="1"/>
    <col min="5123" max="5123" width="16.81640625" style="166" customWidth="1"/>
    <col min="5124" max="5125" width="12.6328125" style="166" customWidth="1"/>
    <col min="5126" max="5126" width="13.81640625" style="166" customWidth="1"/>
    <col min="5127" max="5128" width="12.6328125" style="166" customWidth="1"/>
    <col min="5129" max="5129" width="15" style="166" customWidth="1"/>
    <col min="5130" max="5130" width="12.6328125" style="166" customWidth="1"/>
    <col min="5131" max="5131" width="16.6328125" style="166" customWidth="1"/>
    <col min="5132" max="5132" width="13.453125" style="166" customWidth="1"/>
    <col min="5133" max="5134" width="12.6328125" style="166" customWidth="1"/>
    <col min="5135" max="5135" width="18.6328125" style="166" customWidth="1"/>
    <col min="5136" max="5137" width="12.6328125" style="166" customWidth="1"/>
    <col min="5138" max="5376" width="9.1796875" style="166"/>
    <col min="5377" max="5377" width="7.6328125" style="166" customWidth="1"/>
    <col min="5378" max="5378" width="19.453125" style="166" customWidth="1"/>
    <col min="5379" max="5379" width="16.81640625" style="166" customWidth="1"/>
    <col min="5380" max="5381" width="12.6328125" style="166" customWidth="1"/>
    <col min="5382" max="5382" width="13.81640625" style="166" customWidth="1"/>
    <col min="5383" max="5384" width="12.6328125" style="166" customWidth="1"/>
    <col min="5385" max="5385" width="15" style="166" customWidth="1"/>
    <col min="5386" max="5386" width="12.6328125" style="166" customWidth="1"/>
    <col min="5387" max="5387" width="16.6328125" style="166" customWidth="1"/>
    <col min="5388" max="5388" width="13.453125" style="166" customWidth="1"/>
    <col min="5389" max="5390" width="12.6328125" style="166" customWidth="1"/>
    <col min="5391" max="5391" width="18.6328125" style="166" customWidth="1"/>
    <col min="5392" max="5393" width="12.6328125" style="166" customWidth="1"/>
    <col min="5394" max="5632" width="9.1796875" style="166"/>
    <col min="5633" max="5633" width="7.6328125" style="166" customWidth="1"/>
    <col min="5634" max="5634" width="19.453125" style="166" customWidth="1"/>
    <col min="5635" max="5635" width="16.81640625" style="166" customWidth="1"/>
    <col min="5636" max="5637" width="12.6328125" style="166" customWidth="1"/>
    <col min="5638" max="5638" width="13.81640625" style="166" customWidth="1"/>
    <col min="5639" max="5640" width="12.6328125" style="166" customWidth="1"/>
    <col min="5641" max="5641" width="15" style="166" customWidth="1"/>
    <col min="5642" max="5642" width="12.6328125" style="166" customWidth="1"/>
    <col min="5643" max="5643" width="16.6328125" style="166" customWidth="1"/>
    <col min="5644" max="5644" width="13.453125" style="166" customWidth="1"/>
    <col min="5645" max="5646" width="12.6328125" style="166" customWidth="1"/>
    <col min="5647" max="5647" width="18.6328125" style="166" customWidth="1"/>
    <col min="5648" max="5649" width="12.6328125" style="166" customWidth="1"/>
    <col min="5650" max="5888" width="9.1796875" style="166"/>
    <col min="5889" max="5889" width="7.6328125" style="166" customWidth="1"/>
    <col min="5890" max="5890" width="19.453125" style="166" customWidth="1"/>
    <col min="5891" max="5891" width="16.81640625" style="166" customWidth="1"/>
    <col min="5892" max="5893" width="12.6328125" style="166" customWidth="1"/>
    <col min="5894" max="5894" width="13.81640625" style="166" customWidth="1"/>
    <col min="5895" max="5896" width="12.6328125" style="166" customWidth="1"/>
    <col min="5897" max="5897" width="15" style="166" customWidth="1"/>
    <col min="5898" max="5898" width="12.6328125" style="166" customWidth="1"/>
    <col min="5899" max="5899" width="16.6328125" style="166" customWidth="1"/>
    <col min="5900" max="5900" width="13.453125" style="166" customWidth="1"/>
    <col min="5901" max="5902" width="12.6328125" style="166" customWidth="1"/>
    <col min="5903" max="5903" width="18.6328125" style="166" customWidth="1"/>
    <col min="5904" max="5905" width="12.6328125" style="166" customWidth="1"/>
    <col min="5906" max="6144" width="9.1796875" style="166"/>
    <col min="6145" max="6145" width="7.6328125" style="166" customWidth="1"/>
    <col min="6146" max="6146" width="19.453125" style="166" customWidth="1"/>
    <col min="6147" max="6147" width="16.81640625" style="166" customWidth="1"/>
    <col min="6148" max="6149" width="12.6328125" style="166" customWidth="1"/>
    <col min="6150" max="6150" width="13.81640625" style="166" customWidth="1"/>
    <col min="6151" max="6152" width="12.6328125" style="166" customWidth="1"/>
    <col min="6153" max="6153" width="15" style="166" customWidth="1"/>
    <col min="6154" max="6154" width="12.6328125" style="166" customWidth="1"/>
    <col min="6155" max="6155" width="16.6328125" style="166" customWidth="1"/>
    <col min="6156" max="6156" width="13.453125" style="166" customWidth="1"/>
    <col min="6157" max="6158" width="12.6328125" style="166" customWidth="1"/>
    <col min="6159" max="6159" width="18.6328125" style="166" customWidth="1"/>
    <col min="6160" max="6161" width="12.6328125" style="166" customWidth="1"/>
    <col min="6162" max="6400" width="9.1796875" style="166"/>
    <col min="6401" max="6401" width="7.6328125" style="166" customWidth="1"/>
    <col min="6402" max="6402" width="19.453125" style="166" customWidth="1"/>
    <col min="6403" max="6403" width="16.81640625" style="166" customWidth="1"/>
    <col min="6404" max="6405" width="12.6328125" style="166" customWidth="1"/>
    <col min="6406" max="6406" width="13.81640625" style="166" customWidth="1"/>
    <col min="6407" max="6408" width="12.6328125" style="166" customWidth="1"/>
    <col min="6409" max="6409" width="15" style="166" customWidth="1"/>
    <col min="6410" max="6410" width="12.6328125" style="166" customWidth="1"/>
    <col min="6411" max="6411" width="16.6328125" style="166" customWidth="1"/>
    <col min="6412" max="6412" width="13.453125" style="166" customWidth="1"/>
    <col min="6413" max="6414" width="12.6328125" style="166" customWidth="1"/>
    <col min="6415" max="6415" width="18.6328125" style="166" customWidth="1"/>
    <col min="6416" max="6417" width="12.6328125" style="166" customWidth="1"/>
    <col min="6418" max="6656" width="9.1796875" style="166"/>
    <col min="6657" max="6657" width="7.6328125" style="166" customWidth="1"/>
    <col min="6658" max="6658" width="19.453125" style="166" customWidth="1"/>
    <col min="6659" max="6659" width="16.81640625" style="166" customWidth="1"/>
    <col min="6660" max="6661" width="12.6328125" style="166" customWidth="1"/>
    <col min="6662" max="6662" width="13.81640625" style="166" customWidth="1"/>
    <col min="6663" max="6664" width="12.6328125" style="166" customWidth="1"/>
    <col min="6665" max="6665" width="15" style="166" customWidth="1"/>
    <col min="6666" max="6666" width="12.6328125" style="166" customWidth="1"/>
    <col min="6667" max="6667" width="16.6328125" style="166" customWidth="1"/>
    <col min="6668" max="6668" width="13.453125" style="166" customWidth="1"/>
    <col min="6669" max="6670" width="12.6328125" style="166" customWidth="1"/>
    <col min="6671" max="6671" width="18.6328125" style="166" customWidth="1"/>
    <col min="6672" max="6673" width="12.6328125" style="166" customWidth="1"/>
    <col min="6674" max="6912" width="9.1796875" style="166"/>
    <col min="6913" max="6913" width="7.6328125" style="166" customWidth="1"/>
    <col min="6914" max="6914" width="19.453125" style="166" customWidth="1"/>
    <col min="6915" max="6915" width="16.81640625" style="166" customWidth="1"/>
    <col min="6916" max="6917" width="12.6328125" style="166" customWidth="1"/>
    <col min="6918" max="6918" width="13.81640625" style="166" customWidth="1"/>
    <col min="6919" max="6920" width="12.6328125" style="166" customWidth="1"/>
    <col min="6921" max="6921" width="15" style="166" customWidth="1"/>
    <col min="6922" max="6922" width="12.6328125" style="166" customWidth="1"/>
    <col min="6923" max="6923" width="16.6328125" style="166" customWidth="1"/>
    <col min="6924" max="6924" width="13.453125" style="166" customWidth="1"/>
    <col min="6925" max="6926" width="12.6328125" style="166" customWidth="1"/>
    <col min="6927" max="6927" width="18.6328125" style="166" customWidth="1"/>
    <col min="6928" max="6929" width="12.6328125" style="166" customWidth="1"/>
    <col min="6930" max="7168" width="9.1796875" style="166"/>
    <col min="7169" max="7169" width="7.6328125" style="166" customWidth="1"/>
    <col min="7170" max="7170" width="19.453125" style="166" customWidth="1"/>
    <col min="7171" max="7171" width="16.81640625" style="166" customWidth="1"/>
    <col min="7172" max="7173" width="12.6328125" style="166" customWidth="1"/>
    <col min="7174" max="7174" width="13.81640625" style="166" customWidth="1"/>
    <col min="7175" max="7176" width="12.6328125" style="166" customWidth="1"/>
    <col min="7177" max="7177" width="15" style="166" customWidth="1"/>
    <col min="7178" max="7178" width="12.6328125" style="166" customWidth="1"/>
    <col min="7179" max="7179" width="16.6328125" style="166" customWidth="1"/>
    <col min="7180" max="7180" width="13.453125" style="166" customWidth="1"/>
    <col min="7181" max="7182" width="12.6328125" style="166" customWidth="1"/>
    <col min="7183" max="7183" width="18.6328125" style="166" customWidth="1"/>
    <col min="7184" max="7185" width="12.6328125" style="166" customWidth="1"/>
    <col min="7186" max="7424" width="9.1796875" style="166"/>
    <col min="7425" max="7425" width="7.6328125" style="166" customWidth="1"/>
    <col min="7426" max="7426" width="19.453125" style="166" customWidth="1"/>
    <col min="7427" max="7427" width="16.81640625" style="166" customWidth="1"/>
    <col min="7428" max="7429" width="12.6328125" style="166" customWidth="1"/>
    <col min="7430" max="7430" width="13.81640625" style="166" customWidth="1"/>
    <col min="7431" max="7432" width="12.6328125" style="166" customWidth="1"/>
    <col min="7433" max="7433" width="15" style="166" customWidth="1"/>
    <col min="7434" max="7434" width="12.6328125" style="166" customWidth="1"/>
    <col min="7435" max="7435" width="16.6328125" style="166" customWidth="1"/>
    <col min="7436" max="7436" width="13.453125" style="166" customWidth="1"/>
    <col min="7437" max="7438" width="12.6328125" style="166" customWidth="1"/>
    <col min="7439" max="7439" width="18.6328125" style="166" customWidth="1"/>
    <col min="7440" max="7441" width="12.6328125" style="166" customWidth="1"/>
    <col min="7442" max="7680" width="9.1796875" style="166"/>
    <col min="7681" max="7681" width="7.6328125" style="166" customWidth="1"/>
    <col min="7682" max="7682" width="19.453125" style="166" customWidth="1"/>
    <col min="7683" max="7683" width="16.81640625" style="166" customWidth="1"/>
    <col min="7684" max="7685" width="12.6328125" style="166" customWidth="1"/>
    <col min="7686" max="7686" width="13.81640625" style="166" customWidth="1"/>
    <col min="7687" max="7688" width="12.6328125" style="166" customWidth="1"/>
    <col min="7689" max="7689" width="15" style="166" customWidth="1"/>
    <col min="7690" max="7690" width="12.6328125" style="166" customWidth="1"/>
    <col min="7691" max="7691" width="16.6328125" style="166" customWidth="1"/>
    <col min="7692" max="7692" width="13.453125" style="166" customWidth="1"/>
    <col min="7693" max="7694" width="12.6328125" style="166" customWidth="1"/>
    <col min="7695" max="7695" width="18.6328125" style="166" customWidth="1"/>
    <col min="7696" max="7697" width="12.6328125" style="166" customWidth="1"/>
    <col min="7698" max="7936" width="9.1796875" style="166"/>
    <col min="7937" max="7937" width="7.6328125" style="166" customWidth="1"/>
    <col min="7938" max="7938" width="19.453125" style="166" customWidth="1"/>
    <col min="7939" max="7939" width="16.81640625" style="166" customWidth="1"/>
    <col min="7940" max="7941" width="12.6328125" style="166" customWidth="1"/>
    <col min="7942" max="7942" width="13.81640625" style="166" customWidth="1"/>
    <col min="7943" max="7944" width="12.6328125" style="166" customWidth="1"/>
    <col min="7945" max="7945" width="15" style="166" customWidth="1"/>
    <col min="7946" max="7946" width="12.6328125" style="166" customWidth="1"/>
    <col min="7947" max="7947" width="16.6328125" style="166" customWidth="1"/>
    <col min="7948" max="7948" width="13.453125" style="166" customWidth="1"/>
    <col min="7949" max="7950" width="12.6328125" style="166" customWidth="1"/>
    <col min="7951" max="7951" width="18.6328125" style="166" customWidth="1"/>
    <col min="7952" max="7953" width="12.6328125" style="166" customWidth="1"/>
    <col min="7954" max="8192" width="9.1796875" style="166"/>
    <col min="8193" max="8193" width="7.6328125" style="166" customWidth="1"/>
    <col min="8194" max="8194" width="19.453125" style="166" customWidth="1"/>
    <col min="8195" max="8195" width="16.81640625" style="166" customWidth="1"/>
    <col min="8196" max="8197" width="12.6328125" style="166" customWidth="1"/>
    <col min="8198" max="8198" width="13.81640625" style="166" customWidth="1"/>
    <col min="8199" max="8200" width="12.6328125" style="166" customWidth="1"/>
    <col min="8201" max="8201" width="15" style="166" customWidth="1"/>
    <col min="8202" max="8202" width="12.6328125" style="166" customWidth="1"/>
    <col min="8203" max="8203" width="16.6328125" style="166" customWidth="1"/>
    <col min="8204" max="8204" width="13.453125" style="166" customWidth="1"/>
    <col min="8205" max="8206" width="12.6328125" style="166" customWidth="1"/>
    <col min="8207" max="8207" width="18.6328125" style="166" customWidth="1"/>
    <col min="8208" max="8209" width="12.6328125" style="166" customWidth="1"/>
    <col min="8210" max="8448" width="9.1796875" style="166"/>
    <col min="8449" max="8449" width="7.6328125" style="166" customWidth="1"/>
    <col min="8450" max="8450" width="19.453125" style="166" customWidth="1"/>
    <col min="8451" max="8451" width="16.81640625" style="166" customWidth="1"/>
    <col min="8452" max="8453" width="12.6328125" style="166" customWidth="1"/>
    <col min="8454" max="8454" width="13.81640625" style="166" customWidth="1"/>
    <col min="8455" max="8456" width="12.6328125" style="166" customWidth="1"/>
    <col min="8457" max="8457" width="15" style="166" customWidth="1"/>
    <col min="8458" max="8458" width="12.6328125" style="166" customWidth="1"/>
    <col min="8459" max="8459" width="16.6328125" style="166" customWidth="1"/>
    <col min="8460" max="8460" width="13.453125" style="166" customWidth="1"/>
    <col min="8461" max="8462" width="12.6328125" style="166" customWidth="1"/>
    <col min="8463" max="8463" width="18.6328125" style="166" customWidth="1"/>
    <col min="8464" max="8465" width="12.6328125" style="166" customWidth="1"/>
    <col min="8466" max="8704" width="9.1796875" style="166"/>
    <col min="8705" max="8705" width="7.6328125" style="166" customWidth="1"/>
    <col min="8706" max="8706" width="19.453125" style="166" customWidth="1"/>
    <col min="8707" max="8707" width="16.81640625" style="166" customWidth="1"/>
    <col min="8708" max="8709" width="12.6328125" style="166" customWidth="1"/>
    <col min="8710" max="8710" width="13.81640625" style="166" customWidth="1"/>
    <col min="8711" max="8712" width="12.6328125" style="166" customWidth="1"/>
    <col min="8713" max="8713" width="15" style="166" customWidth="1"/>
    <col min="8714" max="8714" width="12.6328125" style="166" customWidth="1"/>
    <col min="8715" max="8715" width="16.6328125" style="166" customWidth="1"/>
    <col min="8716" max="8716" width="13.453125" style="166" customWidth="1"/>
    <col min="8717" max="8718" width="12.6328125" style="166" customWidth="1"/>
    <col min="8719" max="8719" width="18.6328125" style="166" customWidth="1"/>
    <col min="8720" max="8721" width="12.6328125" style="166" customWidth="1"/>
    <col min="8722" max="8960" width="9.1796875" style="166"/>
    <col min="8961" max="8961" width="7.6328125" style="166" customWidth="1"/>
    <col min="8962" max="8962" width="19.453125" style="166" customWidth="1"/>
    <col min="8963" max="8963" width="16.81640625" style="166" customWidth="1"/>
    <col min="8964" max="8965" width="12.6328125" style="166" customWidth="1"/>
    <col min="8966" max="8966" width="13.81640625" style="166" customWidth="1"/>
    <col min="8967" max="8968" width="12.6328125" style="166" customWidth="1"/>
    <col min="8969" max="8969" width="15" style="166" customWidth="1"/>
    <col min="8970" max="8970" width="12.6328125" style="166" customWidth="1"/>
    <col min="8971" max="8971" width="16.6328125" style="166" customWidth="1"/>
    <col min="8972" max="8972" width="13.453125" style="166" customWidth="1"/>
    <col min="8973" max="8974" width="12.6328125" style="166" customWidth="1"/>
    <col min="8975" max="8975" width="18.6328125" style="166" customWidth="1"/>
    <col min="8976" max="8977" width="12.6328125" style="166" customWidth="1"/>
    <col min="8978" max="9216" width="9.1796875" style="166"/>
    <col min="9217" max="9217" width="7.6328125" style="166" customWidth="1"/>
    <col min="9218" max="9218" width="19.453125" style="166" customWidth="1"/>
    <col min="9219" max="9219" width="16.81640625" style="166" customWidth="1"/>
    <col min="9220" max="9221" width="12.6328125" style="166" customWidth="1"/>
    <col min="9222" max="9222" width="13.81640625" style="166" customWidth="1"/>
    <col min="9223" max="9224" width="12.6328125" style="166" customWidth="1"/>
    <col min="9225" max="9225" width="15" style="166" customWidth="1"/>
    <col min="9226" max="9226" width="12.6328125" style="166" customWidth="1"/>
    <col min="9227" max="9227" width="16.6328125" style="166" customWidth="1"/>
    <col min="9228" max="9228" width="13.453125" style="166" customWidth="1"/>
    <col min="9229" max="9230" width="12.6328125" style="166" customWidth="1"/>
    <col min="9231" max="9231" width="18.6328125" style="166" customWidth="1"/>
    <col min="9232" max="9233" width="12.6328125" style="166" customWidth="1"/>
    <col min="9234" max="9472" width="9.1796875" style="166"/>
    <col min="9473" max="9473" width="7.6328125" style="166" customWidth="1"/>
    <col min="9474" max="9474" width="19.453125" style="166" customWidth="1"/>
    <col min="9475" max="9475" width="16.81640625" style="166" customWidth="1"/>
    <col min="9476" max="9477" width="12.6328125" style="166" customWidth="1"/>
    <col min="9478" max="9478" width="13.81640625" style="166" customWidth="1"/>
    <col min="9479" max="9480" width="12.6328125" style="166" customWidth="1"/>
    <col min="9481" max="9481" width="15" style="166" customWidth="1"/>
    <col min="9482" max="9482" width="12.6328125" style="166" customWidth="1"/>
    <col min="9483" max="9483" width="16.6328125" style="166" customWidth="1"/>
    <col min="9484" max="9484" width="13.453125" style="166" customWidth="1"/>
    <col min="9485" max="9486" width="12.6328125" style="166" customWidth="1"/>
    <col min="9487" max="9487" width="18.6328125" style="166" customWidth="1"/>
    <col min="9488" max="9489" width="12.6328125" style="166" customWidth="1"/>
    <col min="9490" max="9728" width="9.1796875" style="166"/>
    <col min="9729" max="9729" width="7.6328125" style="166" customWidth="1"/>
    <col min="9730" max="9730" width="19.453125" style="166" customWidth="1"/>
    <col min="9731" max="9731" width="16.81640625" style="166" customWidth="1"/>
    <col min="9732" max="9733" width="12.6328125" style="166" customWidth="1"/>
    <col min="9734" max="9734" width="13.81640625" style="166" customWidth="1"/>
    <col min="9735" max="9736" width="12.6328125" style="166" customWidth="1"/>
    <col min="9737" max="9737" width="15" style="166" customWidth="1"/>
    <col min="9738" max="9738" width="12.6328125" style="166" customWidth="1"/>
    <col min="9739" max="9739" width="16.6328125" style="166" customWidth="1"/>
    <col min="9740" max="9740" width="13.453125" style="166" customWidth="1"/>
    <col min="9741" max="9742" width="12.6328125" style="166" customWidth="1"/>
    <col min="9743" max="9743" width="18.6328125" style="166" customWidth="1"/>
    <col min="9744" max="9745" width="12.6328125" style="166" customWidth="1"/>
    <col min="9746" max="9984" width="9.1796875" style="166"/>
    <col min="9985" max="9985" width="7.6328125" style="166" customWidth="1"/>
    <col min="9986" max="9986" width="19.453125" style="166" customWidth="1"/>
    <col min="9987" max="9987" width="16.81640625" style="166" customWidth="1"/>
    <col min="9988" max="9989" width="12.6328125" style="166" customWidth="1"/>
    <col min="9990" max="9990" width="13.81640625" style="166" customWidth="1"/>
    <col min="9991" max="9992" width="12.6328125" style="166" customWidth="1"/>
    <col min="9993" max="9993" width="15" style="166" customWidth="1"/>
    <col min="9994" max="9994" width="12.6328125" style="166" customWidth="1"/>
    <col min="9995" max="9995" width="16.6328125" style="166" customWidth="1"/>
    <col min="9996" max="9996" width="13.453125" style="166" customWidth="1"/>
    <col min="9997" max="9998" width="12.6328125" style="166" customWidth="1"/>
    <col min="9999" max="9999" width="18.6328125" style="166" customWidth="1"/>
    <col min="10000" max="10001" width="12.6328125" style="166" customWidth="1"/>
    <col min="10002" max="10240" width="9.1796875" style="166"/>
    <col min="10241" max="10241" width="7.6328125" style="166" customWidth="1"/>
    <col min="10242" max="10242" width="19.453125" style="166" customWidth="1"/>
    <col min="10243" max="10243" width="16.81640625" style="166" customWidth="1"/>
    <col min="10244" max="10245" width="12.6328125" style="166" customWidth="1"/>
    <col min="10246" max="10246" width="13.81640625" style="166" customWidth="1"/>
    <col min="10247" max="10248" width="12.6328125" style="166" customWidth="1"/>
    <col min="10249" max="10249" width="15" style="166" customWidth="1"/>
    <col min="10250" max="10250" width="12.6328125" style="166" customWidth="1"/>
    <col min="10251" max="10251" width="16.6328125" style="166" customWidth="1"/>
    <col min="10252" max="10252" width="13.453125" style="166" customWidth="1"/>
    <col min="10253" max="10254" width="12.6328125" style="166" customWidth="1"/>
    <col min="10255" max="10255" width="18.6328125" style="166" customWidth="1"/>
    <col min="10256" max="10257" width="12.6328125" style="166" customWidth="1"/>
    <col min="10258" max="10496" width="9.1796875" style="166"/>
    <col min="10497" max="10497" width="7.6328125" style="166" customWidth="1"/>
    <col min="10498" max="10498" width="19.453125" style="166" customWidth="1"/>
    <col min="10499" max="10499" width="16.81640625" style="166" customWidth="1"/>
    <col min="10500" max="10501" width="12.6328125" style="166" customWidth="1"/>
    <col min="10502" max="10502" width="13.81640625" style="166" customWidth="1"/>
    <col min="10503" max="10504" width="12.6328125" style="166" customWidth="1"/>
    <col min="10505" max="10505" width="15" style="166" customWidth="1"/>
    <col min="10506" max="10506" width="12.6328125" style="166" customWidth="1"/>
    <col min="10507" max="10507" width="16.6328125" style="166" customWidth="1"/>
    <col min="10508" max="10508" width="13.453125" style="166" customWidth="1"/>
    <col min="10509" max="10510" width="12.6328125" style="166" customWidth="1"/>
    <col min="10511" max="10511" width="18.6328125" style="166" customWidth="1"/>
    <col min="10512" max="10513" width="12.6328125" style="166" customWidth="1"/>
    <col min="10514" max="10752" width="9.1796875" style="166"/>
    <col min="10753" max="10753" width="7.6328125" style="166" customWidth="1"/>
    <col min="10754" max="10754" width="19.453125" style="166" customWidth="1"/>
    <col min="10755" max="10755" width="16.81640625" style="166" customWidth="1"/>
    <col min="10756" max="10757" width="12.6328125" style="166" customWidth="1"/>
    <col min="10758" max="10758" width="13.81640625" style="166" customWidth="1"/>
    <col min="10759" max="10760" width="12.6328125" style="166" customWidth="1"/>
    <col min="10761" max="10761" width="15" style="166" customWidth="1"/>
    <col min="10762" max="10762" width="12.6328125" style="166" customWidth="1"/>
    <col min="10763" max="10763" width="16.6328125" style="166" customWidth="1"/>
    <col min="10764" max="10764" width="13.453125" style="166" customWidth="1"/>
    <col min="10765" max="10766" width="12.6328125" style="166" customWidth="1"/>
    <col min="10767" max="10767" width="18.6328125" style="166" customWidth="1"/>
    <col min="10768" max="10769" width="12.6328125" style="166" customWidth="1"/>
    <col min="10770" max="11008" width="9.1796875" style="166"/>
    <col min="11009" max="11009" width="7.6328125" style="166" customWidth="1"/>
    <col min="11010" max="11010" width="19.453125" style="166" customWidth="1"/>
    <col min="11011" max="11011" width="16.81640625" style="166" customWidth="1"/>
    <col min="11012" max="11013" width="12.6328125" style="166" customWidth="1"/>
    <col min="11014" max="11014" width="13.81640625" style="166" customWidth="1"/>
    <col min="11015" max="11016" width="12.6328125" style="166" customWidth="1"/>
    <col min="11017" max="11017" width="15" style="166" customWidth="1"/>
    <col min="11018" max="11018" width="12.6328125" style="166" customWidth="1"/>
    <col min="11019" max="11019" width="16.6328125" style="166" customWidth="1"/>
    <col min="11020" max="11020" width="13.453125" style="166" customWidth="1"/>
    <col min="11021" max="11022" width="12.6328125" style="166" customWidth="1"/>
    <col min="11023" max="11023" width="18.6328125" style="166" customWidth="1"/>
    <col min="11024" max="11025" width="12.6328125" style="166" customWidth="1"/>
    <col min="11026" max="11264" width="9.1796875" style="166"/>
    <col min="11265" max="11265" width="7.6328125" style="166" customWidth="1"/>
    <col min="11266" max="11266" width="19.453125" style="166" customWidth="1"/>
    <col min="11267" max="11267" width="16.81640625" style="166" customWidth="1"/>
    <col min="11268" max="11269" width="12.6328125" style="166" customWidth="1"/>
    <col min="11270" max="11270" width="13.81640625" style="166" customWidth="1"/>
    <col min="11271" max="11272" width="12.6328125" style="166" customWidth="1"/>
    <col min="11273" max="11273" width="15" style="166" customWidth="1"/>
    <col min="11274" max="11274" width="12.6328125" style="166" customWidth="1"/>
    <col min="11275" max="11275" width="16.6328125" style="166" customWidth="1"/>
    <col min="11276" max="11276" width="13.453125" style="166" customWidth="1"/>
    <col min="11277" max="11278" width="12.6328125" style="166" customWidth="1"/>
    <col min="11279" max="11279" width="18.6328125" style="166" customWidth="1"/>
    <col min="11280" max="11281" width="12.6328125" style="166" customWidth="1"/>
    <col min="11282" max="11520" width="9.1796875" style="166"/>
    <col min="11521" max="11521" width="7.6328125" style="166" customWidth="1"/>
    <col min="11522" max="11522" width="19.453125" style="166" customWidth="1"/>
    <col min="11523" max="11523" width="16.81640625" style="166" customWidth="1"/>
    <col min="11524" max="11525" width="12.6328125" style="166" customWidth="1"/>
    <col min="11526" max="11526" width="13.81640625" style="166" customWidth="1"/>
    <col min="11527" max="11528" width="12.6328125" style="166" customWidth="1"/>
    <col min="11529" max="11529" width="15" style="166" customWidth="1"/>
    <col min="11530" max="11530" width="12.6328125" style="166" customWidth="1"/>
    <col min="11531" max="11531" width="16.6328125" style="166" customWidth="1"/>
    <col min="11532" max="11532" width="13.453125" style="166" customWidth="1"/>
    <col min="11533" max="11534" width="12.6328125" style="166" customWidth="1"/>
    <col min="11535" max="11535" width="18.6328125" style="166" customWidth="1"/>
    <col min="11536" max="11537" width="12.6328125" style="166" customWidth="1"/>
    <col min="11538" max="11776" width="9.1796875" style="166"/>
    <col min="11777" max="11777" width="7.6328125" style="166" customWidth="1"/>
    <col min="11778" max="11778" width="19.453125" style="166" customWidth="1"/>
    <col min="11779" max="11779" width="16.81640625" style="166" customWidth="1"/>
    <col min="11780" max="11781" width="12.6328125" style="166" customWidth="1"/>
    <col min="11782" max="11782" width="13.81640625" style="166" customWidth="1"/>
    <col min="11783" max="11784" width="12.6328125" style="166" customWidth="1"/>
    <col min="11785" max="11785" width="15" style="166" customWidth="1"/>
    <col min="11786" max="11786" width="12.6328125" style="166" customWidth="1"/>
    <col min="11787" max="11787" width="16.6328125" style="166" customWidth="1"/>
    <col min="11788" max="11788" width="13.453125" style="166" customWidth="1"/>
    <col min="11789" max="11790" width="12.6328125" style="166" customWidth="1"/>
    <col min="11791" max="11791" width="18.6328125" style="166" customWidth="1"/>
    <col min="11792" max="11793" width="12.6328125" style="166" customWidth="1"/>
    <col min="11794" max="12032" width="9.1796875" style="166"/>
    <col min="12033" max="12033" width="7.6328125" style="166" customWidth="1"/>
    <col min="12034" max="12034" width="19.453125" style="166" customWidth="1"/>
    <col min="12035" max="12035" width="16.81640625" style="166" customWidth="1"/>
    <col min="12036" max="12037" width="12.6328125" style="166" customWidth="1"/>
    <col min="12038" max="12038" width="13.81640625" style="166" customWidth="1"/>
    <col min="12039" max="12040" width="12.6328125" style="166" customWidth="1"/>
    <col min="12041" max="12041" width="15" style="166" customWidth="1"/>
    <col min="12042" max="12042" width="12.6328125" style="166" customWidth="1"/>
    <col min="12043" max="12043" width="16.6328125" style="166" customWidth="1"/>
    <col min="12044" max="12044" width="13.453125" style="166" customWidth="1"/>
    <col min="12045" max="12046" width="12.6328125" style="166" customWidth="1"/>
    <col min="12047" max="12047" width="18.6328125" style="166" customWidth="1"/>
    <col min="12048" max="12049" width="12.6328125" style="166" customWidth="1"/>
    <col min="12050" max="12288" width="9.1796875" style="166"/>
    <col min="12289" max="12289" width="7.6328125" style="166" customWidth="1"/>
    <col min="12290" max="12290" width="19.453125" style="166" customWidth="1"/>
    <col min="12291" max="12291" width="16.81640625" style="166" customWidth="1"/>
    <col min="12292" max="12293" width="12.6328125" style="166" customWidth="1"/>
    <col min="12294" max="12294" width="13.81640625" style="166" customWidth="1"/>
    <col min="12295" max="12296" width="12.6328125" style="166" customWidth="1"/>
    <col min="12297" max="12297" width="15" style="166" customWidth="1"/>
    <col min="12298" max="12298" width="12.6328125" style="166" customWidth="1"/>
    <col min="12299" max="12299" width="16.6328125" style="166" customWidth="1"/>
    <col min="12300" max="12300" width="13.453125" style="166" customWidth="1"/>
    <col min="12301" max="12302" width="12.6328125" style="166" customWidth="1"/>
    <col min="12303" max="12303" width="18.6328125" style="166" customWidth="1"/>
    <col min="12304" max="12305" width="12.6328125" style="166" customWidth="1"/>
    <col min="12306" max="12544" width="9.1796875" style="166"/>
    <col min="12545" max="12545" width="7.6328125" style="166" customWidth="1"/>
    <col min="12546" max="12546" width="19.453125" style="166" customWidth="1"/>
    <col min="12547" max="12547" width="16.81640625" style="166" customWidth="1"/>
    <col min="12548" max="12549" width="12.6328125" style="166" customWidth="1"/>
    <col min="12550" max="12550" width="13.81640625" style="166" customWidth="1"/>
    <col min="12551" max="12552" width="12.6328125" style="166" customWidth="1"/>
    <col min="12553" max="12553" width="15" style="166" customWidth="1"/>
    <col min="12554" max="12554" width="12.6328125" style="166" customWidth="1"/>
    <col min="12555" max="12555" width="16.6328125" style="166" customWidth="1"/>
    <col min="12556" max="12556" width="13.453125" style="166" customWidth="1"/>
    <col min="12557" max="12558" width="12.6328125" style="166" customWidth="1"/>
    <col min="12559" max="12559" width="18.6328125" style="166" customWidth="1"/>
    <col min="12560" max="12561" width="12.6328125" style="166" customWidth="1"/>
    <col min="12562" max="12800" width="9.1796875" style="166"/>
    <col min="12801" max="12801" width="7.6328125" style="166" customWidth="1"/>
    <col min="12802" max="12802" width="19.453125" style="166" customWidth="1"/>
    <col min="12803" max="12803" width="16.81640625" style="166" customWidth="1"/>
    <col min="12804" max="12805" width="12.6328125" style="166" customWidth="1"/>
    <col min="12806" max="12806" width="13.81640625" style="166" customWidth="1"/>
    <col min="12807" max="12808" width="12.6328125" style="166" customWidth="1"/>
    <col min="12809" max="12809" width="15" style="166" customWidth="1"/>
    <col min="12810" max="12810" width="12.6328125" style="166" customWidth="1"/>
    <col min="12811" max="12811" width="16.6328125" style="166" customWidth="1"/>
    <col min="12812" max="12812" width="13.453125" style="166" customWidth="1"/>
    <col min="12813" max="12814" width="12.6328125" style="166" customWidth="1"/>
    <col min="12815" max="12815" width="18.6328125" style="166" customWidth="1"/>
    <col min="12816" max="12817" width="12.6328125" style="166" customWidth="1"/>
    <col min="12818" max="13056" width="9.1796875" style="166"/>
    <col min="13057" max="13057" width="7.6328125" style="166" customWidth="1"/>
    <col min="13058" max="13058" width="19.453125" style="166" customWidth="1"/>
    <col min="13059" max="13059" width="16.81640625" style="166" customWidth="1"/>
    <col min="13060" max="13061" width="12.6328125" style="166" customWidth="1"/>
    <col min="13062" max="13062" width="13.81640625" style="166" customWidth="1"/>
    <col min="13063" max="13064" width="12.6328125" style="166" customWidth="1"/>
    <col min="13065" max="13065" width="15" style="166" customWidth="1"/>
    <col min="13066" max="13066" width="12.6328125" style="166" customWidth="1"/>
    <col min="13067" max="13067" width="16.6328125" style="166" customWidth="1"/>
    <col min="13068" max="13068" width="13.453125" style="166" customWidth="1"/>
    <col min="13069" max="13070" width="12.6328125" style="166" customWidth="1"/>
    <col min="13071" max="13071" width="18.6328125" style="166" customWidth="1"/>
    <col min="13072" max="13073" width="12.6328125" style="166" customWidth="1"/>
    <col min="13074" max="13312" width="9.1796875" style="166"/>
    <col min="13313" max="13313" width="7.6328125" style="166" customWidth="1"/>
    <col min="13314" max="13314" width="19.453125" style="166" customWidth="1"/>
    <col min="13315" max="13315" width="16.81640625" style="166" customWidth="1"/>
    <col min="13316" max="13317" width="12.6328125" style="166" customWidth="1"/>
    <col min="13318" max="13318" width="13.81640625" style="166" customWidth="1"/>
    <col min="13319" max="13320" width="12.6328125" style="166" customWidth="1"/>
    <col min="13321" max="13321" width="15" style="166" customWidth="1"/>
    <col min="13322" max="13322" width="12.6328125" style="166" customWidth="1"/>
    <col min="13323" max="13323" width="16.6328125" style="166" customWidth="1"/>
    <col min="13324" max="13324" width="13.453125" style="166" customWidth="1"/>
    <col min="13325" max="13326" width="12.6328125" style="166" customWidth="1"/>
    <col min="13327" max="13327" width="18.6328125" style="166" customWidth="1"/>
    <col min="13328" max="13329" width="12.6328125" style="166" customWidth="1"/>
    <col min="13330" max="13568" width="9.1796875" style="166"/>
    <col min="13569" max="13569" width="7.6328125" style="166" customWidth="1"/>
    <col min="13570" max="13570" width="19.453125" style="166" customWidth="1"/>
    <col min="13571" max="13571" width="16.81640625" style="166" customWidth="1"/>
    <col min="13572" max="13573" width="12.6328125" style="166" customWidth="1"/>
    <col min="13574" max="13574" width="13.81640625" style="166" customWidth="1"/>
    <col min="13575" max="13576" width="12.6328125" style="166" customWidth="1"/>
    <col min="13577" max="13577" width="15" style="166" customWidth="1"/>
    <col min="13578" max="13578" width="12.6328125" style="166" customWidth="1"/>
    <col min="13579" max="13579" width="16.6328125" style="166" customWidth="1"/>
    <col min="13580" max="13580" width="13.453125" style="166" customWidth="1"/>
    <col min="13581" max="13582" width="12.6328125" style="166" customWidth="1"/>
    <col min="13583" max="13583" width="18.6328125" style="166" customWidth="1"/>
    <col min="13584" max="13585" width="12.6328125" style="166" customWidth="1"/>
    <col min="13586" max="13824" width="9.1796875" style="166"/>
    <col min="13825" max="13825" width="7.6328125" style="166" customWidth="1"/>
    <col min="13826" max="13826" width="19.453125" style="166" customWidth="1"/>
    <col min="13827" max="13827" width="16.81640625" style="166" customWidth="1"/>
    <col min="13828" max="13829" width="12.6328125" style="166" customWidth="1"/>
    <col min="13830" max="13830" width="13.81640625" style="166" customWidth="1"/>
    <col min="13831" max="13832" width="12.6328125" style="166" customWidth="1"/>
    <col min="13833" max="13833" width="15" style="166" customWidth="1"/>
    <col min="13834" max="13834" width="12.6328125" style="166" customWidth="1"/>
    <col min="13835" max="13835" width="16.6328125" style="166" customWidth="1"/>
    <col min="13836" max="13836" width="13.453125" style="166" customWidth="1"/>
    <col min="13837" max="13838" width="12.6328125" style="166" customWidth="1"/>
    <col min="13839" max="13839" width="18.6328125" style="166" customWidth="1"/>
    <col min="13840" max="13841" width="12.6328125" style="166" customWidth="1"/>
    <col min="13842" max="14080" width="9.1796875" style="166"/>
    <col min="14081" max="14081" width="7.6328125" style="166" customWidth="1"/>
    <col min="14082" max="14082" width="19.453125" style="166" customWidth="1"/>
    <col min="14083" max="14083" width="16.81640625" style="166" customWidth="1"/>
    <col min="14084" max="14085" width="12.6328125" style="166" customWidth="1"/>
    <col min="14086" max="14086" width="13.81640625" style="166" customWidth="1"/>
    <col min="14087" max="14088" width="12.6328125" style="166" customWidth="1"/>
    <col min="14089" max="14089" width="15" style="166" customWidth="1"/>
    <col min="14090" max="14090" width="12.6328125" style="166" customWidth="1"/>
    <col min="14091" max="14091" width="16.6328125" style="166" customWidth="1"/>
    <col min="14092" max="14092" width="13.453125" style="166" customWidth="1"/>
    <col min="14093" max="14094" width="12.6328125" style="166" customWidth="1"/>
    <col min="14095" max="14095" width="18.6328125" style="166" customWidth="1"/>
    <col min="14096" max="14097" width="12.6328125" style="166" customWidth="1"/>
    <col min="14098" max="14336" width="9.1796875" style="166"/>
    <col min="14337" max="14337" width="7.6328125" style="166" customWidth="1"/>
    <col min="14338" max="14338" width="19.453125" style="166" customWidth="1"/>
    <col min="14339" max="14339" width="16.81640625" style="166" customWidth="1"/>
    <col min="14340" max="14341" width="12.6328125" style="166" customWidth="1"/>
    <col min="14342" max="14342" width="13.81640625" style="166" customWidth="1"/>
    <col min="14343" max="14344" width="12.6328125" style="166" customWidth="1"/>
    <col min="14345" max="14345" width="15" style="166" customWidth="1"/>
    <col min="14346" max="14346" width="12.6328125" style="166" customWidth="1"/>
    <col min="14347" max="14347" width="16.6328125" style="166" customWidth="1"/>
    <col min="14348" max="14348" width="13.453125" style="166" customWidth="1"/>
    <col min="14349" max="14350" width="12.6328125" style="166" customWidth="1"/>
    <col min="14351" max="14351" width="18.6328125" style="166" customWidth="1"/>
    <col min="14352" max="14353" width="12.6328125" style="166" customWidth="1"/>
    <col min="14354" max="14592" width="9.1796875" style="166"/>
    <col min="14593" max="14593" width="7.6328125" style="166" customWidth="1"/>
    <col min="14594" max="14594" width="19.453125" style="166" customWidth="1"/>
    <col min="14595" max="14595" width="16.81640625" style="166" customWidth="1"/>
    <col min="14596" max="14597" width="12.6328125" style="166" customWidth="1"/>
    <col min="14598" max="14598" width="13.81640625" style="166" customWidth="1"/>
    <col min="14599" max="14600" width="12.6328125" style="166" customWidth="1"/>
    <col min="14601" max="14601" width="15" style="166" customWidth="1"/>
    <col min="14602" max="14602" width="12.6328125" style="166" customWidth="1"/>
    <col min="14603" max="14603" width="16.6328125" style="166" customWidth="1"/>
    <col min="14604" max="14604" width="13.453125" style="166" customWidth="1"/>
    <col min="14605" max="14606" width="12.6328125" style="166" customWidth="1"/>
    <col min="14607" max="14607" width="18.6328125" style="166" customWidth="1"/>
    <col min="14608" max="14609" width="12.6328125" style="166" customWidth="1"/>
    <col min="14610" max="14848" width="9.1796875" style="166"/>
    <col min="14849" max="14849" width="7.6328125" style="166" customWidth="1"/>
    <col min="14850" max="14850" width="19.453125" style="166" customWidth="1"/>
    <col min="14851" max="14851" width="16.81640625" style="166" customWidth="1"/>
    <col min="14852" max="14853" width="12.6328125" style="166" customWidth="1"/>
    <col min="14854" max="14854" width="13.81640625" style="166" customWidth="1"/>
    <col min="14855" max="14856" width="12.6328125" style="166" customWidth="1"/>
    <col min="14857" max="14857" width="15" style="166" customWidth="1"/>
    <col min="14858" max="14858" width="12.6328125" style="166" customWidth="1"/>
    <col min="14859" max="14859" width="16.6328125" style="166" customWidth="1"/>
    <col min="14860" max="14860" width="13.453125" style="166" customWidth="1"/>
    <col min="14861" max="14862" width="12.6328125" style="166" customWidth="1"/>
    <col min="14863" max="14863" width="18.6328125" style="166" customWidth="1"/>
    <col min="14864" max="14865" width="12.6328125" style="166" customWidth="1"/>
    <col min="14866" max="15104" width="9.1796875" style="166"/>
    <col min="15105" max="15105" width="7.6328125" style="166" customWidth="1"/>
    <col min="15106" max="15106" width="19.453125" style="166" customWidth="1"/>
    <col min="15107" max="15107" width="16.81640625" style="166" customWidth="1"/>
    <col min="15108" max="15109" width="12.6328125" style="166" customWidth="1"/>
    <col min="15110" max="15110" width="13.81640625" style="166" customWidth="1"/>
    <col min="15111" max="15112" width="12.6328125" style="166" customWidth="1"/>
    <col min="15113" max="15113" width="15" style="166" customWidth="1"/>
    <col min="15114" max="15114" width="12.6328125" style="166" customWidth="1"/>
    <col min="15115" max="15115" width="16.6328125" style="166" customWidth="1"/>
    <col min="15116" max="15116" width="13.453125" style="166" customWidth="1"/>
    <col min="15117" max="15118" width="12.6328125" style="166" customWidth="1"/>
    <col min="15119" max="15119" width="18.6328125" style="166" customWidth="1"/>
    <col min="15120" max="15121" width="12.6328125" style="166" customWidth="1"/>
    <col min="15122" max="15360" width="9.1796875" style="166"/>
    <col min="15361" max="15361" width="7.6328125" style="166" customWidth="1"/>
    <col min="15362" max="15362" width="19.453125" style="166" customWidth="1"/>
    <col min="15363" max="15363" width="16.81640625" style="166" customWidth="1"/>
    <col min="15364" max="15365" width="12.6328125" style="166" customWidth="1"/>
    <col min="15366" max="15366" width="13.81640625" style="166" customWidth="1"/>
    <col min="15367" max="15368" width="12.6328125" style="166" customWidth="1"/>
    <col min="15369" max="15369" width="15" style="166" customWidth="1"/>
    <col min="15370" max="15370" width="12.6328125" style="166" customWidth="1"/>
    <col min="15371" max="15371" width="16.6328125" style="166" customWidth="1"/>
    <col min="15372" max="15372" width="13.453125" style="166" customWidth="1"/>
    <col min="15373" max="15374" width="12.6328125" style="166" customWidth="1"/>
    <col min="15375" max="15375" width="18.6328125" style="166" customWidth="1"/>
    <col min="15376" max="15377" width="12.6328125" style="166" customWidth="1"/>
    <col min="15378" max="15616" width="9.1796875" style="166"/>
    <col min="15617" max="15617" width="7.6328125" style="166" customWidth="1"/>
    <col min="15618" max="15618" width="19.453125" style="166" customWidth="1"/>
    <col min="15619" max="15619" width="16.81640625" style="166" customWidth="1"/>
    <col min="15620" max="15621" width="12.6328125" style="166" customWidth="1"/>
    <col min="15622" max="15622" width="13.81640625" style="166" customWidth="1"/>
    <col min="15623" max="15624" width="12.6328125" style="166" customWidth="1"/>
    <col min="15625" max="15625" width="15" style="166" customWidth="1"/>
    <col min="15626" max="15626" width="12.6328125" style="166" customWidth="1"/>
    <col min="15627" max="15627" width="16.6328125" style="166" customWidth="1"/>
    <col min="15628" max="15628" width="13.453125" style="166" customWidth="1"/>
    <col min="15629" max="15630" width="12.6328125" style="166" customWidth="1"/>
    <col min="15631" max="15631" width="18.6328125" style="166" customWidth="1"/>
    <col min="15632" max="15633" width="12.6328125" style="166" customWidth="1"/>
    <col min="15634" max="15872" width="9.1796875" style="166"/>
    <col min="15873" max="15873" width="7.6328125" style="166" customWidth="1"/>
    <col min="15874" max="15874" width="19.453125" style="166" customWidth="1"/>
    <col min="15875" max="15875" width="16.81640625" style="166" customWidth="1"/>
    <col min="15876" max="15877" width="12.6328125" style="166" customWidth="1"/>
    <col min="15878" max="15878" width="13.81640625" style="166" customWidth="1"/>
    <col min="15879" max="15880" width="12.6328125" style="166" customWidth="1"/>
    <col min="15881" max="15881" width="15" style="166" customWidth="1"/>
    <col min="15882" max="15882" width="12.6328125" style="166" customWidth="1"/>
    <col min="15883" max="15883" width="16.6328125" style="166" customWidth="1"/>
    <col min="15884" max="15884" width="13.453125" style="166" customWidth="1"/>
    <col min="15885" max="15886" width="12.6328125" style="166" customWidth="1"/>
    <col min="15887" max="15887" width="18.6328125" style="166" customWidth="1"/>
    <col min="15888" max="15889" width="12.6328125" style="166" customWidth="1"/>
    <col min="15890" max="16128" width="9.1796875" style="166"/>
    <col min="16129" max="16129" width="7.6328125" style="166" customWidth="1"/>
    <col min="16130" max="16130" width="19.453125" style="166" customWidth="1"/>
    <col min="16131" max="16131" width="16.81640625" style="166" customWidth="1"/>
    <col min="16132" max="16133" width="12.6328125" style="166" customWidth="1"/>
    <col min="16134" max="16134" width="13.81640625" style="166" customWidth="1"/>
    <col min="16135" max="16136" width="12.6328125" style="166" customWidth="1"/>
    <col min="16137" max="16137" width="15" style="166" customWidth="1"/>
    <col min="16138" max="16138" width="12.6328125" style="166" customWidth="1"/>
    <col min="16139" max="16139" width="16.6328125" style="166" customWidth="1"/>
    <col min="16140" max="16140" width="13.453125" style="166" customWidth="1"/>
    <col min="16141" max="16142" width="12.6328125" style="166" customWidth="1"/>
    <col min="16143" max="16143" width="18.6328125" style="166" customWidth="1"/>
    <col min="16144" max="16145" width="12.6328125" style="166" customWidth="1"/>
    <col min="16146" max="16384" width="9.1796875" style="166"/>
  </cols>
  <sheetData>
    <row r="2" spans="2:17" ht="15" customHeight="1">
      <c r="B2" s="203" t="s">
        <v>234</v>
      </c>
      <c r="C2" s="203"/>
      <c r="D2" s="203"/>
      <c r="E2" s="203"/>
      <c r="F2" s="203"/>
      <c r="G2" s="203"/>
      <c r="H2" s="203"/>
      <c r="I2" s="203"/>
      <c r="J2" s="203"/>
      <c r="K2" s="203"/>
      <c r="L2" s="165"/>
      <c r="M2" s="165"/>
      <c r="N2" s="165"/>
      <c r="O2" s="165"/>
      <c r="P2" s="165"/>
      <c r="Q2" s="165"/>
    </row>
    <row r="3" spans="2:17" ht="14.5" thickBot="1">
      <c r="B3" s="167"/>
      <c r="C3" s="167"/>
      <c r="D3" s="167"/>
      <c r="E3" s="167"/>
      <c r="F3" s="167"/>
      <c r="G3" s="167"/>
      <c r="H3" s="167"/>
      <c r="I3" s="167"/>
      <c r="J3" s="165"/>
      <c r="K3" s="165"/>
      <c r="L3" s="165"/>
      <c r="M3" s="165"/>
      <c r="N3" s="165"/>
      <c r="O3" s="165"/>
      <c r="P3" s="165"/>
      <c r="Q3" s="165"/>
    </row>
    <row r="4" spans="2:17" s="169" customFormat="1" ht="20.25" customHeight="1">
      <c r="B4" s="204" t="s">
        <v>98</v>
      </c>
      <c r="C4" s="207" t="s">
        <v>235</v>
      </c>
      <c r="D4" s="207" t="s">
        <v>236</v>
      </c>
      <c r="E4" s="207"/>
      <c r="F4" s="207"/>
      <c r="G4" s="207"/>
      <c r="H4" s="207"/>
      <c r="I4" s="207"/>
      <c r="J4" s="207"/>
      <c r="K4" s="210"/>
      <c r="L4" s="168"/>
      <c r="M4" s="168"/>
      <c r="N4" s="168"/>
      <c r="O4" s="168"/>
      <c r="P4" s="168"/>
      <c r="Q4" s="168"/>
    </row>
    <row r="5" spans="2:17" s="169" customFormat="1" ht="21" customHeight="1">
      <c r="B5" s="205"/>
      <c r="C5" s="208"/>
      <c r="D5" s="199" t="s">
        <v>237</v>
      </c>
      <c r="E5" s="199" t="s">
        <v>238</v>
      </c>
      <c r="F5" s="199" t="s">
        <v>239</v>
      </c>
      <c r="G5" s="199" t="s">
        <v>240</v>
      </c>
      <c r="H5" s="199" t="s">
        <v>241</v>
      </c>
      <c r="I5" s="199" t="s">
        <v>242</v>
      </c>
      <c r="J5" s="199" t="s">
        <v>243</v>
      </c>
      <c r="K5" s="201" t="s">
        <v>244</v>
      </c>
      <c r="L5" s="168"/>
      <c r="M5" s="168"/>
      <c r="N5" s="168"/>
      <c r="O5" s="168"/>
      <c r="P5" s="168"/>
      <c r="Q5" s="168"/>
    </row>
    <row r="6" spans="2:17" s="169" customFormat="1" ht="19.5" customHeight="1">
      <c r="B6" s="205"/>
      <c r="C6" s="208"/>
      <c r="D6" s="199"/>
      <c r="E6" s="199"/>
      <c r="F6" s="199"/>
      <c r="G6" s="199"/>
      <c r="H6" s="199"/>
      <c r="I6" s="199"/>
      <c r="J6" s="199"/>
      <c r="K6" s="201"/>
      <c r="L6" s="168"/>
      <c r="M6" s="168"/>
      <c r="N6" s="168"/>
      <c r="O6" s="168"/>
      <c r="P6" s="168"/>
      <c r="Q6" s="168"/>
    </row>
    <row r="7" spans="2:17" s="169" customFormat="1" ht="30.5" customHeight="1" thickBot="1">
      <c r="B7" s="206"/>
      <c r="C7" s="209"/>
      <c r="D7" s="200"/>
      <c r="E7" s="200"/>
      <c r="F7" s="200"/>
      <c r="G7" s="200"/>
      <c r="H7" s="200"/>
      <c r="I7" s="200"/>
      <c r="J7" s="200"/>
      <c r="K7" s="202"/>
      <c r="L7" s="168"/>
      <c r="M7" s="168"/>
      <c r="N7" s="168"/>
      <c r="O7" s="168"/>
      <c r="P7" s="168"/>
      <c r="Q7" s="168"/>
    </row>
    <row r="8" spans="2:17">
      <c r="B8" s="170">
        <v>1913</v>
      </c>
      <c r="C8" s="171">
        <v>110.8</v>
      </c>
      <c r="D8" s="171" t="s">
        <v>245</v>
      </c>
      <c r="E8" s="171" t="s">
        <v>245</v>
      </c>
      <c r="F8" s="171" t="s">
        <v>245</v>
      </c>
      <c r="G8" s="171" t="s">
        <v>245</v>
      </c>
      <c r="H8" s="171" t="s">
        <v>112</v>
      </c>
      <c r="I8" s="171" t="s">
        <v>112</v>
      </c>
      <c r="J8" s="171" t="s">
        <v>112</v>
      </c>
      <c r="K8" s="172" t="s">
        <v>112</v>
      </c>
      <c r="L8" s="165"/>
      <c r="M8" s="165"/>
      <c r="N8" s="165"/>
    </row>
    <row r="9" spans="2:17">
      <c r="B9" s="173">
        <v>1920</v>
      </c>
      <c r="C9" s="174">
        <v>122</v>
      </c>
      <c r="D9" s="175" t="s">
        <v>245</v>
      </c>
      <c r="E9" s="175" t="s">
        <v>245</v>
      </c>
      <c r="F9" s="175" t="s">
        <v>245</v>
      </c>
      <c r="G9" s="175" t="s">
        <v>245</v>
      </c>
      <c r="H9" s="175" t="s">
        <v>112</v>
      </c>
      <c r="I9" s="175" t="s">
        <v>112</v>
      </c>
      <c r="J9" s="175" t="s">
        <v>112</v>
      </c>
      <c r="K9" s="176" t="s">
        <v>112</v>
      </c>
      <c r="L9" s="177"/>
      <c r="M9" s="177"/>
      <c r="N9" s="177"/>
      <c r="O9" s="177"/>
      <c r="P9" s="177"/>
    </row>
    <row r="10" spans="2:17">
      <c r="B10" s="173">
        <v>1930</v>
      </c>
      <c r="C10" s="175">
        <v>503.9</v>
      </c>
      <c r="D10" s="175" t="s">
        <v>245</v>
      </c>
      <c r="E10" s="175" t="s">
        <v>245</v>
      </c>
      <c r="F10" s="175" t="s">
        <v>245</v>
      </c>
      <c r="G10" s="175" t="s">
        <v>245</v>
      </c>
      <c r="H10" s="175" t="s">
        <v>112</v>
      </c>
      <c r="I10" s="175" t="s">
        <v>112</v>
      </c>
      <c r="J10" s="175" t="s">
        <v>112</v>
      </c>
      <c r="K10" s="176" t="s">
        <v>112</v>
      </c>
      <c r="L10" s="177"/>
      <c r="M10" s="177"/>
      <c r="N10" s="177"/>
      <c r="O10" s="177"/>
      <c r="P10" s="177"/>
    </row>
    <row r="11" spans="2:17">
      <c r="B11" s="173">
        <v>1940</v>
      </c>
      <c r="C11" s="178">
        <v>1827</v>
      </c>
      <c r="D11" s="178">
        <v>1802</v>
      </c>
      <c r="E11" s="179">
        <v>24.3</v>
      </c>
      <c r="F11" s="175" t="s">
        <v>245</v>
      </c>
      <c r="G11" s="175" t="s">
        <v>245</v>
      </c>
      <c r="H11" s="175" t="s">
        <v>112</v>
      </c>
      <c r="I11" s="175" t="s">
        <v>112</v>
      </c>
      <c r="J11" s="175" t="s">
        <v>112</v>
      </c>
      <c r="K11" s="176" t="s">
        <v>112</v>
      </c>
      <c r="L11" s="180"/>
      <c r="M11" s="177"/>
      <c r="N11" s="177"/>
      <c r="O11" s="177"/>
      <c r="P11" s="177"/>
    </row>
    <row r="12" spans="2:17">
      <c r="B12" s="173">
        <v>1950</v>
      </c>
      <c r="C12" s="178">
        <v>2924</v>
      </c>
      <c r="D12" s="181">
        <v>2894</v>
      </c>
      <c r="E12" s="179">
        <v>29.5</v>
      </c>
      <c r="F12" s="175" t="s">
        <v>245</v>
      </c>
      <c r="G12" s="175" t="s">
        <v>245</v>
      </c>
      <c r="H12" s="175" t="s">
        <v>112</v>
      </c>
      <c r="I12" s="175" t="s">
        <v>112</v>
      </c>
      <c r="J12" s="175" t="s">
        <v>112</v>
      </c>
      <c r="K12" s="176" t="s">
        <v>112</v>
      </c>
      <c r="L12" s="180"/>
      <c r="M12" s="177"/>
      <c r="N12" s="177"/>
      <c r="O12" s="177"/>
      <c r="P12" s="177"/>
    </row>
    <row r="13" spans="2:17">
      <c r="B13" s="173">
        <v>1960</v>
      </c>
      <c r="C13" s="178">
        <v>6590</v>
      </c>
      <c r="D13" s="178">
        <v>4626</v>
      </c>
      <c r="E13" s="178">
        <v>1963</v>
      </c>
      <c r="F13" s="175" t="s">
        <v>245</v>
      </c>
      <c r="G13" s="175" t="s">
        <v>245</v>
      </c>
      <c r="H13" s="175" t="s">
        <v>112</v>
      </c>
      <c r="I13" s="175" t="s">
        <v>112</v>
      </c>
      <c r="J13" s="175" t="s">
        <v>112</v>
      </c>
      <c r="K13" s="176" t="s">
        <v>112</v>
      </c>
      <c r="L13" s="165"/>
      <c r="M13" s="165"/>
      <c r="N13" s="165"/>
      <c r="O13" s="165"/>
      <c r="P13" s="165"/>
      <c r="Q13" s="165"/>
    </row>
    <row r="14" spans="2:17">
      <c r="B14" s="173">
        <v>1970</v>
      </c>
      <c r="C14" s="178">
        <v>12027</v>
      </c>
      <c r="D14" s="178">
        <v>10893</v>
      </c>
      <c r="E14" s="178">
        <v>1022</v>
      </c>
      <c r="F14" s="175">
        <v>111.7</v>
      </c>
      <c r="G14" s="175" t="s">
        <v>245</v>
      </c>
      <c r="H14" s="175" t="s">
        <v>112</v>
      </c>
      <c r="I14" s="175" t="s">
        <v>112</v>
      </c>
      <c r="J14" s="175" t="s">
        <v>112</v>
      </c>
      <c r="K14" s="176" t="s">
        <v>112</v>
      </c>
      <c r="L14" s="165"/>
      <c r="M14" s="165"/>
      <c r="N14" s="165"/>
      <c r="O14" s="165"/>
      <c r="P14" s="165"/>
      <c r="Q14" s="165"/>
    </row>
    <row r="15" spans="2:17">
      <c r="B15" s="173">
        <v>1980</v>
      </c>
      <c r="C15" s="178">
        <v>15045</v>
      </c>
      <c r="D15" s="178">
        <v>13825</v>
      </c>
      <c r="E15" s="178">
        <v>1098</v>
      </c>
      <c r="F15" s="175">
        <v>122.2</v>
      </c>
      <c r="G15" s="175" t="s">
        <v>245</v>
      </c>
      <c r="H15" s="175" t="s">
        <v>112</v>
      </c>
      <c r="I15" s="175" t="s">
        <v>112</v>
      </c>
      <c r="J15" s="175" t="s">
        <v>112</v>
      </c>
      <c r="K15" s="176" t="s">
        <v>112</v>
      </c>
      <c r="L15" s="165"/>
      <c r="M15" s="165"/>
      <c r="N15" s="165"/>
      <c r="O15" s="165"/>
      <c r="P15" s="165"/>
      <c r="Q15" s="165"/>
    </row>
    <row r="16" spans="2:17">
      <c r="B16" s="173">
        <v>1990</v>
      </c>
      <c r="C16" s="178">
        <v>23152</v>
      </c>
      <c r="D16" s="178">
        <v>21399</v>
      </c>
      <c r="E16" s="178">
        <v>1658</v>
      </c>
      <c r="F16" s="175">
        <v>95.6</v>
      </c>
      <c r="G16" s="175" t="s">
        <v>245</v>
      </c>
      <c r="H16" s="175" t="s">
        <v>112</v>
      </c>
      <c r="I16" s="175" t="s">
        <v>112</v>
      </c>
      <c r="J16" s="175" t="s">
        <v>112</v>
      </c>
      <c r="K16" s="176" t="s">
        <v>112</v>
      </c>
      <c r="L16" s="165"/>
      <c r="M16" s="165"/>
      <c r="N16" s="165"/>
      <c r="O16" s="165"/>
      <c r="P16" s="165"/>
      <c r="Q16" s="165"/>
    </row>
    <row r="17" spans="2:17">
      <c r="B17" s="173">
        <v>1995</v>
      </c>
      <c r="C17" s="178">
        <v>17044</v>
      </c>
      <c r="D17" s="181">
        <v>15401</v>
      </c>
      <c r="E17" s="178">
        <v>1556</v>
      </c>
      <c r="F17" s="175">
        <v>86.6</v>
      </c>
      <c r="G17" s="175" t="s">
        <v>245</v>
      </c>
      <c r="H17" s="175" t="s">
        <v>112</v>
      </c>
      <c r="I17" s="175" t="s">
        <v>112</v>
      </c>
      <c r="J17" s="175" t="s">
        <v>112</v>
      </c>
      <c r="K17" s="176" t="s">
        <v>112</v>
      </c>
      <c r="L17" s="165"/>
      <c r="M17" s="165"/>
      <c r="N17" s="165"/>
      <c r="O17" s="165"/>
      <c r="P17" s="165"/>
      <c r="Q17" s="165"/>
    </row>
    <row r="18" spans="2:17">
      <c r="B18" s="173">
        <v>2000</v>
      </c>
      <c r="C18" s="178">
        <v>18699</v>
      </c>
      <c r="D18" s="178">
        <v>17069</v>
      </c>
      <c r="E18" s="178">
        <v>1534</v>
      </c>
      <c r="F18" s="175">
        <v>83.1</v>
      </c>
      <c r="G18" s="174">
        <v>13</v>
      </c>
      <c r="H18" s="175" t="s">
        <v>112</v>
      </c>
      <c r="I18" s="175" t="s">
        <v>112</v>
      </c>
      <c r="J18" s="175" t="s">
        <v>112</v>
      </c>
      <c r="K18" s="176" t="s">
        <v>112</v>
      </c>
      <c r="L18" s="182"/>
      <c r="M18" s="182"/>
      <c r="N18" s="182"/>
      <c r="O18" s="182"/>
      <c r="P18" s="182"/>
      <c r="Q18" s="182"/>
    </row>
    <row r="19" spans="2:17">
      <c r="B19" s="173">
        <v>2001</v>
      </c>
      <c r="C19" s="178">
        <v>18969</v>
      </c>
      <c r="D19" s="178">
        <v>17521</v>
      </c>
      <c r="E19" s="178">
        <v>1301</v>
      </c>
      <c r="F19" s="175">
        <v>131.19999999999999</v>
      </c>
      <c r="G19" s="179">
        <v>15.9</v>
      </c>
      <c r="H19" s="175" t="s">
        <v>112</v>
      </c>
      <c r="I19" s="175" t="s">
        <v>112</v>
      </c>
      <c r="J19" s="175" t="s">
        <v>112</v>
      </c>
      <c r="K19" s="176" t="s">
        <v>112</v>
      </c>
      <c r="L19" s="182"/>
      <c r="M19" s="182"/>
      <c r="N19" s="182"/>
      <c r="O19" s="182"/>
      <c r="P19" s="182"/>
      <c r="Q19" s="182"/>
    </row>
    <row r="20" spans="2:17">
      <c r="B20" s="173">
        <v>2002</v>
      </c>
      <c r="C20" s="178">
        <v>18701</v>
      </c>
      <c r="D20" s="178">
        <v>16558</v>
      </c>
      <c r="E20" s="178">
        <v>2020</v>
      </c>
      <c r="F20" s="175">
        <v>103.8</v>
      </c>
      <c r="G20" s="179">
        <v>18.8</v>
      </c>
      <c r="H20" s="175" t="s">
        <v>112</v>
      </c>
      <c r="I20" s="175" t="s">
        <v>112</v>
      </c>
      <c r="J20" s="175" t="s">
        <v>112</v>
      </c>
      <c r="K20" s="176" t="s">
        <v>112</v>
      </c>
      <c r="L20" s="182"/>
      <c r="M20" s="182"/>
      <c r="N20" s="182"/>
      <c r="O20" s="182"/>
      <c r="P20" s="182"/>
      <c r="Q20" s="182"/>
    </row>
    <row r="21" spans="2:17">
      <c r="B21" s="173">
        <v>2003</v>
      </c>
      <c r="C21" s="178">
        <v>21286</v>
      </c>
      <c r="D21" s="178">
        <v>18681</v>
      </c>
      <c r="E21" s="178">
        <v>2470</v>
      </c>
      <c r="F21" s="175">
        <v>104.9</v>
      </c>
      <c r="G21" s="179">
        <v>30.4</v>
      </c>
      <c r="H21" s="175" t="s">
        <v>112</v>
      </c>
      <c r="I21" s="175" t="s">
        <v>112</v>
      </c>
      <c r="J21" s="175" t="s">
        <v>112</v>
      </c>
      <c r="K21" s="176" t="s">
        <v>112</v>
      </c>
      <c r="L21" s="182"/>
      <c r="M21" s="182"/>
      <c r="N21" s="182"/>
      <c r="O21" s="182"/>
      <c r="P21" s="182"/>
      <c r="Q21" s="182"/>
    </row>
    <row r="22" spans="2:17">
      <c r="B22" s="173">
        <v>2004</v>
      </c>
      <c r="C22" s="178">
        <v>21744</v>
      </c>
      <c r="D22" s="178">
        <v>18589</v>
      </c>
      <c r="E22" s="178">
        <v>2755</v>
      </c>
      <c r="F22" s="175">
        <v>365.4</v>
      </c>
      <c r="G22" s="175">
        <v>33.799999999999997</v>
      </c>
      <c r="H22" s="175" t="s">
        <v>112</v>
      </c>
      <c r="I22" s="175" t="s">
        <v>112</v>
      </c>
      <c r="J22" s="175" t="s">
        <v>112</v>
      </c>
      <c r="K22" s="176" t="s">
        <v>112</v>
      </c>
      <c r="L22" s="182"/>
      <c r="M22" s="182"/>
      <c r="N22" s="182"/>
      <c r="O22" s="182"/>
      <c r="P22" s="182"/>
      <c r="Q22" s="182"/>
    </row>
    <row r="23" spans="2:17">
      <c r="B23" s="173">
        <v>2005</v>
      </c>
      <c r="C23" s="178">
        <v>22872</v>
      </c>
      <c r="D23" s="178">
        <v>19344</v>
      </c>
      <c r="E23" s="178">
        <v>3009</v>
      </c>
      <c r="F23" s="175">
        <v>430.5</v>
      </c>
      <c r="G23" s="174">
        <v>88</v>
      </c>
      <c r="H23" s="175" t="s">
        <v>112</v>
      </c>
      <c r="I23" s="175" t="s">
        <v>112</v>
      </c>
      <c r="J23" s="175" t="s">
        <v>112</v>
      </c>
      <c r="K23" s="176" t="s">
        <v>112</v>
      </c>
      <c r="L23" s="182"/>
      <c r="M23" s="182"/>
      <c r="N23" s="182"/>
      <c r="O23" s="182"/>
      <c r="P23" s="182"/>
      <c r="Q23" s="182"/>
    </row>
    <row r="24" spans="2:17">
      <c r="B24" s="173">
        <v>2006</v>
      </c>
      <c r="C24" s="178">
        <v>24543</v>
      </c>
      <c r="D24" s="178">
        <v>21407</v>
      </c>
      <c r="E24" s="178">
        <v>2518</v>
      </c>
      <c r="F24" s="175">
        <v>475.9</v>
      </c>
      <c r="G24" s="174">
        <v>141.80000000000001</v>
      </c>
      <c r="H24" s="175" t="s">
        <v>112</v>
      </c>
      <c r="I24" s="175" t="s">
        <v>112</v>
      </c>
      <c r="J24" s="175" t="s">
        <v>112</v>
      </c>
      <c r="K24" s="176" t="s">
        <v>112</v>
      </c>
      <c r="L24" s="182"/>
      <c r="M24" s="182"/>
      <c r="N24" s="182"/>
      <c r="O24" s="182"/>
      <c r="P24" s="182"/>
      <c r="Q24" s="182"/>
    </row>
    <row r="25" spans="2:17">
      <c r="B25" s="173">
        <v>2007</v>
      </c>
      <c r="C25" s="178">
        <v>21847</v>
      </c>
      <c r="D25" s="178">
        <v>19051</v>
      </c>
      <c r="E25" s="178">
        <v>2364</v>
      </c>
      <c r="F25" s="174">
        <v>432</v>
      </c>
      <c r="G25" s="175" t="s">
        <v>112</v>
      </c>
      <c r="H25" s="175" t="s">
        <v>112</v>
      </c>
      <c r="I25" s="175" t="s">
        <v>112</v>
      </c>
      <c r="J25" s="175" t="s">
        <v>112</v>
      </c>
      <c r="K25" s="176" t="s">
        <v>112</v>
      </c>
      <c r="L25" s="182"/>
      <c r="M25" s="182"/>
      <c r="N25" s="182"/>
      <c r="O25" s="182"/>
      <c r="P25" s="182"/>
      <c r="Q25" s="182"/>
    </row>
    <row r="26" spans="2:17">
      <c r="B26" s="173">
        <v>2008</v>
      </c>
      <c r="C26" s="178">
        <v>21642</v>
      </c>
      <c r="D26" s="178">
        <v>19090</v>
      </c>
      <c r="E26" s="178">
        <v>2232</v>
      </c>
      <c r="F26" s="175">
        <v>319.60000000000002</v>
      </c>
      <c r="G26" s="175" t="s">
        <v>112</v>
      </c>
      <c r="H26" s="175" t="s">
        <v>112</v>
      </c>
      <c r="I26" s="175" t="s">
        <v>112</v>
      </c>
      <c r="J26" s="175" t="s">
        <v>112</v>
      </c>
      <c r="K26" s="176" t="s">
        <v>112</v>
      </c>
      <c r="L26" s="182"/>
      <c r="M26" s="182"/>
      <c r="N26" s="182"/>
      <c r="O26" s="182"/>
      <c r="P26" s="182"/>
      <c r="Q26" s="182"/>
    </row>
    <row r="27" spans="2:17">
      <c r="B27" s="173">
        <v>2009</v>
      </c>
      <c r="C27" s="178">
        <v>18869</v>
      </c>
      <c r="D27" s="178">
        <v>16289</v>
      </c>
      <c r="E27" s="178">
        <v>2308</v>
      </c>
      <c r="F27" s="175">
        <v>269.2</v>
      </c>
      <c r="G27" s="175" t="s">
        <v>112</v>
      </c>
      <c r="H27" s="175">
        <v>2.1</v>
      </c>
      <c r="I27" s="175" t="s">
        <v>112</v>
      </c>
      <c r="J27" s="175" t="s">
        <v>112</v>
      </c>
      <c r="K27" s="176" t="s">
        <v>112</v>
      </c>
      <c r="L27" s="182"/>
      <c r="M27" s="182"/>
      <c r="N27" s="182"/>
      <c r="O27" s="182"/>
      <c r="P27" s="182"/>
      <c r="Q27" s="182"/>
    </row>
    <row r="28" spans="2:17">
      <c r="B28" s="173">
        <v>2010</v>
      </c>
      <c r="C28" s="178">
        <v>18710</v>
      </c>
      <c r="D28" s="178">
        <v>15003</v>
      </c>
      <c r="E28" s="178">
        <v>3446</v>
      </c>
      <c r="F28" s="175">
        <v>259.7</v>
      </c>
      <c r="G28" s="175" t="s">
        <v>112</v>
      </c>
      <c r="H28" s="175">
        <v>0.5</v>
      </c>
      <c r="I28" s="175" t="s">
        <v>112</v>
      </c>
      <c r="J28" s="175" t="s">
        <v>112</v>
      </c>
      <c r="K28" s="176" t="s">
        <v>112</v>
      </c>
      <c r="L28" s="182"/>
      <c r="M28" s="182"/>
      <c r="N28" s="182"/>
      <c r="O28" s="182"/>
      <c r="P28" s="182"/>
      <c r="Q28" s="182"/>
    </row>
    <row r="29" spans="2:17">
      <c r="B29" s="173">
        <v>2011</v>
      </c>
      <c r="C29" s="178">
        <v>20294</v>
      </c>
      <c r="D29" s="178">
        <v>17317</v>
      </c>
      <c r="E29" s="178">
        <v>2676</v>
      </c>
      <c r="F29" s="174">
        <v>301</v>
      </c>
      <c r="G29" s="175" t="s">
        <v>112</v>
      </c>
      <c r="H29" s="175" t="s">
        <v>112</v>
      </c>
      <c r="I29" s="175" t="s">
        <v>112</v>
      </c>
      <c r="J29" s="175" t="s">
        <v>112</v>
      </c>
      <c r="K29" s="176" t="s">
        <v>112</v>
      </c>
      <c r="L29" s="182"/>
      <c r="M29" s="182"/>
      <c r="N29" s="182"/>
      <c r="O29" s="182"/>
      <c r="P29" s="182"/>
      <c r="Q29" s="182"/>
    </row>
    <row r="30" spans="2:17">
      <c r="B30" s="173">
        <v>2012</v>
      </c>
      <c r="C30" s="178">
        <v>22988</v>
      </c>
      <c r="D30" s="178">
        <v>19537</v>
      </c>
      <c r="E30" s="178">
        <v>1821</v>
      </c>
      <c r="F30" s="178">
        <v>1630</v>
      </c>
      <c r="G30" s="175" t="s">
        <v>112</v>
      </c>
      <c r="H30" s="175" t="s">
        <v>112</v>
      </c>
      <c r="I30" s="175" t="s">
        <v>112</v>
      </c>
      <c r="J30" s="175" t="s">
        <v>112</v>
      </c>
      <c r="K30" s="176" t="s">
        <v>112</v>
      </c>
      <c r="L30" s="182"/>
      <c r="M30" s="182"/>
      <c r="N30" s="182"/>
      <c r="O30" s="182"/>
      <c r="P30" s="182"/>
      <c r="Q30" s="182"/>
    </row>
    <row r="31" spans="2:17">
      <c r="B31" s="173">
        <v>2013</v>
      </c>
      <c r="C31" s="183">
        <v>23354.400000000001</v>
      </c>
      <c r="D31" s="183">
        <v>20065.599999999999</v>
      </c>
      <c r="E31" s="183">
        <v>1489.1</v>
      </c>
      <c r="F31" s="183">
        <v>1664</v>
      </c>
      <c r="G31" s="175" t="s">
        <v>112</v>
      </c>
      <c r="H31" s="175">
        <v>0.8</v>
      </c>
      <c r="I31" s="175">
        <v>0.8</v>
      </c>
      <c r="J31" s="183">
        <v>134.1</v>
      </c>
      <c r="K31" s="176" t="s">
        <v>112</v>
      </c>
      <c r="L31" s="182"/>
      <c r="M31" s="182"/>
      <c r="N31" s="182"/>
      <c r="O31" s="182"/>
      <c r="P31" s="182"/>
      <c r="Q31" s="182"/>
    </row>
    <row r="32" spans="2:17">
      <c r="B32" s="173">
        <v>2014</v>
      </c>
      <c r="C32" s="183">
        <v>24727.7</v>
      </c>
      <c r="D32" s="183">
        <v>21401.200000000001</v>
      </c>
      <c r="E32" s="183">
        <v>1299.7</v>
      </c>
      <c r="F32" s="183">
        <v>1848.1</v>
      </c>
      <c r="G32" s="175" t="s">
        <v>112</v>
      </c>
      <c r="H32" s="175">
        <v>2.2999999999999998</v>
      </c>
      <c r="I32" s="175">
        <v>2.9</v>
      </c>
      <c r="J32" s="183">
        <v>173.5</v>
      </c>
      <c r="K32" s="176" t="s">
        <v>112</v>
      </c>
      <c r="L32" s="182"/>
      <c r="M32" s="182"/>
      <c r="N32" s="182"/>
      <c r="O32" s="182"/>
      <c r="P32" s="182"/>
      <c r="Q32" s="182"/>
    </row>
    <row r="33" spans="2:17">
      <c r="B33" s="173">
        <v>2015</v>
      </c>
      <c r="C33" s="183">
        <v>24688.400000000001</v>
      </c>
      <c r="D33" s="183">
        <v>20904.599999999999</v>
      </c>
      <c r="E33" s="183">
        <v>1637.5</v>
      </c>
      <c r="F33" s="183">
        <v>1955.3</v>
      </c>
      <c r="G33" s="175" t="s">
        <v>112</v>
      </c>
      <c r="H33" s="175">
        <v>4.5999999999999996</v>
      </c>
      <c r="I33" s="175">
        <v>4.5999999999999996</v>
      </c>
      <c r="J33" s="183">
        <v>181.8</v>
      </c>
      <c r="K33" s="184">
        <v>5.0000000000000001E-4</v>
      </c>
      <c r="L33" s="182"/>
      <c r="M33" s="182"/>
      <c r="N33" s="182"/>
      <c r="O33" s="182"/>
      <c r="P33" s="182"/>
      <c r="Q33" s="182"/>
    </row>
    <row r="34" spans="2:17">
      <c r="B34" s="173">
        <v>2016</v>
      </c>
      <c r="C34" s="183">
        <v>24952.9</v>
      </c>
      <c r="D34" s="183">
        <v>20699</v>
      </c>
      <c r="E34" s="183">
        <v>1959.3</v>
      </c>
      <c r="F34" s="183">
        <v>2062</v>
      </c>
      <c r="G34" s="175" t="s">
        <v>112</v>
      </c>
      <c r="H34" s="183">
        <v>22.8</v>
      </c>
      <c r="I34" s="183">
        <v>35.299999999999997</v>
      </c>
      <c r="J34" s="183">
        <v>174.5</v>
      </c>
      <c r="K34" s="184">
        <v>2.0000000000000001E-4</v>
      </c>
      <c r="L34" s="182"/>
      <c r="M34" s="182"/>
      <c r="N34" s="182"/>
      <c r="O34" s="182"/>
      <c r="P34" s="182"/>
      <c r="Q34" s="182"/>
    </row>
    <row r="35" spans="2:17">
      <c r="B35" s="173">
        <v>2017</v>
      </c>
      <c r="C35" s="183">
        <v>24320.9</v>
      </c>
      <c r="D35" s="183">
        <v>20445.400000000001</v>
      </c>
      <c r="E35" s="183">
        <v>1746.4</v>
      </c>
      <c r="F35" s="183">
        <v>1899.5</v>
      </c>
      <c r="G35" s="175" t="s">
        <v>112</v>
      </c>
      <c r="H35" s="183">
        <v>22.1</v>
      </c>
      <c r="I35" s="183">
        <v>37.200000000000003</v>
      </c>
      <c r="J35" s="183">
        <v>170.3</v>
      </c>
      <c r="K35" s="184">
        <v>4.0000000000000002E-4</v>
      </c>
      <c r="L35" s="182"/>
      <c r="M35" s="182"/>
      <c r="N35" s="182"/>
      <c r="O35" s="182"/>
      <c r="P35" s="182"/>
      <c r="Q35" s="182"/>
    </row>
    <row r="36" spans="2:17" ht="14.5" thickBot="1">
      <c r="B36" s="185">
        <v>2018</v>
      </c>
      <c r="C36" s="186">
        <v>25229.200000000001</v>
      </c>
      <c r="D36" s="186">
        <v>21242.9</v>
      </c>
      <c r="E36" s="186">
        <v>1768</v>
      </c>
      <c r="F36" s="186">
        <v>1934.1</v>
      </c>
      <c r="G36" s="187" t="s">
        <v>112</v>
      </c>
      <c r="H36" s="186">
        <v>82.7</v>
      </c>
      <c r="I36" s="186">
        <v>39.299999999999997</v>
      </c>
      <c r="J36" s="186">
        <v>162.19999999999999</v>
      </c>
      <c r="K36" s="188">
        <v>5.9999999999999995E-4</v>
      </c>
      <c r="L36" s="182"/>
      <c r="M36" s="182"/>
      <c r="N36" s="182"/>
      <c r="O36" s="182"/>
      <c r="P36" s="182"/>
      <c r="Q36" s="182"/>
    </row>
    <row r="37" spans="2:17">
      <c r="B37" s="189"/>
      <c r="C37" s="189"/>
      <c r="D37" s="189"/>
      <c r="E37" s="189"/>
      <c r="F37" s="189"/>
      <c r="G37" s="182"/>
      <c r="H37" s="182"/>
      <c r="I37" s="182"/>
      <c r="J37" s="182"/>
      <c r="K37" s="182"/>
      <c r="L37" s="182"/>
      <c r="M37" s="182"/>
      <c r="N37" s="182"/>
      <c r="O37" s="182"/>
      <c r="P37" s="182"/>
      <c r="Q37" s="182"/>
    </row>
    <row r="38" spans="2:17">
      <c r="B38" s="189"/>
      <c r="C38" s="189"/>
      <c r="D38" s="189"/>
      <c r="E38" s="189"/>
      <c r="F38" s="189"/>
      <c r="G38" s="182"/>
      <c r="H38" s="182"/>
      <c r="I38" s="182"/>
      <c r="J38" s="182"/>
      <c r="K38" s="182"/>
      <c r="L38" s="182"/>
      <c r="M38" s="182"/>
      <c r="N38" s="182"/>
      <c r="O38" s="182"/>
      <c r="P38" s="182"/>
      <c r="Q38" s="182"/>
    </row>
    <row r="39" spans="2:17">
      <c r="B39" s="189"/>
      <c r="C39" s="189"/>
      <c r="D39" s="189"/>
      <c r="E39" s="189"/>
      <c r="F39" s="189"/>
      <c r="G39" s="182"/>
      <c r="H39" s="182"/>
      <c r="I39" s="182"/>
      <c r="J39" s="182"/>
      <c r="K39" s="182"/>
      <c r="L39" s="182"/>
      <c r="M39" s="182"/>
      <c r="N39" s="182"/>
      <c r="O39" s="182"/>
      <c r="P39" s="182"/>
      <c r="Q39" s="182"/>
    </row>
    <row r="40" spans="2:17">
      <c r="B40" s="189"/>
      <c r="C40" s="189"/>
      <c r="D40" s="189"/>
      <c r="E40" s="189"/>
      <c r="F40" s="189"/>
      <c r="G40" s="182"/>
      <c r="H40" s="182"/>
      <c r="I40" s="182"/>
      <c r="J40" s="182"/>
      <c r="K40" s="182"/>
      <c r="L40" s="182"/>
      <c r="M40" s="182"/>
      <c r="N40" s="182"/>
      <c r="O40" s="182"/>
      <c r="P40" s="182"/>
      <c r="Q40" s="182"/>
    </row>
    <row r="41" spans="2:17">
      <c r="B41" s="189"/>
      <c r="C41" s="189"/>
      <c r="D41" s="189"/>
      <c r="E41" s="189"/>
      <c r="F41" s="189"/>
      <c r="G41" s="182"/>
      <c r="H41" s="182"/>
      <c r="I41" s="182"/>
      <c r="J41" s="182"/>
      <c r="K41" s="182"/>
      <c r="L41" s="182"/>
      <c r="M41" s="182"/>
      <c r="N41" s="182"/>
      <c r="O41" s="182"/>
      <c r="P41" s="182"/>
      <c r="Q41" s="182"/>
    </row>
    <row r="42" spans="2:17">
      <c r="B42" s="189"/>
      <c r="C42" s="189"/>
      <c r="D42" s="189"/>
      <c r="E42" s="189"/>
      <c r="F42" s="189"/>
      <c r="G42" s="182"/>
      <c r="H42" s="182"/>
      <c r="I42" s="182"/>
      <c r="J42" s="182"/>
      <c r="K42" s="182"/>
      <c r="L42" s="182"/>
      <c r="M42" s="182"/>
      <c r="N42" s="182"/>
      <c r="O42" s="182"/>
      <c r="P42" s="182"/>
      <c r="Q42" s="182"/>
    </row>
    <row r="43" spans="2:17">
      <c r="B43" s="189"/>
      <c r="C43" s="189"/>
      <c r="D43" s="189"/>
      <c r="E43" s="189"/>
      <c r="F43" s="189"/>
      <c r="G43" s="182"/>
      <c r="H43" s="182"/>
      <c r="I43" s="182"/>
      <c r="J43" s="182"/>
      <c r="K43" s="182"/>
      <c r="L43" s="182"/>
      <c r="M43" s="182"/>
      <c r="N43" s="182"/>
      <c r="O43" s="182"/>
      <c r="P43" s="182"/>
      <c r="Q43" s="182"/>
    </row>
    <row r="44" spans="2:17">
      <c r="B44" s="189"/>
      <c r="C44" s="189"/>
      <c r="D44" s="189"/>
      <c r="E44" s="189"/>
      <c r="F44" s="189"/>
      <c r="G44" s="182"/>
      <c r="H44" s="182"/>
      <c r="I44" s="182"/>
      <c r="J44" s="182"/>
      <c r="K44" s="182"/>
      <c r="L44" s="182"/>
      <c r="M44" s="182"/>
      <c r="N44" s="182"/>
      <c r="O44" s="182"/>
      <c r="P44" s="182"/>
      <c r="Q44" s="182"/>
    </row>
    <row r="45" spans="2:17">
      <c r="B45" s="189"/>
      <c r="C45" s="189"/>
      <c r="D45" s="189"/>
      <c r="E45" s="189"/>
      <c r="F45" s="189"/>
      <c r="G45" s="182"/>
      <c r="H45" s="182"/>
      <c r="I45" s="182"/>
      <c r="J45" s="182"/>
      <c r="K45" s="182"/>
      <c r="L45" s="182"/>
      <c r="M45" s="182"/>
      <c r="N45" s="182"/>
      <c r="O45" s="182"/>
      <c r="P45" s="182"/>
      <c r="Q45" s="182"/>
    </row>
    <row r="46" spans="2:17">
      <c r="B46" s="189"/>
      <c r="C46" s="189"/>
      <c r="D46" s="189"/>
      <c r="E46" s="189"/>
      <c r="F46" s="189"/>
      <c r="G46" s="182"/>
      <c r="H46" s="182"/>
      <c r="I46" s="182"/>
      <c r="J46" s="182"/>
      <c r="K46" s="182"/>
      <c r="L46" s="182"/>
      <c r="M46" s="182"/>
      <c r="N46" s="182"/>
      <c r="O46" s="182"/>
      <c r="P46" s="182"/>
      <c r="Q46" s="182"/>
    </row>
    <row r="47" spans="2:17">
      <c r="B47" s="189"/>
      <c r="C47" s="189"/>
      <c r="D47" s="189"/>
      <c r="E47" s="189"/>
      <c r="F47" s="189"/>
      <c r="G47" s="182"/>
      <c r="H47" s="182"/>
      <c r="I47" s="182"/>
      <c r="J47" s="182"/>
      <c r="K47" s="182"/>
      <c r="L47" s="182"/>
      <c r="M47" s="182"/>
      <c r="N47" s="182"/>
      <c r="O47" s="182"/>
      <c r="P47" s="182"/>
      <c r="Q47" s="182"/>
    </row>
    <row r="48" spans="2:17">
      <c r="B48" s="189"/>
      <c r="C48" s="189"/>
      <c r="D48" s="189"/>
      <c r="E48" s="189"/>
      <c r="F48" s="189"/>
      <c r="G48" s="182"/>
      <c r="H48" s="182"/>
      <c r="I48" s="182"/>
      <c r="J48" s="182"/>
      <c r="K48" s="182"/>
      <c r="L48" s="182"/>
      <c r="M48" s="182"/>
      <c r="N48" s="182"/>
      <c r="O48" s="182"/>
      <c r="P48" s="182"/>
      <c r="Q48" s="182"/>
    </row>
    <row r="49" spans="2:17">
      <c r="B49" s="189"/>
      <c r="C49" s="189"/>
      <c r="D49" s="189"/>
      <c r="E49" s="189"/>
      <c r="F49" s="189"/>
      <c r="G49" s="182"/>
      <c r="H49" s="182"/>
      <c r="I49" s="182"/>
      <c r="J49" s="182"/>
      <c r="K49" s="182"/>
      <c r="L49" s="182"/>
      <c r="M49" s="182"/>
      <c r="N49" s="182"/>
      <c r="O49" s="182"/>
      <c r="P49" s="182"/>
      <c r="Q49" s="182"/>
    </row>
    <row r="50" spans="2:17">
      <c r="B50" s="189"/>
      <c r="C50" s="189"/>
      <c r="D50" s="189"/>
      <c r="E50" s="189"/>
      <c r="F50" s="189"/>
      <c r="G50" s="182"/>
      <c r="H50" s="182"/>
      <c r="I50" s="182"/>
      <c r="J50" s="182"/>
      <c r="K50" s="182"/>
      <c r="L50" s="182"/>
      <c r="M50" s="182"/>
      <c r="N50" s="182"/>
      <c r="O50" s="182"/>
      <c r="P50" s="182"/>
      <c r="Q50" s="182"/>
    </row>
    <row r="51" spans="2:17">
      <c r="B51" s="189"/>
      <c r="C51" s="189"/>
      <c r="D51" s="189"/>
      <c r="E51" s="189"/>
      <c r="F51" s="189"/>
      <c r="G51" s="182"/>
      <c r="H51" s="182"/>
      <c r="I51" s="182"/>
      <c r="J51" s="182"/>
      <c r="K51" s="182"/>
      <c r="L51" s="182"/>
      <c r="M51" s="182"/>
      <c r="N51" s="182"/>
      <c r="O51" s="182"/>
      <c r="P51" s="182"/>
      <c r="Q51" s="182"/>
    </row>
    <row r="52" spans="2:17">
      <c r="B52" s="189"/>
      <c r="C52" s="189"/>
      <c r="D52" s="189"/>
      <c r="E52" s="189"/>
      <c r="F52" s="189"/>
      <c r="G52" s="182"/>
      <c r="H52" s="182"/>
      <c r="I52" s="182"/>
      <c r="J52" s="182"/>
      <c r="K52" s="182"/>
      <c r="L52" s="182"/>
      <c r="M52" s="182"/>
      <c r="N52" s="182"/>
      <c r="O52" s="182"/>
      <c r="P52" s="182"/>
      <c r="Q52" s="182"/>
    </row>
    <row r="53" spans="2:17">
      <c r="B53" s="189"/>
      <c r="C53" s="189"/>
      <c r="D53" s="189"/>
      <c r="E53" s="189"/>
      <c r="F53" s="189"/>
      <c r="G53" s="182"/>
      <c r="H53" s="182"/>
      <c r="I53" s="182"/>
      <c r="J53" s="182"/>
      <c r="K53" s="182"/>
      <c r="L53" s="182"/>
      <c r="M53" s="182"/>
      <c r="N53" s="182"/>
      <c r="O53" s="182"/>
      <c r="P53" s="182"/>
      <c r="Q53" s="182"/>
    </row>
    <row r="54" spans="2:17">
      <c r="B54" s="189"/>
      <c r="C54" s="189"/>
      <c r="D54" s="189"/>
      <c r="E54" s="189"/>
      <c r="F54" s="189"/>
      <c r="G54" s="182"/>
      <c r="H54" s="182"/>
      <c r="I54" s="182"/>
      <c r="J54" s="182"/>
      <c r="K54" s="182"/>
      <c r="L54" s="182"/>
      <c r="M54" s="182"/>
      <c r="N54" s="182"/>
      <c r="O54" s="182"/>
      <c r="P54" s="182"/>
      <c r="Q54" s="182"/>
    </row>
    <row r="55" spans="2:17">
      <c r="B55" s="189"/>
      <c r="C55" s="189"/>
      <c r="D55" s="189"/>
      <c r="E55" s="189"/>
      <c r="F55" s="189"/>
      <c r="G55" s="182"/>
      <c r="H55" s="182"/>
      <c r="I55" s="182"/>
      <c r="J55" s="182"/>
      <c r="K55" s="182"/>
      <c r="L55" s="182"/>
      <c r="M55" s="182"/>
      <c r="N55" s="182"/>
      <c r="O55" s="182"/>
      <c r="P55" s="182"/>
      <c r="Q55" s="182"/>
    </row>
    <row r="56" spans="2:17">
      <c r="B56" s="189"/>
      <c r="C56" s="189"/>
      <c r="D56" s="189"/>
      <c r="E56" s="189"/>
      <c r="F56" s="189"/>
      <c r="G56" s="182"/>
      <c r="H56" s="182"/>
      <c r="I56" s="182"/>
      <c r="J56" s="182"/>
      <c r="K56" s="182"/>
      <c r="L56" s="182"/>
      <c r="M56" s="182"/>
      <c r="N56" s="182"/>
      <c r="O56" s="182"/>
      <c r="P56" s="182"/>
      <c r="Q56" s="182"/>
    </row>
    <row r="57" spans="2:17">
      <c r="B57" s="189"/>
      <c r="C57" s="189"/>
      <c r="D57" s="189"/>
      <c r="E57" s="189"/>
      <c r="F57" s="189"/>
      <c r="G57" s="182"/>
      <c r="H57" s="182"/>
      <c r="I57" s="182"/>
      <c r="J57" s="182"/>
      <c r="K57" s="182"/>
      <c r="L57" s="182"/>
      <c r="M57" s="182"/>
      <c r="N57" s="182"/>
      <c r="O57" s="182"/>
      <c r="P57" s="182"/>
      <c r="Q57" s="182"/>
    </row>
    <row r="58" spans="2:17">
      <c r="B58" s="189"/>
      <c r="C58" s="189"/>
      <c r="D58" s="189"/>
      <c r="E58" s="189"/>
      <c r="F58" s="189"/>
      <c r="G58" s="182"/>
      <c r="H58" s="182"/>
      <c r="I58" s="182"/>
      <c r="J58" s="182"/>
      <c r="K58" s="182"/>
      <c r="L58" s="182"/>
      <c r="M58" s="182"/>
      <c r="N58" s="182"/>
      <c r="O58" s="182"/>
      <c r="P58" s="182"/>
      <c r="Q58" s="182"/>
    </row>
    <row r="59" spans="2:17">
      <c r="B59" s="189"/>
      <c r="C59" s="189"/>
      <c r="D59" s="189"/>
      <c r="E59" s="189"/>
      <c r="F59" s="189"/>
      <c r="G59" s="182"/>
      <c r="H59" s="182"/>
      <c r="I59" s="182"/>
      <c r="J59" s="182"/>
      <c r="K59" s="182"/>
      <c r="L59" s="182"/>
      <c r="M59" s="182"/>
      <c r="N59" s="182"/>
      <c r="O59" s="182"/>
      <c r="P59" s="182"/>
      <c r="Q59" s="182"/>
    </row>
    <row r="60" spans="2:17">
      <c r="B60" s="189"/>
      <c r="C60" s="189"/>
      <c r="D60" s="189"/>
      <c r="E60" s="189"/>
      <c r="F60" s="189"/>
      <c r="G60" s="182"/>
      <c r="H60" s="182"/>
      <c r="I60" s="182"/>
      <c r="J60" s="182"/>
      <c r="K60" s="182"/>
      <c r="L60" s="182"/>
      <c r="M60" s="182"/>
      <c r="N60" s="182"/>
      <c r="O60" s="182"/>
      <c r="P60" s="182"/>
      <c r="Q60" s="182"/>
    </row>
    <row r="61" spans="2:17">
      <c r="B61" s="189"/>
      <c r="C61" s="189"/>
      <c r="D61" s="189"/>
      <c r="E61" s="189"/>
      <c r="F61" s="189"/>
      <c r="G61" s="182"/>
      <c r="H61" s="182"/>
      <c r="I61" s="182"/>
      <c r="J61" s="182"/>
      <c r="K61" s="182"/>
      <c r="L61" s="182"/>
      <c r="M61" s="182"/>
      <c r="N61" s="182"/>
      <c r="O61" s="182"/>
      <c r="P61" s="182"/>
      <c r="Q61" s="182"/>
    </row>
    <row r="62" spans="2:17">
      <c r="B62" s="189"/>
      <c r="C62" s="189"/>
      <c r="D62" s="189"/>
      <c r="E62" s="189"/>
      <c r="F62" s="189"/>
      <c r="G62" s="182"/>
      <c r="H62" s="182"/>
      <c r="I62" s="182"/>
      <c r="J62" s="182"/>
      <c r="K62" s="182"/>
      <c r="L62" s="182"/>
      <c r="M62" s="182"/>
      <c r="N62" s="182"/>
      <c r="O62" s="182"/>
      <c r="P62" s="182"/>
      <c r="Q62" s="182"/>
    </row>
    <row r="63" spans="2:17">
      <c r="B63" s="189"/>
      <c r="C63" s="189"/>
      <c r="D63" s="189"/>
      <c r="E63" s="189"/>
      <c r="F63" s="189"/>
      <c r="G63" s="182"/>
      <c r="H63" s="182"/>
      <c r="I63" s="182"/>
      <c r="J63" s="182"/>
      <c r="K63" s="182"/>
      <c r="L63" s="182"/>
      <c r="M63" s="182"/>
      <c r="N63" s="182"/>
      <c r="O63" s="182"/>
      <c r="P63" s="182"/>
      <c r="Q63" s="182"/>
    </row>
    <row r="64" spans="2:17">
      <c r="B64" s="189"/>
      <c r="C64" s="189"/>
      <c r="D64" s="189"/>
      <c r="E64" s="189"/>
      <c r="F64" s="189"/>
      <c r="G64" s="182"/>
      <c r="H64" s="182"/>
      <c r="I64" s="182"/>
      <c r="J64" s="182"/>
      <c r="K64" s="182"/>
      <c r="L64" s="182"/>
      <c r="M64" s="182"/>
      <c r="N64" s="182"/>
      <c r="O64" s="182"/>
      <c r="P64" s="182"/>
      <c r="Q64" s="182"/>
    </row>
    <row r="65" spans="2:17">
      <c r="B65" s="189"/>
      <c r="C65" s="189"/>
      <c r="D65" s="189"/>
      <c r="E65" s="189"/>
      <c r="F65" s="189"/>
      <c r="G65" s="182"/>
      <c r="H65" s="182"/>
      <c r="I65" s="182"/>
      <c r="J65" s="182"/>
      <c r="K65" s="182"/>
      <c r="L65" s="182"/>
      <c r="M65" s="182"/>
      <c r="N65" s="182"/>
      <c r="O65" s="182"/>
      <c r="P65" s="182"/>
      <c r="Q65" s="182"/>
    </row>
    <row r="66" spans="2:17">
      <c r="B66" s="189"/>
      <c r="C66" s="189"/>
      <c r="D66" s="189"/>
      <c r="E66" s="189"/>
      <c r="F66" s="189"/>
      <c r="G66" s="182"/>
      <c r="H66" s="182"/>
      <c r="I66" s="182"/>
      <c r="J66" s="182"/>
      <c r="K66" s="182"/>
      <c r="L66" s="182"/>
      <c r="M66" s="182"/>
      <c r="N66" s="182"/>
      <c r="O66" s="182"/>
      <c r="P66" s="182"/>
      <c r="Q66" s="182"/>
    </row>
    <row r="67" spans="2:17">
      <c r="B67" s="189"/>
      <c r="C67" s="189"/>
      <c r="D67" s="189"/>
      <c r="E67" s="189"/>
      <c r="F67" s="189"/>
      <c r="G67" s="182"/>
      <c r="H67" s="182"/>
      <c r="I67" s="182"/>
      <c r="J67" s="182"/>
      <c r="K67" s="182"/>
      <c r="L67" s="182"/>
      <c r="M67" s="182"/>
      <c r="N67" s="182"/>
      <c r="O67" s="182"/>
      <c r="P67" s="182"/>
      <c r="Q67" s="182"/>
    </row>
    <row r="68" spans="2:17">
      <c r="B68" s="189"/>
      <c r="C68" s="189"/>
      <c r="D68" s="189"/>
      <c r="E68" s="189"/>
      <c r="F68" s="189"/>
      <c r="G68" s="182"/>
      <c r="H68" s="182"/>
      <c r="I68" s="182"/>
      <c r="J68" s="182"/>
      <c r="K68" s="182"/>
      <c r="L68" s="182"/>
      <c r="M68" s="182"/>
      <c r="N68" s="182"/>
      <c r="O68" s="182"/>
      <c r="P68" s="182"/>
      <c r="Q68" s="182"/>
    </row>
    <row r="69" spans="2:17">
      <c r="B69" s="189"/>
      <c r="C69" s="189"/>
      <c r="D69" s="189"/>
      <c r="E69" s="189"/>
      <c r="F69" s="189"/>
      <c r="G69" s="182"/>
      <c r="H69" s="182"/>
      <c r="I69" s="182"/>
      <c r="J69" s="182"/>
      <c r="K69" s="182"/>
      <c r="L69" s="182"/>
      <c r="M69" s="182"/>
      <c r="N69" s="182"/>
      <c r="O69" s="182"/>
      <c r="P69" s="182"/>
      <c r="Q69" s="182"/>
    </row>
    <row r="70" spans="2:17">
      <c r="B70" s="189"/>
      <c r="C70" s="189"/>
      <c r="D70" s="189"/>
      <c r="E70" s="189"/>
      <c r="F70" s="189"/>
      <c r="G70" s="182"/>
      <c r="H70" s="182"/>
      <c r="I70" s="182"/>
      <c r="J70" s="182"/>
      <c r="K70" s="182"/>
      <c r="L70" s="182"/>
      <c r="M70" s="182"/>
      <c r="N70" s="182"/>
      <c r="O70" s="182"/>
      <c r="P70" s="182"/>
      <c r="Q70" s="182"/>
    </row>
    <row r="71" spans="2:17">
      <c r="B71" s="189"/>
      <c r="C71" s="189"/>
      <c r="D71" s="189"/>
      <c r="E71" s="189"/>
      <c r="F71" s="189"/>
      <c r="G71" s="182"/>
      <c r="H71" s="182"/>
      <c r="I71" s="182"/>
      <c r="J71" s="182"/>
      <c r="K71" s="182"/>
      <c r="L71" s="182"/>
      <c r="M71" s="182"/>
      <c r="N71" s="182"/>
      <c r="O71" s="182"/>
      <c r="P71" s="182"/>
      <c r="Q71" s="182"/>
    </row>
    <row r="72" spans="2:17">
      <c r="B72" s="189"/>
      <c r="C72" s="189"/>
      <c r="D72" s="189"/>
      <c r="E72" s="189"/>
      <c r="F72" s="189"/>
      <c r="G72" s="182"/>
      <c r="H72" s="182"/>
      <c r="I72" s="182"/>
      <c r="J72" s="182"/>
      <c r="K72" s="182"/>
      <c r="L72" s="182"/>
      <c r="M72" s="182"/>
      <c r="N72" s="182"/>
      <c r="O72" s="182"/>
      <c r="P72" s="182"/>
      <c r="Q72" s="182"/>
    </row>
    <row r="73" spans="2:17">
      <c r="B73" s="189"/>
      <c r="C73" s="189"/>
      <c r="D73" s="189"/>
      <c r="E73" s="189"/>
      <c r="F73" s="189"/>
      <c r="G73" s="182"/>
      <c r="H73" s="182"/>
      <c r="I73" s="182"/>
      <c r="J73" s="182"/>
      <c r="K73" s="182"/>
      <c r="L73" s="182"/>
      <c r="M73" s="182"/>
      <c r="N73" s="182"/>
      <c r="O73" s="182"/>
      <c r="P73" s="182"/>
      <c r="Q73" s="182"/>
    </row>
    <row r="74" spans="2:17">
      <c r="B74" s="189"/>
      <c r="C74" s="189"/>
      <c r="D74" s="189"/>
      <c r="E74" s="189"/>
      <c r="F74" s="189"/>
      <c r="G74" s="182"/>
      <c r="H74" s="182"/>
      <c r="I74" s="182"/>
      <c r="J74" s="182"/>
      <c r="K74" s="182"/>
      <c r="L74" s="182"/>
      <c r="M74" s="182"/>
      <c r="N74" s="182"/>
      <c r="O74" s="182"/>
      <c r="P74" s="182"/>
      <c r="Q74" s="182"/>
    </row>
    <row r="75" spans="2:17">
      <c r="B75" s="189"/>
      <c r="C75" s="189"/>
      <c r="D75" s="189"/>
      <c r="E75" s="189"/>
      <c r="F75" s="189"/>
      <c r="G75" s="182"/>
      <c r="H75" s="182"/>
      <c r="I75" s="182"/>
      <c r="J75" s="182"/>
      <c r="K75" s="182"/>
      <c r="L75" s="182"/>
      <c r="M75" s="182"/>
      <c r="N75" s="182"/>
      <c r="O75" s="182"/>
      <c r="P75" s="182"/>
      <c r="Q75" s="182"/>
    </row>
    <row r="76" spans="2:17">
      <c r="B76" s="189"/>
      <c r="C76" s="189"/>
      <c r="D76" s="189"/>
      <c r="E76" s="189"/>
      <c r="F76" s="189"/>
      <c r="G76" s="182"/>
      <c r="H76" s="182"/>
      <c r="I76" s="182"/>
      <c r="J76" s="182"/>
      <c r="K76" s="182"/>
      <c r="L76" s="182"/>
      <c r="M76" s="182"/>
      <c r="N76" s="182"/>
      <c r="O76" s="182"/>
      <c r="P76" s="182"/>
      <c r="Q76" s="182"/>
    </row>
    <row r="77" spans="2:17">
      <c r="B77" s="189"/>
      <c r="C77" s="189"/>
      <c r="D77" s="189"/>
      <c r="E77" s="189"/>
      <c r="F77" s="189"/>
      <c r="G77" s="182"/>
      <c r="H77" s="182"/>
      <c r="I77" s="182"/>
      <c r="J77" s="182"/>
      <c r="K77" s="182"/>
      <c r="L77" s="182"/>
      <c r="M77" s="182"/>
      <c r="N77" s="182"/>
      <c r="O77" s="182"/>
      <c r="P77" s="182"/>
      <c r="Q77" s="182"/>
    </row>
    <row r="78" spans="2:17">
      <c r="B78" s="189"/>
      <c r="C78" s="189"/>
      <c r="D78" s="189"/>
      <c r="E78" s="189"/>
      <c r="F78" s="189"/>
      <c r="G78" s="182"/>
      <c r="H78" s="182"/>
      <c r="I78" s="182"/>
      <c r="J78" s="182"/>
      <c r="K78" s="182"/>
      <c r="L78" s="182"/>
      <c r="M78" s="182"/>
      <c r="N78" s="182"/>
      <c r="O78" s="182"/>
      <c r="P78" s="182"/>
      <c r="Q78" s="182"/>
    </row>
    <row r="79" spans="2:17">
      <c r="B79" s="189"/>
      <c r="C79" s="189"/>
      <c r="D79" s="189"/>
      <c r="E79" s="189"/>
      <c r="F79" s="189"/>
      <c r="G79" s="182"/>
      <c r="H79" s="182"/>
      <c r="I79" s="182"/>
      <c r="J79" s="182"/>
      <c r="K79" s="182"/>
      <c r="L79" s="182"/>
      <c r="M79" s="182"/>
      <c r="N79" s="182"/>
      <c r="O79" s="182"/>
      <c r="P79" s="182"/>
      <c r="Q79" s="182"/>
    </row>
    <row r="80" spans="2:17">
      <c r="B80" s="189"/>
      <c r="C80" s="189"/>
      <c r="D80" s="189"/>
      <c r="E80" s="189"/>
      <c r="F80" s="189"/>
      <c r="G80" s="182"/>
      <c r="H80" s="182"/>
      <c r="I80" s="182"/>
      <c r="J80" s="182"/>
      <c r="K80" s="182"/>
      <c r="L80" s="182"/>
      <c r="M80" s="182"/>
      <c r="N80" s="182"/>
      <c r="O80" s="182"/>
      <c r="P80" s="182"/>
      <c r="Q80" s="182"/>
    </row>
    <row r="81" spans="2:17">
      <c r="B81" s="189"/>
      <c r="C81" s="189"/>
      <c r="D81" s="189"/>
      <c r="E81" s="189"/>
      <c r="F81" s="189"/>
      <c r="G81" s="182"/>
      <c r="H81" s="182"/>
      <c r="I81" s="182"/>
      <c r="J81" s="182"/>
      <c r="K81" s="182"/>
      <c r="L81" s="182"/>
      <c r="M81" s="182"/>
      <c r="N81" s="182"/>
      <c r="O81" s="182"/>
      <c r="P81" s="182"/>
      <c r="Q81" s="182"/>
    </row>
    <row r="82" spans="2:17">
      <c r="B82" s="189"/>
      <c r="C82" s="189"/>
      <c r="D82" s="189"/>
      <c r="E82" s="189"/>
      <c r="F82" s="189"/>
      <c r="G82" s="182"/>
      <c r="H82" s="182"/>
      <c r="I82" s="182"/>
      <c r="J82" s="182"/>
      <c r="K82" s="182"/>
      <c r="L82" s="182"/>
      <c r="M82" s="182"/>
      <c r="N82" s="182"/>
      <c r="O82" s="182"/>
      <c r="P82" s="182"/>
      <c r="Q82" s="182"/>
    </row>
    <row r="83" spans="2:17">
      <c r="B83" s="189"/>
      <c r="C83" s="189"/>
      <c r="D83" s="189"/>
      <c r="E83" s="189"/>
      <c r="F83" s="189"/>
      <c r="G83" s="182"/>
      <c r="H83" s="182"/>
      <c r="I83" s="182"/>
      <c r="J83" s="182"/>
      <c r="K83" s="182"/>
      <c r="L83" s="182"/>
      <c r="M83" s="182"/>
      <c r="N83" s="182"/>
      <c r="O83" s="182"/>
      <c r="P83" s="182"/>
      <c r="Q83" s="182"/>
    </row>
    <row r="84" spans="2:17">
      <c r="B84" s="189"/>
      <c r="C84" s="189"/>
      <c r="D84" s="189"/>
      <c r="E84" s="189"/>
      <c r="F84" s="189"/>
      <c r="G84" s="182"/>
      <c r="H84" s="182"/>
      <c r="I84" s="182"/>
      <c r="J84" s="182"/>
      <c r="K84" s="182"/>
      <c r="L84" s="182"/>
      <c r="M84" s="182"/>
      <c r="N84" s="182"/>
      <c r="O84" s="182"/>
      <c r="P84" s="182"/>
      <c r="Q84" s="182"/>
    </row>
    <row r="85" spans="2:17">
      <c r="B85" s="189"/>
      <c r="C85" s="189"/>
      <c r="D85" s="189"/>
      <c r="E85" s="189"/>
      <c r="F85" s="189"/>
      <c r="G85" s="182"/>
      <c r="H85" s="182"/>
      <c r="I85" s="182"/>
      <c r="J85" s="182"/>
      <c r="K85" s="182"/>
      <c r="L85" s="182"/>
      <c r="M85" s="182"/>
      <c r="N85" s="182"/>
      <c r="O85" s="182"/>
      <c r="P85" s="182"/>
      <c r="Q85" s="182"/>
    </row>
    <row r="86" spans="2:17">
      <c r="B86" s="189"/>
      <c r="C86" s="189"/>
      <c r="D86" s="189"/>
      <c r="E86" s="189"/>
      <c r="F86" s="189"/>
      <c r="G86" s="182"/>
      <c r="H86" s="182"/>
      <c r="I86" s="182"/>
      <c r="J86" s="182"/>
      <c r="K86" s="182"/>
      <c r="L86" s="182"/>
      <c r="M86" s="182"/>
      <c r="N86" s="182"/>
      <c r="O86" s="182"/>
      <c r="P86" s="182"/>
      <c r="Q86" s="182"/>
    </row>
    <row r="87" spans="2:17">
      <c r="B87" s="189"/>
      <c r="C87" s="189"/>
      <c r="D87" s="189"/>
      <c r="E87" s="189"/>
      <c r="F87" s="189"/>
      <c r="G87" s="182"/>
      <c r="H87" s="182"/>
      <c r="I87" s="182"/>
      <c r="J87" s="182"/>
      <c r="K87" s="182"/>
      <c r="L87" s="182"/>
      <c r="M87" s="182"/>
      <c r="N87" s="182"/>
      <c r="O87" s="182"/>
      <c r="P87" s="182"/>
      <c r="Q87" s="1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C88"/>
  <sheetViews>
    <sheetView zoomScale="80" zoomScaleNormal="80" workbookViewId="0">
      <selection activeCell="E6" sqref="E6"/>
    </sheetView>
  </sheetViews>
  <sheetFormatPr defaultColWidth="8.81640625" defaultRowHeight="14.5"/>
  <cols>
    <col min="3" max="3" width="18.6328125" customWidth="1"/>
    <col min="4" max="4" width="60.36328125" customWidth="1"/>
    <col min="8" max="8" width="10.36328125" customWidth="1"/>
    <col min="10" max="10" width="12.6328125" customWidth="1"/>
    <col min="11" max="11" width="12.453125" customWidth="1"/>
    <col min="12" max="12" width="11.453125" customWidth="1"/>
    <col min="14" max="14" width="11" customWidth="1"/>
    <col min="16" max="16" width="10.6328125" customWidth="1"/>
    <col min="30" max="30" width="8.81640625" style="31"/>
    <col min="33" max="33" width="15.453125" customWidth="1"/>
    <col min="34" max="34" width="54.6328125" customWidth="1"/>
    <col min="42" max="42" width="10.453125" customWidth="1"/>
  </cols>
  <sheetData>
    <row r="2" spans="2:48" ht="19.5">
      <c r="AF2" s="7" t="s">
        <v>66</v>
      </c>
    </row>
    <row r="3" spans="2:48" ht="19.5">
      <c r="B3" s="7" t="s">
        <v>50</v>
      </c>
      <c r="N3" s="7" t="s">
        <v>51</v>
      </c>
    </row>
    <row r="4" spans="2:48" ht="17">
      <c r="C4" s="10"/>
      <c r="D4" s="10"/>
      <c r="E4" s="10"/>
      <c r="F4" s="10"/>
      <c r="G4" s="10"/>
      <c r="H4" s="10"/>
      <c r="I4" s="10"/>
      <c r="J4" s="11" t="s">
        <v>26</v>
      </c>
      <c r="K4" s="11" t="s">
        <v>27</v>
      </c>
      <c r="N4" s="9" t="s">
        <v>16</v>
      </c>
      <c r="O4" s="10"/>
      <c r="P4" s="10"/>
      <c r="Q4" s="10"/>
      <c r="R4" s="10"/>
      <c r="S4" s="10"/>
      <c r="T4" s="10"/>
      <c r="U4" s="10"/>
      <c r="V4" s="10"/>
      <c r="W4" s="10"/>
      <c r="X4" s="10"/>
      <c r="Y4" s="10"/>
      <c r="Z4" s="10"/>
      <c r="AF4" s="28" t="s">
        <v>61</v>
      </c>
      <c r="AG4" s="3"/>
      <c r="AH4" s="3"/>
      <c r="AI4" s="3"/>
      <c r="AJ4" s="3"/>
      <c r="AK4" s="3"/>
      <c r="AL4" s="3"/>
      <c r="AM4" s="3"/>
      <c r="AN4" s="3"/>
      <c r="AO4" s="3"/>
      <c r="AP4" s="3"/>
      <c r="AQ4" s="3"/>
      <c r="AR4" s="3"/>
      <c r="AS4" s="3"/>
      <c r="AT4" s="3"/>
      <c r="AU4" s="3"/>
      <c r="AV4" s="3"/>
    </row>
    <row r="5" spans="2:48">
      <c r="C5" s="10"/>
      <c r="D5" s="10"/>
      <c r="E5" s="10"/>
      <c r="F5" s="10" t="s">
        <v>43</v>
      </c>
      <c r="G5" s="10" t="s">
        <v>43</v>
      </c>
      <c r="H5" s="10" t="s">
        <v>43</v>
      </c>
      <c r="I5" s="10"/>
      <c r="J5" s="11" t="s">
        <v>28</v>
      </c>
      <c r="K5" s="11" t="s">
        <v>29</v>
      </c>
      <c r="L5" s="23" t="s">
        <v>49</v>
      </c>
      <c r="N5" s="10"/>
      <c r="O5" s="11" t="s">
        <v>17</v>
      </c>
      <c r="P5" s="11"/>
      <c r="Q5" s="11" t="s">
        <v>18</v>
      </c>
      <c r="R5" s="11"/>
      <c r="S5" s="11" t="s">
        <v>17</v>
      </c>
      <c r="T5" s="11"/>
      <c r="U5" s="11" t="s">
        <v>18</v>
      </c>
      <c r="V5" s="10"/>
      <c r="W5" s="11" t="s">
        <v>17</v>
      </c>
      <c r="X5" s="11"/>
      <c r="Y5" s="11" t="s">
        <v>18</v>
      </c>
      <c r="Z5" s="10"/>
      <c r="AF5" s="3"/>
      <c r="AG5" s="3"/>
      <c r="AH5" s="3"/>
      <c r="AI5" s="3"/>
      <c r="AJ5" s="3"/>
      <c r="AK5" s="3"/>
      <c r="AL5" s="3"/>
      <c r="AM5" s="3"/>
      <c r="AN5" s="3"/>
      <c r="AO5" s="3"/>
      <c r="AP5" s="3"/>
      <c r="AQ5" s="3"/>
      <c r="AR5" s="3"/>
      <c r="AS5" s="3"/>
      <c r="AT5" s="3"/>
      <c r="AU5" s="3"/>
      <c r="AV5" s="3"/>
    </row>
    <row r="6" spans="2:48" ht="19.5">
      <c r="B6" t="s">
        <v>44</v>
      </c>
      <c r="C6" s="17" t="s">
        <v>30</v>
      </c>
      <c r="D6" s="17" t="s">
        <v>31</v>
      </c>
      <c r="E6" s="17" t="s">
        <v>250</v>
      </c>
      <c r="F6" s="18">
        <v>15682.837192960027</v>
      </c>
      <c r="G6" s="10"/>
      <c r="H6" s="10"/>
      <c r="I6" s="10"/>
      <c r="J6" s="20">
        <v>0.59142120584077973</v>
      </c>
      <c r="K6" s="19">
        <f>F6*$B$33*J6</f>
        <v>292.50152408486099</v>
      </c>
      <c r="L6">
        <f>K6/SUM(K6:K7)</f>
        <v>0.68713532886494522</v>
      </c>
      <c r="N6" s="10"/>
      <c r="O6" s="12">
        <v>2010</v>
      </c>
      <c r="P6" s="12"/>
      <c r="Q6" s="10"/>
      <c r="R6" s="10"/>
      <c r="S6" s="12">
        <v>2012</v>
      </c>
      <c r="T6" s="10"/>
      <c r="U6" s="12">
        <v>2012</v>
      </c>
      <c r="V6" s="10"/>
      <c r="W6" s="12">
        <v>2014</v>
      </c>
      <c r="X6" s="10"/>
      <c r="Y6" s="12">
        <v>2014</v>
      </c>
      <c r="Z6" s="10"/>
      <c r="AF6" s="29" t="s">
        <v>11</v>
      </c>
      <c r="AG6" s="3"/>
      <c r="AH6" s="3"/>
      <c r="AI6" s="3"/>
      <c r="AJ6" s="3" t="s">
        <v>62</v>
      </c>
      <c r="AK6" s="3"/>
      <c r="AL6" s="3"/>
      <c r="AM6" s="3"/>
      <c r="AN6" s="3">
        <f>7.4*3.6</f>
        <v>26.64</v>
      </c>
      <c r="AO6" s="3" t="s">
        <v>46</v>
      </c>
      <c r="AP6" s="3"/>
      <c r="AQ6" s="3"/>
      <c r="AR6" s="3"/>
      <c r="AS6" s="3"/>
      <c r="AT6" s="3"/>
      <c r="AU6" s="3"/>
      <c r="AV6" s="3"/>
    </row>
    <row r="7" spans="2:48">
      <c r="B7" t="s">
        <v>44</v>
      </c>
      <c r="C7" s="17" t="s">
        <v>30</v>
      </c>
      <c r="D7" s="17" t="s">
        <v>31</v>
      </c>
      <c r="E7" s="17" t="s">
        <v>252</v>
      </c>
      <c r="F7" s="18">
        <v>7722.1628070399711</v>
      </c>
      <c r="G7" s="10"/>
      <c r="H7" s="10"/>
      <c r="I7" s="10"/>
      <c r="J7" s="20">
        <v>0.54688601739786402</v>
      </c>
      <c r="K7" s="19">
        <f>F7*$B$33*J7</f>
        <v>133.18103333513665</v>
      </c>
      <c r="L7">
        <f>K7/SUM(K6:K7)</f>
        <v>0.31286467113505478</v>
      </c>
      <c r="N7" s="13"/>
      <c r="O7" s="8" t="s">
        <v>19</v>
      </c>
      <c r="P7" s="8" t="s">
        <v>20</v>
      </c>
      <c r="Q7" s="8" t="s">
        <v>21</v>
      </c>
      <c r="R7" s="8" t="s">
        <v>20</v>
      </c>
      <c r="S7" s="8" t="s">
        <v>19</v>
      </c>
      <c r="T7" s="8" t="s">
        <v>20</v>
      </c>
      <c r="U7" s="8" t="s">
        <v>21</v>
      </c>
      <c r="V7" s="8" t="s">
        <v>20</v>
      </c>
      <c r="W7" s="8" t="s">
        <v>19</v>
      </c>
      <c r="X7" s="8" t="s">
        <v>20</v>
      </c>
      <c r="Y7" s="8" t="s">
        <v>21</v>
      </c>
      <c r="Z7" s="8" t="s">
        <v>20</v>
      </c>
      <c r="AF7" s="29" t="s">
        <v>12</v>
      </c>
      <c r="AG7" s="3"/>
      <c r="AH7" s="3"/>
      <c r="AI7" s="3"/>
      <c r="AJ7" s="3" t="s">
        <v>63</v>
      </c>
      <c r="AK7" s="3"/>
      <c r="AL7" s="3"/>
      <c r="AM7" s="3"/>
      <c r="AN7" s="3"/>
      <c r="AO7" s="3"/>
      <c r="AP7" s="3"/>
      <c r="AQ7" s="3"/>
      <c r="AR7" s="3"/>
      <c r="AS7" s="3"/>
      <c r="AT7" s="30">
        <v>0.30299999999999999</v>
      </c>
      <c r="AU7" s="3"/>
      <c r="AV7" s="3"/>
    </row>
    <row r="8" spans="2:48">
      <c r="C8" s="17"/>
      <c r="D8" s="17"/>
      <c r="E8" s="17"/>
      <c r="F8" s="17"/>
      <c r="G8" s="10"/>
      <c r="H8" s="10"/>
      <c r="I8" s="10"/>
      <c r="J8" s="20"/>
      <c r="K8" s="19"/>
      <c r="N8" s="8" t="s">
        <v>22</v>
      </c>
      <c r="O8" s="8"/>
      <c r="P8" s="8"/>
      <c r="Q8" s="10"/>
      <c r="R8" s="10"/>
      <c r="S8" s="8"/>
      <c r="T8" s="8"/>
      <c r="U8" s="10"/>
      <c r="V8" s="10"/>
      <c r="W8" s="10"/>
      <c r="X8" s="10"/>
      <c r="Y8" s="10"/>
      <c r="Z8" s="10"/>
      <c r="AF8" s="3"/>
      <c r="AG8" s="3"/>
      <c r="AH8" s="3"/>
      <c r="AI8" s="3"/>
      <c r="AJ8" s="3"/>
      <c r="AK8" s="3"/>
      <c r="AL8" s="3"/>
      <c r="AM8" s="3"/>
      <c r="AN8" s="3"/>
      <c r="AO8" s="3"/>
      <c r="AP8" s="3"/>
      <c r="AQ8" s="3"/>
      <c r="AR8" s="3"/>
      <c r="AS8" s="3"/>
      <c r="AT8" s="30">
        <v>0.69699999999999995</v>
      </c>
      <c r="AU8" s="3"/>
      <c r="AV8" s="3"/>
    </row>
    <row r="9" spans="2:48">
      <c r="B9" t="s">
        <v>45</v>
      </c>
      <c r="C9" s="17" t="s">
        <v>32</v>
      </c>
      <c r="D9" s="17" t="s">
        <v>33</v>
      </c>
      <c r="E9" s="17" t="s">
        <v>250</v>
      </c>
      <c r="F9" s="18">
        <v>4193.2131067961163</v>
      </c>
      <c r="G9" s="10"/>
      <c r="H9" s="10"/>
      <c r="I9" s="10"/>
      <c r="J9" s="20">
        <v>0.76212489927477822</v>
      </c>
      <c r="K9" s="19">
        <f>F9*$B$33*J9</f>
        <v>100.78123875082169</v>
      </c>
      <c r="L9">
        <f>K9/SUM(K9:K10)</f>
        <v>0.72380741143143268</v>
      </c>
      <c r="N9" s="8" t="s">
        <v>23</v>
      </c>
      <c r="O9" s="13">
        <v>75.570841692939695</v>
      </c>
      <c r="P9" s="13">
        <v>3.1639999999999993</v>
      </c>
      <c r="Q9" s="10">
        <v>879</v>
      </c>
      <c r="R9" s="10">
        <v>3.1644000000000001</v>
      </c>
      <c r="S9" s="14">
        <v>133.108818190503</v>
      </c>
      <c r="T9" s="13">
        <v>5.57299999999998</v>
      </c>
      <c r="U9" s="10">
        <v>2216</v>
      </c>
      <c r="V9" s="10">
        <v>7.9775999999999998</v>
      </c>
      <c r="W9" s="15">
        <v>190.55125632941599</v>
      </c>
      <c r="X9" s="10">
        <v>7.9779999999999891</v>
      </c>
      <c r="Y9" s="10">
        <v>2216</v>
      </c>
      <c r="Z9" s="10">
        <v>7.9775999999999998</v>
      </c>
      <c r="AF9" s="3"/>
      <c r="AG9" s="3"/>
      <c r="AH9" s="3"/>
      <c r="AI9" s="3"/>
      <c r="AJ9" s="3"/>
      <c r="AK9" s="3"/>
      <c r="AL9" s="3"/>
      <c r="AM9" s="3"/>
      <c r="AN9" s="3"/>
      <c r="AO9" s="3"/>
      <c r="AP9" s="3"/>
      <c r="AQ9" s="3"/>
      <c r="AR9" s="3"/>
      <c r="AS9" s="3"/>
      <c r="AT9" s="3"/>
      <c r="AU9" s="3"/>
      <c r="AV9" s="3"/>
    </row>
    <row r="10" spans="2:48">
      <c r="B10" t="s">
        <v>45</v>
      </c>
      <c r="C10" s="17" t="s">
        <v>32</v>
      </c>
      <c r="D10" s="17" t="s">
        <v>33</v>
      </c>
      <c r="E10" s="17" t="s">
        <v>252</v>
      </c>
      <c r="F10" s="18">
        <v>2345.7868932038832</v>
      </c>
      <c r="G10" s="10"/>
      <c r="H10" s="10"/>
      <c r="I10" s="10"/>
      <c r="J10" s="20">
        <v>0.51984458504822162</v>
      </c>
      <c r="K10" s="19">
        <f>F10*$B$33*J10</f>
        <v>38.456405350545516</v>
      </c>
      <c r="L10">
        <f>K10/SUM(K9:K10)</f>
        <v>0.27619258856856732</v>
      </c>
      <c r="N10" s="8" t="s">
        <v>24</v>
      </c>
      <c r="O10" s="13">
        <v>10004.132034011702</v>
      </c>
      <c r="P10" s="13">
        <v>418.85300000000194</v>
      </c>
      <c r="Q10" s="10">
        <v>117152</v>
      </c>
      <c r="R10" s="10">
        <v>421.74719999999996</v>
      </c>
      <c r="S10" s="13">
        <v>12095.275628164749</v>
      </c>
      <c r="T10" s="13">
        <v>506.40500000000173</v>
      </c>
      <c r="U10" s="10">
        <v>142812</v>
      </c>
      <c r="V10" s="10">
        <v>514.1232</v>
      </c>
      <c r="W10" s="13">
        <v>11620.975446641796</v>
      </c>
      <c r="X10" s="13">
        <v>486.54699999999877</v>
      </c>
      <c r="Y10" s="10">
        <v>136636</v>
      </c>
      <c r="Z10" s="10">
        <v>491.88959999999997</v>
      </c>
      <c r="AF10" s="29" t="s">
        <v>11</v>
      </c>
      <c r="AG10" s="3"/>
      <c r="AH10" s="3"/>
      <c r="AI10" s="4">
        <f>AN6*AT8</f>
        <v>18.568079999999998</v>
      </c>
      <c r="AJ10" s="3" t="s">
        <v>46</v>
      </c>
      <c r="AK10" s="3"/>
      <c r="AL10" s="3" t="s">
        <v>64</v>
      </c>
      <c r="AM10" s="3"/>
      <c r="AN10" s="3"/>
      <c r="AO10" s="3"/>
      <c r="AP10" s="3"/>
      <c r="AQ10" s="3"/>
      <c r="AR10" s="3"/>
      <c r="AS10" s="3"/>
      <c r="AT10" s="3"/>
      <c r="AU10" s="3"/>
      <c r="AV10" s="3"/>
    </row>
    <row r="11" spans="2:48">
      <c r="C11" s="17"/>
      <c r="D11" s="17"/>
      <c r="E11" s="17"/>
      <c r="F11" s="17"/>
      <c r="G11" s="10"/>
      <c r="H11" s="10"/>
      <c r="I11" s="10"/>
      <c r="J11" s="10"/>
      <c r="K11" s="19">
        <f>SUM(K6:K10)</f>
        <v>564.9202015213649</v>
      </c>
      <c r="N11" s="8" t="s">
        <v>15</v>
      </c>
      <c r="O11" s="13">
        <v>10038.6930352537</v>
      </c>
      <c r="P11" s="13"/>
      <c r="Q11" s="10"/>
      <c r="R11" s="10"/>
      <c r="S11" s="14">
        <v>12187.446259673299</v>
      </c>
      <c r="T11" s="13"/>
      <c r="U11" s="10"/>
      <c r="V11" s="10"/>
      <c r="W11" s="15">
        <v>11684.771185631</v>
      </c>
      <c r="X11" s="10"/>
      <c r="Y11" s="10"/>
      <c r="Z11" s="10"/>
      <c r="AF11" s="29" t="s">
        <v>12</v>
      </c>
      <c r="AG11" s="3"/>
      <c r="AH11" s="3"/>
      <c r="AI11" s="4">
        <f>AN6*AT7</f>
        <v>8.0719200000000004</v>
      </c>
      <c r="AJ11" s="3" t="s">
        <v>46</v>
      </c>
      <c r="AK11" s="3"/>
      <c r="AL11" s="3" t="s">
        <v>65</v>
      </c>
      <c r="AM11" s="3"/>
      <c r="AN11" s="3"/>
      <c r="AO11" s="3"/>
      <c r="AP11" s="3"/>
      <c r="AQ11" s="3"/>
      <c r="AR11" s="3"/>
      <c r="AS11" s="3"/>
      <c r="AT11" s="3"/>
      <c r="AU11" s="3"/>
      <c r="AV11" s="3"/>
    </row>
    <row r="12" spans="2:48" ht="15.5">
      <c r="C12" s="21" t="s">
        <v>34</v>
      </c>
      <c r="D12" s="17"/>
      <c r="E12" s="17"/>
      <c r="F12" s="17"/>
      <c r="G12" s="10"/>
      <c r="H12" s="10"/>
      <c r="I12" s="10"/>
      <c r="J12" s="10"/>
      <c r="K12" s="19"/>
      <c r="N12" s="8" t="s">
        <v>25</v>
      </c>
      <c r="O12" s="13">
        <v>34.561001241998703</v>
      </c>
      <c r="P12" s="13"/>
      <c r="Q12" s="10"/>
      <c r="R12" s="10"/>
      <c r="S12" s="14">
        <v>92.170631508550699</v>
      </c>
      <c r="T12" s="13"/>
      <c r="U12" s="10"/>
      <c r="V12" s="10"/>
      <c r="W12" s="15">
        <v>63.795738989204203</v>
      </c>
      <c r="X12" s="10"/>
      <c r="Y12" s="10"/>
      <c r="Z12" s="10"/>
    </row>
    <row r="13" spans="2:48">
      <c r="C13" s="10"/>
      <c r="D13" s="10"/>
      <c r="E13" s="10"/>
      <c r="F13" s="10"/>
      <c r="G13" s="10"/>
      <c r="H13" s="10"/>
      <c r="I13" s="10"/>
      <c r="J13" s="22"/>
      <c r="K13" s="10"/>
    </row>
    <row r="14" spans="2:48">
      <c r="B14" t="s">
        <v>44</v>
      </c>
      <c r="C14" s="17" t="s">
        <v>35</v>
      </c>
      <c r="D14" s="17" t="s">
        <v>36</v>
      </c>
      <c r="E14" s="17" t="s">
        <v>250</v>
      </c>
      <c r="F14" s="17"/>
      <c r="G14" s="17">
        <v>221.92495507740105</v>
      </c>
      <c r="H14" s="10"/>
      <c r="I14" s="10"/>
      <c r="J14" s="20">
        <v>0.59142120584077973</v>
      </c>
      <c r="K14" s="19">
        <f>G14*J14*$B$33</f>
        <v>4.1391354634315478</v>
      </c>
      <c r="L14" s="3">
        <f>K14/SUM(K14:K15)</f>
        <v>0.52184396321114745</v>
      </c>
    </row>
    <row r="15" spans="2:48">
      <c r="B15" t="s">
        <v>44</v>
      </c>
      <c r="C15" s="17" t="s">
        <v>35</v>
      </c>
      <c r="D15" s="17" t="s">
        <v>36</v>
      </c>
      <c r="E15" s="17" t="s">
        <v>252</v>
      </c>
      <c r="F15" s="17"/>
      <c r="G15" s="17">
        <v>219.90504492259902</v>
      </c>
      <c r="H15" s="10"/>
      <c r="I15" s="10"/>
      <c r="J15" s="20">
        <v>0.54688601739786402</v>
      </c>
      <c r="K15" s="19">
        <f>G15*J15*$B$33</f>
        <v>3.7926137858297277</v>
      </c>
      <c r="L15" s="3">
        <f>K15/SUM(K14:K15)</f>
        <v>0.47815603678885249</v>
      </c>
      <c r="AF15" s="24" t="s">
        <v>53</v>
      </c>
      <c r="AG15" s="25"/>
      <c r="AH15" s="25"/>
      <c r="AI15" s="25"/>
      <c r="AJ15" s="25"/>
      <c r="AK15" s="25"/>
      <c r="AL15" s="25"/>
      <c r="AM15" s="25"/>
      <c r="AN15" s="25"/>
      <c r="AO15" s="25"/>
      <c r="AP15" s="25"/>
      <c r="AQ15" s="25"/>
      <c r="AR15" s="25"/>
      <c r="AS15" s="25"/>
      <c r="AT15" s="25"/>
    </row>
    <row r="16" spans="2:48">
      <c r="C16" s="17"/>
      <c r="D16" s="17"/>
      <c r="E16" s="17"/>
      <c r="F16" s="17"/>
      <c r="G16" s="17"/>
      <c r="H16" s="10"/>
      <c r="I16" s="10"/>
      <c r="J16" s="20"/>
      <c r="K16" s="19"/>
      <c r="AF16" s="25" t="s">
        <v>54</v>
      </c>
      <c r="AG16" s="25"/>
      <c r="AH16" s="25"/>
      <c r="AI16" s="25"/>
      <c r="AJ16" s="25"/>
      <c r="AK16" s="25"/>
      <c r="AL16" s="25"/>
      <c r="AM16" s="25"/>
      <c r="AN16" s="25"/>
      <c r="AO16" s="25"/>
      <c r="AP16" s="25"/>
      <c r="AQ16" s="25"/>
      <c r="AR16" s="25"/>
      <c r="AS16" s="25"/>
      <c r="AT16" s="25"/>
    </row>
    <row r="17" spans="2:55">
      <c r="B17" t="s">
        <v>45</v>
      </c>
      <c r="C17" s="17" t="s">
        <v>37</v>
      </c>
      <c r="D17" s="17" t="s">
        <v>38</v>
      </c>
      <c r="E17" s="17" t="s">
        <v>250</v>
      </c>
      <c r="F17" s="17"/>
      <c r="G17" s="17">
        <v>61.86654757912202</v>
      </c>
      <c r="H17" s="10"/>
      <c r="I17" s="10"/>
      <c r="J17" s="20">
        <v>0.76212489927477822</v>
      </c>
      <c r="K17" s="19">
        <f>G17*J17*$B$33</f>
        <v>1.4869235460881443</v>
      </c>
      <c r="L17" s="3">
        <f>K17/SUM(K17:K18)</f>
        <v>0.59669764951999527</v>
      </c>
      <c r="AF17" s="25"/>
      <c r="AG17" s="25"/>
      <c r="AH17" s="25"/>
      <c r="AI17" s="25"/>
      <c r="AJ17" s="25"/>
      <c r="AK17" s="25"/>
      <c r="AL17" s="25"/>
      <c r="AM17" s="25"/>
      <c r="AN17" s="25"/>
      <c r="AO17" s="25"/>
      <c r="AP17" s="25"/>
      <c r="AQ17" s="25"/>
      <c r="AR17" s="25"/>
      <c r="AS17" s="25"/>
      <c r="AT17" s="25"/>
    </row>
    <row r="18" spans="2:55">
      <c r="B18" t="s">
        <v>45</v>
      </c>
      <c r="C18" s="17" t="s">
        <v>37</v>
      </c>
      <c r="D18" s="17" t="s">
        <v>38</v>
      </c>
      <c r="E18" s="17" t="s">
        <v>252</v>
      </c>
      <c r="F18" s="17"/>
      <c r="G18" s="17">
        <v>61.303452420877981</v>
      </c>
      <c r="H18" s="10"/>
      <c r="I18" s="10"/>
      <c r="J18" s="20">
        <v>0.51984458504822162</v>
      </c>
      <c r="K18" s="19">
        <f>G18*J18*$B$33</f>
        <v>1.0049976928915605</v>
      </c>
      <c r="L18" s="3">
        <f>K18/SUM(K17:K18)</f>
        <v>0.40330235048000468</v>
      </c>
      <c r="AF18" s="25" t="s">
        <v>55</v>
      </c>
      <c r="AG18" s="25"/>
      <c r="AH18" s="25"/>
      <c r="AI18" s="25"/>
      <c r="AJ18" s="25"/>
      <c r="AK18" s="25"/>
      <c r="AL18" s="25"/>
      <c r="AM18" s="25"/>
      <c r="AN18" s="25"/>
      <c r="AO18" s="25"/>
      <c r="AP18" s="25"/>
      <c r="AQ18" s="25" t="s">
        <v>56</v>
      </c>
      <c r="AR18" s="25"/>
      <c r="AS18" s="25"/>
      <c r="AT18" s="25"/>
    </row>
    <row r="19" spans="2:55">
      <c r="C19" s="10"/>
      <c r="D19" s="10"/>
      <c r="E19" s="10"/>
      <c r="F19" s="10"/>
      <c r="G19" s="10"/>
      <c r="H19" s="10"/>
      <c r="I19" s="10"/>
      <c r="J19" s="10"/>
      <c r="K19" s="19">
        <f>SUM(K14:K18)</f>
        <v>10.42367048824098</v>
      </c>
      <c r="AF19" s="25" t="s">
        <v>57</v>
      </c>
      <c r="AG19" s="25"/>
      <c r="AH19" s="25"/>
      <c r="AI19" s="25"/>
      <c r="AJ19" s="25"/>
      <c r="AK19" s="25"/>
      <c r="AL19" s="25"/>
      <c r="AM19" s="25"/>
      <c r="AN19" s="25"/>
      <c r="AO19" s="25"/>
      <c r="AP19" s="25"/>
      <c r="AQ19" s="25">
        <v>2026</v>
      </c>
      <c r="AR19" s="25">
        <v>2030</v>
      </c>
      <c r="AS19" s="25">
        <v>2040</v>
      </c>
      <c r="AT19" s="25">
        <v>2050</v>
      </c>
    </row>
    <row r="20" spans="2:55">
      <c r="C20" s="10"/>
      <c r="D20" s="10"/>
      <c r="E20" s="10"/>
      <c r="F20" s="10"/>
      <c r="G20" s="10"/>
      <c r="H20" s="10"/>
      <c r="I20" s="10"/>
      <c r="J20" s="10"/>
      <c r="K20" s="19"/>
      <c r="AF20" s="25"/>
      <c r="AG20" s="25"/>
      <c r="AH20" s="25"/>
      <c r="AI20" s="25"/>
      <c r="AJ20" s="25"/>
      <c r="AK20" s="25"/>
      <c r="AL20" s="25"/>
      <c r="AM20" s="25"/>
      <c r="AN20" s="25"/>
      <c r="AO20" s="25"/>
      <c r="AP20" s="25"/>
      <c r="AQ20" s="26">
        <v>297.01776649746193</v>
      </c>
      <c r="AR20" s="26">
        <v>1485.0888324873097</v>
      </c>
      <c r="AS20" s="26">
        <v>5354.136053967406</v>
      </c>
      <c r="AT20" s="26">
        <v>10942.759818327544</v>
      </c>
    </row>
    <row r="21" spans="2:55">
      <c r="C21" s="10"/>
      <c r="D21" s="10"/>
      <c r="E21" s="10"/>
      <c r="F21" s="10"/>
      <c r="G21" s="10"/>
      <c r="H21" s="10"/>
      <c r="I21" s="10"/>
      <c r="J21" s="10"/>
      <c r="K21" s="19"/>
      <c r="AF21" s="211" t="s">
        <v>58</v>
      </c>
      <c r="AG21" s="211"/>
      <c r="AH21" s="211"/>
      <c r="AI21" s="211"/>
      <c r="AJ21" s="25"/>
      <c r="AK21" s="211" t="s">
        <v>59</v>
      </c>
      <c r="AL21" s="211"/>
      <c r="AM21" s="211"/>
      <c r="AN21" s="211"/>
      <c r="AO21" s="25"/>
      <c r="AP21" s="25"/>
      <c r="AQ21" s="25"/>
      <c r="AR21" s="25"/>
      <c r="AS21" s="25"/>
      <c r="AT21" s="25"/>
    </row>
    <row r="22" spans="2:55">
      <c r="B22" t="s">
        <v>44</v>
      </c>
      <c r="C22" s="17" t="s">
        <v>39</v>
      </c>
      <c r="D22" s="17" t="s">
        <v>40</v>
      </c>
      <c r="E22" s="17" t="s">
        <v>250</v>
      </c>
      <c r="F22" s="17"/>
      <c r="G22" s="17"/>
      <c r="H22" s="17">
        <v>825.6863099957958</v>
      </c>
      <c r="I22" s="10"/>
      <c r="J22" s="20">
        <v>0.59142120584077973</v>
      </c>
      <c r="K22" s="19">
        <f>H22*J22*$B$33</f>
        <v>15.399924204925771</v>
      </c>
      <c r="L22" s="3">
        <f>K22/SUM(K22:K23)</f>
        <v>0.80960705424274848</v>
      </c>
      <c r="AF22" s="25">
        <v>2026</v>
      </c>
      <c r="AG22" s="25">
        <v>2030</v>
      </c>
      <c r="AH22" s="25">
        <v>2040</v>
      </c>
      <c r="AI22" s="25">
        <v>2050</v>
      </c>
      <c r="AJ22" s="25"/>
      <c r="AK22" s="25">
        <v>2026</v>
      </c>
      <c r="AL22" s="25">
        <v>2030</v>
      </c>
      <c r="AM22" s="25">
        <v>2040</v>
      </c>
      <c r="AN22" s="25">
        <v>2050</v>
      </c>
      <c r="AO22" s="25"/>
      <c r="AP22" s="25"/>
      <c r="AQ22" s="25" t="s">
        <v>60</v>
      </c>
      <c r="AR22" s="25"/>
      <c r="AS22" s="25"/>
      <c r="AT22" s="25"/>
    </row>
    <row r="23" spans="2:55">
      <c r="B23" t="s">
        <v>44</v>
      </c>
      <c r="C23" s="17" t="s">
        <v>39</v>
      </c>
      <c r="D23" s="17" t="s">
        <v>40</v>
      </c>
      <c r="E23" s="17" t="s">
        <v>252</v>
      </c>
      <c r="F23" s="17"/>
      <c r="G23" s="17"/>
      <c r="H23" s="17">
        <v>209.98667000420437</v>
      </c>
      <c r="I23" s="10"/>
      <c r="J23" s="20">
        <v>0.54688601739786402</v>
      </c>
      <c r="K23" s="19">
        <f>H23*J23*$B$33</f>
        <v>3.6215555663069723</v>
      </c>
      <c r="L23" s="3">
        <f>K23/SUM(K22:K23)</f>
        <v>0.19039294575725149</v>
      </c>
      <c r="AF23" s="27">
        <v>64.861046457617675</v>
      </c>
      <c r="AG23" s="27">
        <v>324.3052322880884</v>
      </c>
      <c r="AH23" s="27">
        <v>1169.2057058807397</v>
      </c>
      <c r="AI23" s="27">
        <v>2389.6175010701249</v>
      </c>
      <c r="AJ23" s="25"/>
      <c r="AK23" s="27">
        <v>232.15672003984426</v>
      </c>
      <c r="AL23" s="27">
        <v>1160.7836001992214</v>
      </c>
      <c r="AM23" s="27">
        <v>4184.9303480866665</v>
      </c>
      <c r="AN23" s="27">
        <v>8553.1423172574196</v>
      </c>
      <c r="AO23" s="25"/>
      <c r="AP23" s="25"/>
      <c r="AQ23" s="25"/>
      <c r="AR23" s="25"/>
      <c r="AS23" s="25"/>
      <c r="AT23" s="25"/>
    </row>
    <row r="24" spans="2:55">
      <c r="C24" s="17"/>
      <c r="D24" s="17"/>
      <c r="E24" s="17"/>
      <c r="F24" s="17"/>
      <c r="G24" s="17"/>
      <c r="H24" s="17"/>
      <c r="I24" s="10"/>
      <c r="J24" s="20"/>
      <c r="K24" s="19"/>
    </row>
    <row r="25" spans="2:55">
      <c r="B25" t="s">
        <v>45</v>
      </c>
      <c r="C25" s="17" t="s">
        <v>41</v>
      </c>
      <c r="D25" s="17" t="s">
        <v>42</v>
      </c>
      <c r="E25" s="17" t="s">
        <v>250</v>
      </c>
      <c r="F25" s="17"/>
      <c r="G25" s="17"/>
      <c r="H25" s="17">
        <v>230.1785365461426</v>
      </c>
      <c r="I25" s="10"/>
      <c r="J25" s="20">
        <v>0.76212489927477822</v>
      </c>
      <c r="K25" s="19">
        <f>H25*J25*$B$33</f>
        <v>5.5321963029673071</v>
      </c>
      <c r="L25" s="3">
        <f>K25/SUM(K25:K26)</f>
        <v>0.85217357346016098</v>
      </c>
      <c r="AF25" s="48"/>
    </row>
    <row r="26" spans="2:55">
      <c r="B26" t="s">
        <v>45</v>
      </c>
      <c r="C26" s="17" t="s">
        <v>41</v>
      </c>
      <c r="D26" s="17" t="s">
        <v>42</v>
      </c>
      <c r="E26" s="17" t="s">
        <v>252</v>
      </c>
      <c r="F26" s="17"/>
      <c r="G26" s="17"/>
      <c r="H26" s="17">
        <v>58.538483453857495</v>
      </c>
      <c r="I26" s="10"/>
      <c r="J26" s="20">
        <v>0.51984458504822162</v>
      </c>
      <c r="K26" s="19">
        <f>H26*J26*$B$33</f>
        <v>0.9596692925643715</v>
      </c>
      <c r="L26" s="3">
        <f>K26/SUM(K25:K26)</f>
        <v>0.14782642653983893</v>
      </c>
    </row>
    <row r="27" spans="2:55">
      <c r="C27" s="10"/>
      <c r="D27" s="10"/>
      <c r="E27" s="10"/>
      <c r="F27" s="10"/>
      <c r="G27" s="10"/>
      <c r="H27" s="10"/>
      <c r="I27" s="10"/>
      <c r="J27" s="10"/>
      <c r="K27" s="16">
        <f>SUM(K22:K26)</f>
        <v>25.513345366764423</v>
      </c>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row>
    <row r="28" spans="2:55">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row>
    <row r="29" spans="2:55">
      <c r="K29" s="19"/>
      <c r="T29" s="6" t="s">
        <v>48</v>
      </c>
    </row>
    <row r="30" spans="2:55">
      <c r="K30" s="16"/>
    </row>
    <row r="31" spans="2:55">
      <c r="AX31" s="118"/>
      <c r="AY31" s="118"/>
    </row>
    <row r="32" spans="2:55" ht="26">
      <c r="B32" s="6" t="s">
        <v>67</v>
      </c>
      <c r="C32" s="3"/>
      <c r="D32" s="3"/>
      <c r="E32" s="3" t="s">
        <v>19</v>
      </c>
      <c r="F32" s="3" t="s">
        <v>20</v>
      </c>
      <c r="G32" s="3"/>
      <c r="H32" s="3"/>
      <c r="I32" s="3"/>
      <c r="J32" s="3"/>
      <c r="K32" s="3"/>
      <c r="L32" s="3"/>
      <c r="M32" s="3"/>
      <c r="N32" s="3"/>
      <c r="T32" s="6" t="s">
        <v>47</v>
      </c>
      <c r="AG32" s="49" t="s">
        <v>73</v>
      </c>
      <c r="AH32" s="49" t="s">
        <v>74</v>
      </c>
      <c r="AI32" s="49" t="s">
        <v>75</v>
      </c>
      <c r="AJ32" s="49" t="s">
        <v>76</v>
      </c>
      <c r="AK32" s="50" t="s">
        <v>77</v>
      </c>
      <c r="AL32" s="51" t="s">
        <v>78</v>
      </c>
      <c r="AM32" s="51" t="s">
        <v>79</v>
      </c>
      <c r="AN32" s="51" t="s">
        <v>80</v>
      </c>
      <c r="AO32" s="52" t="s">
        <v>81</v>
      </c>
      <c r="AP32" s="51" t="s">
        <v>82</v>
      </c>
      <c r="AQ32" s="49" t="s">
        <v>83</v>
      </c>
      <c r="AR32" s="49" t="s">
        <v>84</v>
      </c>
      <c r="AS32" s="49" t="s">
        <v>85</v>
      </c>
      <c r="AT32" s="49" t="s">
        <v>86</v>
      </c>
      <c r="AU32" s="49" t="s">
        <v>87</v>
      </c>
      <c r="AV32" s="49" t="s">
        <v>88</v>
      </c>
      <c r="AW32" s="50" t="s">
        <v>89</v>
      </c>
      <c r="AX32" s="118"/>
      <c r="AY32" s="118"/>
    </row>
    <row r="33" spans="2:55" ht="39.5" thickBot="1">
      <c r="B33" s="3">
        <v>3.1536000000000002E-2</v>
      </c>
      <c r="C33" s="3"/>
      <c r="D33" s="3"/>
      <c r="E33" s="3">
        <v>1</v>
      </c>
      <c r="F33" s="3">
        <v>4.1868000000000002E-2</v>
      </c>
      <c r="G33" s="3"/>
      <c r="H33" s="3"/>
      <c r="I33" s="3"/>
      <c r="J33" s="3"/>
      <c r="K33" s="3"/>
      <c r="L33" s="3"/>
      <c r="M33" s="3"/>
      <c r="N33" s="3"/>
      <c r="U33" s="6" t="s">
        <v>46</v>
      </c>
      <c r="W33" s="6" t="s">
        <v>250</v>
      </c>
      <c r="X33" s="6" t="s">
        <v>252</v>
      </c>
      <c r="AG33" s="53" t="s">
        <v>90</v>
      </c>
      <c r="AH33" s="54"/>
      <c r="AI33" s="53" t="s">
        <v>91</v>
      </c>
      <c r="AJ33" s="54"/>
      <c r="AK33" s="55"/>
      <c r="AL33" s="56"/>
      <c r="AM33" s="56"/>
      <c r="AN33" s="56"/>
      <c r="AO33" s="57"/>
      <c r="AP33" s="54" t="s">
        <v>92</v>
      </c>
      <c r="AQ33" s="56"/>
      <c r="AR33" s="56"/>
      <c r="AS33" s="56"/>
      <c r="AT33" s="56"/>
      <c r="AU33" s="56"/>
      <c r="AV33" s="56"/>
      <c r="AW33" s="58"/>
      <c r="AX33" s="118"/>
      <c r="AY33" s="118"/>
    </row>
    <row r="34" spans="2:55" ht="15" thickBot="1">
      <c r="B34" s="3"/>
      <c r="C34" s="3"/>
      <c r="D34" s="3"/>
      <c r="E34" s="3"/>
      <c r="F34" s="3"/>
      <c r="G34" s="3"/>
      <c r="H34" s="3"/>
      <c r="I34" s="3"/>
      <c r="J34" s="3"/>
      <c r="K34" s="3"/>
      <c r="L34" s="3"/>
      <c r="M34" s="3"/>
      <c r="N34" s="3"/>
      <c r="T34" s="6" t="s">
        <v>44</v>
      </c>
      <c r="U34" s="4">
        <f>AI10</f>
        <v>18.568079999999998</v>
      </c>
      <c r="W34">
        <f>L6*U34</f>
        <v>12.75878375719061</v>
      </c>
      <c r="X34">
        <f>L7*U34</f>
        <v>5.8092962428093875</v>
      </c>
      <c r="AG34" s="59" t="s">
        <v>93</v>
      </c>
      <c r="AH34" s="60"/>
      <c r="AI34" s="60"/>
      <c r="AJ34" s="60"/>
      <c r="AK34" s="61"/>
      <c r="AL34" s="62"/>
      <c r="AM34" s="62"/>
      <c r="AN34" s="62"/>
      <c r="AO34" s="62"/>
      <c r="AP34" s="60" t="s">
        <v>43</v>
      </c>
      <c r="AQ34" s="60" t="s">
        <v>43</v>
      </c>
      <c r="AR34" s="60" t="s">
        <v>43</v>
      </c>
      <c r="AS34" s="60" t="s">
        <v>43</v>
      </c>
      <c r="AT34" s="60" t="s">
        <v>43</v>
      </c>
      <c r="AU34" s="60" t="s">
        <v>43</v>
      </c>
      <c r="AV34" s="60" t="s">
        <v>43</v>
      </c>
      <c r="AW34" s="63" t="s">
        <v>43</v>
      </c>
      <c r="AX34" s="118"/>
      <c r="AY34" s="118"/>
    </row>
    <row r="35" spans="2:55">
      <c r="B35" s="3"/>
      <c r="C35" s="3"/>
      <c r="D35" s="3"/>
      <c r="E35" s="3" t="s">
        <v>21</v>
      </c>
      <c r="F35" s="3" t="s">
        <v>20</v>
      </c>
      <c r="G35" s="3"/>
      <c r="H35" s="3"/>
      <c r="I35" s="3"/>
      <c r="J35" s="3"/>
      <c r="K35" s="3"/>
      <c r="L35" s="3"/>
      <c r="M35" s="3"/>
      <c r="N35" s="3"/>
      <c r="T35" s="6" t="s">
        <v>45</v>
      </c>
      <c r="U35" s="4">
        <f>AI11</f>
        <v>8.0719200000000004</v>
      </c>
      <c r="W35">
        <f>L9*U35</f>
        <v>5.8425155204816104</v>
      </c>
      <c r="X35">
        <f>L10*U35</f>
        <v>2.22940447951839</v>
      </c>
      <c r="AG35" s="78" t="s">
        <v>30</v>
      </c>
      <c r="AH35" s="78" t="s">
        <v>31</v>
      </c>
      <c r="AI35" s="78" t="s">
        <v>250</v>
      </c>
      <c r="AJ35" s="78" t="s">
        <v>8</v>
      </c>
      <c r="AK35" s="81" t="s">
        <v>94</v>
      </c>
      <c r="AL35" s="79">
        <v>1</v>
      </c>
      <c r="AM35" s="79"/>
      <c r="AN35" s="79"/>
      <c r="AO35" s="79"/>
      <c r="AP35" s="79">
        <v>15682.837192960027</v>
      </c>
      <c r="AQ35" s="79">
        <v>15682.837192960027</v>
      </c>
      <c r="AR35" s="79">
        <v>15682.837192960027</v>
      </c>
      <c r="AS35" s="79">
        <v>15682.837192960027</v>
      </c>
      <c r="AT35" s="79">
        <v>14687.792833569058</v>
      </c>
      <c r="AU35" s="79">
        <v>13692.748474178088</v>
      </c>
      <c r="AV35" s="79">
        <v>12095.316990819118</v>
      </c>
      <c r="AW35" s="80">
        <v>8350.3318563840148</v>
      </c>
      <c r="AX35" s="118"/>
      <c r="AY35" s="118"/>
      <c r="AZ35" s="65"/>
      <c r="BA35" s="64"/>
      <c r="BB35" s="64"/>
      <c r="BC35" s="64"/>
    </row>
    <row r="36" spans="2:55">
      <c r="B36" s="3"/>
      <c r="C36" s="3"/>
      <c r="D36" s="3"/>
      <c r="E36" s="3">
        <v>1</v>
      </c>
      <c r="F36" s="3">
        <v>3.5999999999999999E-3</v>
      </c>
      <c r="G36" s="3"/>
      <c r="H36" s="3"/>
      <c r="I36" s="3"/>
      <c r="J36" s="3"/>
      <c r="K36" s="3"/>
      <c r="L36" s="3"/>
      <c r="M36" s="3"/>
      <c r="N36" s="3"/>
      <c r="AG36" s="72" t="s">
        <v>32</v>
      </c>
      <c r="AH36" s="72" t="s">
        <v>33</v>
      </c>
      <c r="AI36" s="72" t="s">
        <v>250</v>
      </c>
      <c r="AJ36" s="72" t="s">
        <v>8</v>
      </c>
      <c r="AK36" s="67" t="s">
        <v>94</v>
      </c>
      <c r="AL36" s="71">
        <v>1</v>
      </c>
      <c r="AM36" s="71"/>
      <c r="AN36" s="71"/>
      <c r="AO36" s="71"/>
      <c r="AP36" s="71">
        <v>4193.2131067961163</v>
      </c>
      <c r="AQ36" s="71">
        <v>4193.2131067961163</v>
      </c>
      <c r="AR36" s="71">
        <v>4193.2131067961163</v>
      </c>
      <c r="AS36" s="71">
        <v>4193.2131067961163</v>
      </c>
      <c r="AT36" s="71">
        <v>3927.0893203883493</v>
      </c>
      <c r="AU36" s="71">
        <v>3660.9655339805822</v>
      </c>
      <c r="AV36" s="71">
        <v>3233.8849514563103</v>
      </c>
      <c r="AW36" s="74">
        <v>2232.8747572815532</v>
      </c>
      <c r="AX36" s="118"/>
      <c r="AY36" s="118"/>
      <c r="AZ36" s="44"/>
      <c r="BA36" s="64"/>
      <c r="BB36" s="64"/>
      <c r="BC36" s="64"/>
    </row>
    <row r="37" spans="2:55">
      <c r="B37" s="38"/>
      <c r="C37" s="38"/>
      <c r="D37" s="38"/>
      <c r="E37" s="38"/>
      <c r="F37" s="38"/>
      <c r="G37" s="38"/>
      <c r="H37" s="38"/>
      <c r="I37" s="38"/>
      <c r="J37" s="38"/>
      <c r="K37" s="38"/>
      <c r="L37" s="38"/>
      <c r="M37" s="38"/>
      <c r="N37" s="38"/>
      <c r="T37" s="6" t="s">
        <v>52</v>
      </c>
      <c r="AG37" s="68" t="s">
        <v>30</v>
      </c>
      <c r="AH37" s="68" t="s">
        <v>31</v>
      </c>
      <c r="AI37" s="68" t="s">
        <v>252</v>
      </c>
      <c r="AJ37" s="68" t="s">
        <v>8</v>
      </c>
      <c r="AK37" s="69" t="s">
        <v>94</v>
      </c>
      <c r="AL37" s="70">
        <v>1</v>
      </c>
      <c r="AM37" s="70"/>
      <c r="AN37" s="70"/>
      <c r="AO37" s="70"/>
      <c r="AP37" s="70">
        <v>7722.1628070399711</v>
      </c>
      <c r="AQ37" s="70">
        <v>7722.1628070399711</v>
      </c>
      <c r="AR37" s="70">
        <v>7722.1628070399711</v>
      </c>
      <c r="AS37" s="70">
        <v>7722.1628070399711</v>
      </c>
      <c r="AT37" s="70">
        <v>7232.2071664309406</v>
      </c>
      <c r="AU37" s="70">
        <v>6742.25152582191</v>
      </c>
      <c r="AV37" s="70">
        <v>5955.6830091808806</v>
      </c>
      <c r="AW37" s="73">
        <v>4111.6681436159843</v>
      </c>
      <c r="AX37" s="118"/>
      <c r="AY37" s="118"/>
      <c r="AZ37" s="3"/>
      <c r="BA37" s="3"/>
      <c r="BB37" s="3"/>
      <c r="BC37" s="3"/>
    </row>
    <row r="38" spans="2:55">
      <c r="B38" s="38"/>
      <c r="C38" s="38"/>
      <c r="D38" s="38"/>
      <c r="E38" s="38"/>
      <c r="F38" s="38"/>
      <c r="G38" s="38"/>
      <c r="H38" s="38"/>
      <c r="I38" s="38"/>
      <c r="J38" s="38"/>
      <c r="K38" s="38"/>
      <c r="L38" s="38"/>
      <c r="M38" s="38"/>
      <c r="N38" s="38"/>
      <c r="U38" s="6" t="s">
        <v>46</v>
      </c>
      <c r="V38" s="3"/>
      <c r="W38" s="6" t="s">
        <v>250</v>
      </c>
      <c r="X38" s="6" t="s">
        <v>252</v>
      </c>
      <c r="AG38" s="75" t="s">
        <v>32</v>
      </c>
      <c r="AH38" s="75" t="s">
        <v>33</v>
      </c>
      <c r="AI38" s="75" t="s">
        <v>252</v>
      </c>
      <c r="AJ38" s="75" t="s">
        <v>8</v>
      </c>
      <c r="AK38" s="66" t="s">
        <v>94</v>
      </c>
      <c r="AL38" s="76">
        <v>1</v>
      </c>
      <c r="AM38" s="76"/>
      <c r="AN38" s="76"/>
      <c r="AO38" s="76"/>
      <c r="AP38" s="76">
        <v>2345.7868932038832</v>
      </c>
      <c r="AQ38" s="76">
        <v>2345.7868932038832</v>
      </c>
      <c r="AR38" s="76">
        <v>2345.7868932038832</v>
      </c>
      <c r="AS38" s="76">
        <v>2345.7868932038832</v>
      </c>
      <c r="AT38" s="76">
        <v>2196.9106796116503</v>
      </c>
      <c r="AU38" s="76">
        <v>2048.0344660194173</v>
      </c>
      <c r="AV38" s="76">
        <v>1809.1150485436892</v>
      </c>
      <c r="AW38" s="77">
        <v>1249.1252427184465</v>
      </c>
      <c r="AX38" s="118"/>
      <c r="AY38" s="118"/>
      <c r="AZ38" s="3"/>
      <c r="BA38" s="3"/>
      <c r="BB38" s="3"/>
      <c r="BC38" s="3"/>
    </row>
    <row r="39" spans="2:55" ht="17">
      <c r="B39" s="32" t="s">
        <v>16</v>
      </c>
      <c r="C39" s="3"/>
      <c r="D39" s="3"/>
      <c r="E39" s="3"/>
      <c r="F39" s="3"/>
      <c r="G39" s="3"/>
      <c r="H39" s="3"/>
      <c r="I39" s="3"/>
      <c r="J39" s="3"/>
      <c r="K39" s="3"/>
      <c r="L39" s="3"/>
      <c r="M39" s="3"/>
      <c r="N39" s="3"/>
      <c r="T39" s="6" t="s">
        <v>44</v>
      </c>
      <c r="U39" s="3">
        <v>12.96</v>
      </c>
      <c r="W39">
        <f>L6*U39</f>
        <v>8.9052738620896914</v>
      </c>
      <c r="X39">
        <f>L7*U39</f>
        <v>4.0547261379103103</v>
      </c>
      <c r="AX39" s="118"/>
      <c r="AY39" s="118"/>
      <c r="AZ39" s="3"/>
      <c r="BA39" s="3"/>
      <c r="BB39" s="3"/>
      <c r="BC39" s="3"/>
    </row>
    <row r="40" spans="2:55">
      <c r="B40" s="3"/>
      <c r="C40" s="6" t="s">
        <v>17</v>
      </c>
      <c r="D40" s="6"/>
      <c r="E40" s="6" t="s">
        <v>18</v>
      </c>
      <c r="F40" s="6"/>
      <c r="G40" s="6" t="s">
        <v>17</v>
      </c>
      <c r="H40" s="6"/>
      <c r="I40" s="6" t="s">
        <v>18</v>
      </c>
      <c r="J40" s="3"/>
      <c r="K40" s="6" t="s">
        <v>17</v>
      </c>
      <c r="L40" s="6"/>
      <c r="M40" s="6" t="s">
        <v>18</v>
      </c>
      <c r="N40" s="3"/>
      <c r="O40" s="6" t="s">
        <v>17</v>
      </c>
      <c r="P40" s="6"/>
      <c r="Q40" s="6" t="s">
        <v>18</v>
      </c>
      <c r="R40" s="3"/>
      <c r="T40" s="6" t="s">
        <v>45</v>
      </c>
      <c r="U40" s="3">
        <v>43.2</v>
      </c>
      <c r="V40" s="3"/>
      <c r="W40" s="3">
        <f>L9*U40</f>
        <v>31.268480173837894</v>
      </c>
      <c r="X40">
        <f>L10*U40</f>
        <v>11.931519826162109</v>
      </c>
      <c r="AG40" s="72"/>
      <c r="AH40" s="72"/>
      <c r="AI40" s="72"/>
      <c r="AJ40" s="72"/>
      <c r="AK40" s="67"/>
      <c r="AL40" s="71"/>
      <c r="AM40" s="71"/>
      <c r="AN40" s="71"/>
      <c r="AO40" s="71"/>
      <c r="AP40" s="71"/>
      <c r="AQ40" s="71"/>
      <c r="AR40" s="71"/>
      <c r="AS40" s="71"/>
      <c r="AT40" s="71"/>
      <c r="AU40" s="71"/>
      <c r="AV40" s="71"/>
      <c r="AW40" s="3"/>
      <c r="AX40" s="118"/>
      <c r="AY40" s="118"/>
      <c r="AZ40" s="3"/>
      <c r="BA40" s="3"/>
      <c r="BB40" s="3"/>
      <c r="BC40" s="3"/>
    </row>
    <row r="41" spans="2:55" ht="26">
      <c r="B41" s="3"/>
      <c r="C41" s="7">
        <v>2010</v>
      </c>
      <c r="D41" s="7"/>
      <c r="E41" s="3"/>
      <c r="F41" s="3"/>
      <c r="G41" s="7">
        <v>2012</v>
      </c>
      <c r="H41" s="3"/>
      <c r="I41" s="7">
        <v>2012</v>
      </c>
      <c r="J41" s="3"/>
      <c r="K41" s="7">
        <v>2014</v>
      </c>
      <c r="L41" s="3"/>
      <c r="M41" s="7">
        <v>2014</v>
      </c>
      <c r="N41" s="3"/>
      <c r="O41" s="7">
        <v>2015</v>
      </c>
      <c r="P41" s="3"/>
      <c r="Q41" s="7">
        <v>2015</v>
      </c>
      <c r="R41" s="3"/>
      <c r="AG41" s="82" t="s">
        <v>73</v>
      </c>
      <c r="AH41" s="82" t="s">
        <v>74</v>
      </c>
      <c r="AI41" s="82" t="s">
        <v>75</v>
      </c>
      <c r="AJ41" s="82" t="s">
        <v>76</v>
      </c>
      <c r="AK41" s="83" t="s">
        <v>77</v>
      </c>
      <c r="AL41" s="84" t="s">
        <v>78</v>
      </c>
      <c r="AM41" s="84" t="s">
        <v>79</v>
      </c>
      <c r="AN41" s="84" t="s">
        <v>79</v>
      </c>
      <c r="AO41" s="85" t="s">
        <v>81</v>
      </c>
      <c r="AP41" s="84" t="s">
        <v>95</v>
      </c>
      <c r="AQ41" s="83" t="s">
        <v>96</v>
      </c>
      <c r="AR41" s="84" t="s">
        <v>97</v>
      </c>
      <c r="AS41" s="3"/>
      <c r="AT41" s="3"/>
      <c r="AU41" s="3"/>
      <c r="AV41" s="3"/>
      <c r="AW41" s="3"/>
      <c r="AX41" s="118"/>
      <c r="AY41" s="118"/>
      <c r="AZ41" s="3"/>
      <c r="BA41" s="3"/>
      <c r="BB41" s="3"/>
      <c r="BC41" s="3"/>
    </row>
    <row r="42" spans="2:55" ht="39.5" thickBot="1">
      <c r="B42" s="33"/>
      <c r="C42" s="8" t="s">
        <v>19</v>
      </c>
      <c r="D42" s="8" t="s">
        <v>20</v>
      </c>
      <c r="E42" s="8" t="s">
        <v>21</v>
      </c>
      <c r="F42" s="8" t="s">
        <v>20</v>
      </c>
      <c r="G42" s="8" t="s">
        <v>19</v>
      </c>
      <c r="H42" s="8" t="s">
        <v>20</v>
      </c>
      <c r="I42" s="8" t="s">
        <v>21</v>
      </c>
      <c r="J42" s="8" t="s">
        <v>20</v>
      </c>
      <c r="K42" s="8" t="s">
        <v>19</v>
      </c>
      <c r="L42" s="8" t="s">
        <v>20</v>
      </c>
      <c r="M42" s="8" t="s">
        <v>21</v>
      </c>
      <c r="N42" s="8" t="s">
        <v>20</v>
      </c>
      <c r="O42" s="140" t="s">
        <v>19</v>
      </c>
      <c r="P42" s="140" t="s">
        <v>20</v>
      </c>
      <c r="Q42" s="140" t="s">
        <v>21</v>
      </c>
      <c r="R42" s="140" t="s">
        <v>20</v>
      </c>
      <c r="AG42" s="86" t="s">
        <v>90</v>
      </c>
      <c r="AH42" s="87"/>
      <c r="AI42" s="86" t="s">
        <v>91</v>
      </c>
      <c r="AJ42" s="87"/>
      <c r="AK42" s="88"/>
      <c r="AL42" s="89"/>
      <c r="AM42" s="89"/>
      <c r="AN42" s="89"/>
      <c r="AO42" s="90"/>
      <c r="AP42" s="87" t="s">
        <v>92</v>
      </c>
      <c r="AQ42" s="88"/>
      <c r="AR42" s="87"/>
      <c r="AS42" s="3"/>
      <c r="AT42" s="3"/>
      <c r="AU42" s="3"/>
      <c r="AV42" s="3"/>
      <c r="AW42" s="3"/>
      <c r="AX42" s="3"/>
      <c r="AY42" s="3"/>
      <c r="AZ42" s="3"/>
      <c r="BA42" s="3"/>
      <c r="BB42" s="3"/>
      <c r="BC42" s="3"/>
    </row>
    <row r="43" spans="2:55" ht="15" thickBot="1">
      <c r="B43" s="34" t="s">
        <v>22</v>
      </c>
      <c r="C43" s="34"/>
      <c r="D43" s="34"/>
      <c r="E43" s="3"/>
      <c r="F43" s="3"/>
      <c r="G43" s="34"/>
      <c r="H43" s="34"/>
      <c r="I43" s="3"/>
      <c r="J43" s="3"/>
      <c r="K43" s="3"/>
      <c r="L43" s="3"/>
      <c r="M43" s="3"/>
      <c r="N43" s="3"/>
      <c r="O43" s="3"/>
      <c r="P43" s="3"/>
      <c r="Q43" s="3"/>
      <c r="R43" s="3"/>
      <c r="AG43" s="91" t="s">
        <v>93</v>
      </c>
      <c r="AH43" s="92"/>
      <c r="AI43" s="92"/>
      <c r="AJ43" s="92"/>
      <c r="AK43" s="93"/>
      <c r="AL43" s="94"/>
      <c r="AM43" s="94"/>
      <c r="AN43" s="94"/>
      <c r="AO43" s="94"/>
      <c r="AP43" s="92" t="s">
        <v>43</v>
      </c>
      <c r="AQ43" s="93" t="s">
        <v>98</v>
      </c>
      <c r="AR43" s="92"/>
      <c r="AS43" s="3"/>
      <c r="AT43" s="3"/>
      <c r="AU43" s="3"/>
      <c r="AV43" s="3"/>
      <c r="AW43" s="3"/>
      <c r="AX43" s="3"/>
      <c r="AY43" s="3"/>
      <c r="AZ43" s="3"/>
      <c r="BA43" s="3"/>
      <c r="BB43" s="3"/>
      <c r="BC43" s="3"/>
    </row>
    <row r="44" spans="2:55">
      <c r="B44" s="34" t="s">
        <v>23</v>
      </c>
      <c r="C44" s="33">
        <v>75.570841692939695</v>
      </c>
      <c r="D44" s="33">
        <f>C44*F33</f>
        <v>3.1639999999999993</v>
      </c>
      <c r="E44" s="3">
        <v>879</v>
      </c>
      <c r="F44" s="3">
        <f>E44*F36</f>
        <v>3.1644000000000001</v>
      </c>
      <c r="G44" s="35">
        <v>133.108818190503</v>
      </c>
      <c r="H44" s="33">
        <f>G44*F33</f>
        <v>5.57299999999998</v>
      </c>
      <c r="I44" s="3">
        <v>2216</v>
      </c>
      <c r="J44" s="3">
        <f>I44*F36</f>
        <v>7.9775999999999998</v>
      </c>
      <c r="K44" s="36">
        <v>190.55125632941599</v>
      </c>
      <c r="L44" s="3">
        <f>K44*F33</f>
        <v>7.9779999999999891</v>
      </c>
      <c r="M44" s="3">
        <v>2216</v>
      </c>
      <c r="N44" s="3">
        <f>M44*F36</f>
        <v>7.9775999999999998</v>
      </c>
      <c r="O44" s="36">
        <v>216.251074806535</v>
      </c>
      <c r="P44" s="3">
        <f>O44*F33</f>
        <v>9.0540000000000074</v>
      </c>
      <c r="Q44" s="3">
        <f>2515</f>
        <v>2515</v>
      </c>
      <c r="R44" s="3">
        <f>Q44*F36</f>
        <v>9.0540000000000003</v>
      </c>
      <c r="AG44" s="98" t="s">
        <v>35</v>
      </c>
      <c r="AH44" s="98" t="s">
        <v>36</v>
      </c>
      <c r="AI44" s="99" t="s">
        <v>250</v>
      </c>
      <c r="AJ44" s="98" t="s">
        <v>8</v>
      </c>
      <c r="AK44" s="98" t="s">
        <v>94</v>
      </c>
      <c r="AL44" s="100">
        <v>1</v>
      </c>
      <c r="AM44" s="98"/>
      <c r="AN44" s="98"/>
      <c r="AO44" s="98"/>
      <c r="AP44" s="102">
        <v>221.92495507740105</v>
      </c>
      <c r="AQ44" s="98">
        <v>75</v>
      </c>
      <c r="AR44" s="101">
        <v>2</v>
      </c>
      <c r="AS44" s="3"/>
      <c r="AT44" s="3"/>
      <c r="AU44" s="3"/>
      <c r="AV44" s="3"/>
      <c r="AW44" s="3"/>
      <c r="AX44" s="3"/>
      <c r="AY44" s="3"/>
      <c r="AZ44" s="3"/>
      <c r="BA44" s="3"/>
      <c r="BB44" s="3"/>
      <c r="BC44" s="3"/>
    </row>
    <row r="45" spans="2:55">
      <c r="B45" s="34" t="s">
        <v>24</v>
      </c>
      <c r="C45" s="33">
        <f>C46-C47</f>
        <v>10004.132034011702</v>
      </c>
      <c r="D45" s="33">
        <f>C45*F33</f>
        <v>418.85300000000194</v>
      </c>
      <c r="E45" s="37">
        <v>117152</v>
      </c>
      <c r="F45" s="3">
        <f>E45*F36</f>
        <v>421.74719999999996</v>
      </c>
      <c r="G45" s="33">
        <f>G46-G47</f>
        <v>12095.275628164749</v>
      </c>
      <c r="H45" s="33">
        <f>G45*F33</f>
        <v>506.40500000000173</v>
      </c>
      <c r="I45" s="37">
        <v>142812</v>
      </c>
      <c r="J45" s="37">
        <f>I45*F36</f>
        <v>514.1232</v>
      </c>
      <c r="K45" s="33">
        <f>K46-K47</f>
        <v>11620.975446641796</v>
      </c>
      <c r="L45" s="33">
        <f>K45*F33</f>
        <v>486.54699999999877</v>
      </c>
      <c r="M45" s="3">
        <v>136636</v>
      </c>
      <c r="N45" s="3">
        <f>M45*F36</f>
        <v>491.88959999999997</v>
      </c>
      <c r="O45" s="36">
        <v>11858.459921658499</v>
      </c>
      <c r="P45" s="3">
        <f>O45*F33</f>
        <v>496.48999999999808</v>
      </c>
      <c r="Q45" s="3">
        <v>139013</v>
      </c>
      <c r="R45" s="3">
        <f>Q45*F36</f>
        <v>500.4468</v>
      </c>
      <c r="AG45" s="95" t="s">
        <v>37</v>
      </c>
      <c r="AH45" s="95" t="s">
        <v>38</v>
      </c>
      <c r="AI45" s="95" t="s">
        <v>250</v>
      </c>
      <c r="AJ45" s="95" t="s">
        <v>8</v>
      </c>
      <c r="AK45" s="95" t="s">
        <v>94</v>
      </c>
      <c r="AL45" s="97">
        <v>1</v>
      </c>
      <c r="AM45" s="95"/>
      <c r="AN45" s="95"/>
      <c r="AO45" s="95"/>
      <c r="AP45" s="96">
        <v>61.86654757912202</v>
      </c>
      <c r="AQ45" s="95">
        <v>75</v>
      </c>
      <c r="AR45" s="95">
        <v>2</v>
      </c>
      <c r="AS45" s="3"/>
      <c r="AT45" s="3"/>
      <c r="AU45" s="3"/>
      <c r="AV45" s="3"/>
      <c r="AW45" s="3"/>
      <c r="AX45" s="3"/>
      <c r="AY45" s="3"/>
      <c r="AZ45" s="3"/>
      <c r="BA45" s="3"/>
      <c r="BB45" s="3"/>
      <c r="BC45" s="3"/>
    </row>
    <row r="46" spans="2:55">
      <c r="B46" s="34" t="s">
        <v>15</v>
      </c>
      <c r="C46" s="33">
        <v>10038.6930352537</v>
      </c>
      <c r="D46" s="33"/>
      <c r="E46" s="3"/>
      <c r="F46" s="3"/>
      <c r="G46" s="35">
        <v>12187.446259673299</v>
      </c>
      <c r="H46" s="33"/>
      <c r="I46" s="3"/>
      <c r="J46" s="3"/>
      <c r="K46" s="36">
        <v>11684.771185631</v>
      </c>
      <c r="L46" s="3"/>
      <c r="M46" s="3"/>
      <c r="N46" s="3"/>
      <c r="O46" s="36"/>
      <c r="P46" s="3"/>
      <c r="Q46" s="3"/>
      <c r="R46" s="3"/>
      <c r="S46" s="25"/>
      <c r="AG46" s="98" t="s">
        <v>35</v>
      </c>
      <c r="AH46" s="98" t="s">
        <v>36</v>
      </c>
      <c r="AI46" s="99" t="s">
        <v>252</v>
      </c>
      <c r="AJ46" s="98" t="s">
        <v>8</v>
      </c>
      <c r="AK46" s="98" t="s">
        <v>94</v>
      </c>
      <c r="AL46" s="100">
        <v>1</v>
      </c>
      <c r="AM46" s="98"/>
      <c r="AN46" s="98"/>
      <c r="AO46" s="98"/>
      <c r="AP46" s="98">
        <v>219.90504492259902</v>
      </c>
      <c r="AQ46" s="98">
        <v>75</v>
      </c>
      <c r="AR46" s="101">
        <v>2</v>
      </c>
      <c r="AS46" s="3"/>
      <c r="AT46" s="3"/>
      <c r="AU46" s="3"/>
      <c r="AV46" s="3"/>
      <c r="AW46" s="3"/>
      <c r="AX46" s="3"/>
      <c r="AY46" s="3"/>
      <c r="AZ46" s="3"/>
      <c r="BA46" s="3"/>
      <c r="BB46" s="3"/>
      <c r="BC46" s="3"/>
    </row>
    <row r="47" spans="2:55">
      <c r="B47" s="34" t="s">
        <v>25</v>
      </c>
      <c r="C47" s="33">
        <v>34.561001241998703</v>
      </c>
      <c r="D47" s="33"/>
      <c r="E47" s="3"/>
      <c r="F47" s="3"/>
      <c r="G47" s="35">
        <v>92.170631508550699</v>
      </c>
      <c r="H47" s="33"/>
      <c r="I47" s="3"/>
      <c r="J47" s="3"/>
      <c r="K47" s="36">
        <v>63.795738989204203</v>
      </c>
      <c r="L47" s="3"/>
      <c r="M47" s="3"/>
      <c r="N47" s="3"/>
      <c r="O47" s="36"/>
      <c r="P47" s="3"/>
      <c r="Q47" s="3"/>
      <c r="R47" s="3"/>
      <c r="S47" s="25"/>
      <c r="AG47" s="95" t="s">
        <v>37</v>
      </c>
      <c r="AH47" s="95" t="s">
        <v>38</v>
      </c>
      <c r="AI47" s="95" t="s">
        <v>252</v>
      </c>
      <c r="AJ47" s="95" t="s">
        <v>8</v>
      </c>
      <c r="AK47" s="95" t="s">
        <v>94</v>
      </c>
      <c r="AL47" s="97">
        <v>1</v>
      </c>
      <c r="AM47" s="95"/>
      <c r="AN47" s="95"/>
      <c r="AO47" s="95"/>
      <c r="AP47" s="95">
        <v>61.303452420877981</v>
      </c>
      <c r="AQ47" s="95">
        <v>75</v>
      </c>
      <c r="AR47" s="95">
        <v>2</v>
      </c>
      <c r="AS47" s="3"/>
      <c r="AT47" s="3"/>
      <c r="AU47" s="3"/>
      <c r="AV47" s="3"/>
      <c r="AW47" s="3"/>
      <c r="AX47" s="3"/>
      <c r="AY47" s="3"/>
      <c r="AZ47" s="3"/>
      <c r="BA47" s="3"/>
      <c r="BB47" s="3"/>
      <c r="BC47" s="3"/>
    </row>
    <row r="48" spans="2:55">
      <c r="B48" s="34"/>
      <c r="C48" s="3"/>
      <c r="D48" s="33"/>
      <c r="E48" s="3"/>
      <c r="F48" s="3"/>
      <c r="G48" s="35"/>
      <c r="H48" s="33"/>
      <c r="I48" s="3"/>
      <c r="J48" s="3"/>
      <c r="K48" s="36"/>
      <c r="L48" s="3"/>
      <c r="M48" s="3"/>
      <c r="N48" s="3"/>
      <c r="O48" s="36"/>
      <c r="P48" s="3"/>
      <c r="Q48" s="3"/>
      <c r="R48" s="3"/>
      <c r="S48" s="25"/>
      <c r="AZ48" s="3"/>
      <c r="BA48" s="3"/>
      <c r="BB48" s="3"/>
      <c r="BC48" s="3"/>
    </row>
    <row r="49" spans="2:55">
      <c r="O49" s="3"/>
      <c r="P49" s="3"/>
      <c r="Q49" s="3"/>
      <c r="R49" s="3"/>
      <c r="S49" s="25"/>
      <c r="AW49" s="48"/>
      <c r="AZ49" s="3"/>
      <c r="BA49" s="3"/>
      <c r="BB49" s="3"/>
      <c r="BC49" s="3"/>
    </row>
    <row r="50" spans="2:55" ht="26">
      <c r="B50" s="34" t="s">
        <v>68</v>
      </c>
      <c r="S50" s="25"/>
      <c r="AG50" s="103" t="s">
        <v>73</v>
      </c>
      <c r="AH50" s="103" t="s">
        <v>74</v>
      </c>
      <c r="AI50" s="103" t="s">
        <v>75</v>
      </c>
      <c r="AJ50" s="103" t="s">
        <v>76</v>
      </c>
      <c r="AK50" s="104" t="s">
        <v>77</v>
      </c>
      <c r="AL50" s="105" t="s">
        <v>78</v>
      </c>
      <c r="AM50" s="105" t="s">
        <v>79</v>
      </c>
      <c r="AN50" s="105" t="s">
        <v>79</v>
      </c>
      <c r="AO50" s="106" t="s">
        <v>81</v>
      </c>
      <c r="AP50" s="105" t="s">
        <v>99</v>
      </c>
      <c r="AQ50" s="104" t="s">
        <v>96</v>
      </c>
      <c r="AR50" s="105" t="s">
        <v>97</v>
      </c>
      <c r="AS50" s="3"/>
      <c r="AT50" s="3"/>
      <c r="AU50" s="3"/>
      <c r="AV50" s="3"/>
      <c r="AW50" s="3"/>
      <c r="AX50" s="3"/>
      <c r="AY50" s="3"/>
      <c r="AZ50" s="3"/>
      <c r="BA50" s="3"/>
      <c r="BB50" s="3"/>
      <c r="BC50" s="3"/>
    </row>
    <row r="51" spans="2:55" ht="39.5" thickBot="1">
      <c r="C51" t="s">
        <v>49</v>
      </c>
      <c r="G51" t="s">
        <v>49</v>
      </c>
      <c r="K51" s="3" t="s">
        <v>49</v>
      </c>
      <c r="O51" s="3" t="s">
        <v>49</v>
      </c>
      <c r="S51" s="25"/>
      <c r="AG51" s="107" t="s">
        <v>90</v>
      </c>
      <c r="AH51" s="108"/>
      <c r="AI51" s="107" t="s">
        <v>91</v>
      </c>
      <c r="AJ51" s="108"/>
      <c r="AK51" s="109"/>
      <c r="AL51" s="110"/>
      <c r="AM51" s="110"/>
      <c r="AN51" s="110"/>
      <c r="AO51" s="111"/>
      <c r="AP51" s="108" t="s">
        <v>92</v>
      </c>
      <c r="AQ51" s="109"/>
      <c r="AR51" s="108"/>
      <c r="AS51" s="3"/>
      <c r="AT51" s="3"/>
      <c r="AU51" s="3"/>
      <c r="AV51" s="3"/>
      <c r="AW51" s="3"/>
      <c r="AX51" s="3"/>
      <c r="BA51" s="3"/>
      <c r="BB51" s="3"/>
      <c r="BC51" s="3"/>
    </row>
    <row r="52" spans="2:55" ht="15" thickBot="1">
      <c r="B52" t="s">
        <v>44</v>
      </c>
      <c r="C52" s="40">
        <f>(K6+K7)/K11</f>
        <v>0.75352688091806297</v>
      </c>
      <c r="D52" s="39">
        <f>D45*C52</f>
        <v>315.61699465317491</v>
      </c>
      <c r="G52" s="40">
        <f>(K6+K7+K14+K15)/(K11+K19)</f>
        <v>0.75366111948789349</v>
      </c>
      <c r="H52" s="16">
        <f>H45*G52</f>
        <v>381.65775921426803</v>
      </c>
      <c r="K52" s="40">
        <f>G52</f>
        <v>0.75366111948789349</v>
      </c>
      <c r="L52" s="16">
        <f>L45*K52</f>
        <v>366.69155670347521</v>
      </c>
      <c r="O52" s="40">
        <f>(K6+K7+K14+K15+K22+K23)/(K11+K19+K27)</f>
        <v>0.75331671710113723</v>
      </c>
      <c r="P52" s="16">
        <f>P45*O52</f>
        <v>374.01421687354218</v>
      </c>
      <c r="S52" s="25"/>
      <c r="AG52" s="113" t="s">
        <v>93</v>
      </c>
      <c r="AH52" s="114"/>
      <c r="AI52" s="114"/>
      <c r="AJ52" s="114"/>
      <c r="AK52" s="115"/>
      <c r="AL52" s="116"/>
      <c r="AM52" s="116"/>
      <c r="AN52" s="116"/>
      <c r="AO52" s="116"/>
      <c r="AP52" s="119" t="s">
        <v>43</v>
      </c>
      <c r="AQ52" s="117" t="s">
        <v>98</v>
      </c>
      <c r="AR52" s="114"/>
      <c r="AS52" s="3"/>
      <c r="AT52" s="3"/>
      <c r="AU52" s="3"/>
      <c r="AV52" s="3"/>
      <c r="AW52" s="3"/>
      <c r="AX52" s="3"/>
      <c r="BA52" s="3"/>
      <c r="BB52" s="3"/>
      <c r="BC52" s="3"/>
    </row>
    <row r="53" spans="2:55">
      <c r="B53" t="s">
        <v>45</v>
      </c>
      <c r="C53" s="40">
        <f>(K9+K10)/K11</f>
        <v>0.24647311908193698</v>
      </c>
      <c r="D53" s="39">
        <f>D45*C53</f>
        <v>103.23600534682703</v>
      </c>
      <c r="G53" s="40">
        <f>(K9+K10+K17+K18)/(K11+K19)</f>
        <v>0.24633888051210634</v>
      </c>
      <c r="H53" s="16">
        <f>H45*G53</f>
        <v>124.74724078573364</v>
      </c>
      <c r="K53" s="40">
        <f>G53</f>
        <v>0.24633888051210634</v>
      </c>
      <c r="L53" s="16">
        <f>L45*K53</f>
        <v>119.8554432965235</v>
      </c>
      <c r="O53" s="40">
        <f>(K9+K10+K17+K18+K25+K26)/(K11+K19+K27)</f>
        <v>0.24668328289886271</v>
      </c>
      <c r="P53" s="16">
        <f>P45*O53</f>
        <v>122.47578312645587</v>
      </c>
      <c r="S53" s="25"/>
      <c r="AG53" s="121" t="s">
        <v>39</v>
      </c>
      <c r="AH53" s="121" t="s">
        <v>40</v>
      </c>
      <c r="AI53" s="123" t="s">
        <v>250</v>
      </c>
      <c r="AJ53" s="121" t="s">
        <v>8</v>
      </c>
      <c r="AK53" s="121" t="s">
        <v>94</v>
      </c>
      <c r="AL53" s="124">
        <v>1</v>
      </c>
      <c r="AM53" s="121"/>
      <c r="AN53" s="121"/>
      <c r="AO53" s="121"/>
      <c r="AP53" s="121">
        <v>825.6863099957958</v>
      </c>
      <c r="AQ53" s="121">
        <v>75</v>
      </c>
      <c r="AR53" s="121">
        <v>2</v>
      </c>
      <c r="AS53" s="3"/>
      <c r="AT53" s="3"/>
      <c r="AU53" s="3"/>
      <c r="AV53" s="3"/>
      <c r="AW53" s="3"/>
      <c r="AX53" s="3"/>
      <c r="BA53" s="3"/>
      <c r="BB53" s="3"/>
      <c r="BC53" s="3"/>
    </row>
    <row r="54" spans="2:55">
      <c r="S54" s="25"/>
      <c r="AG54" s="120" t="s">
        <v>41</v>
      </c>
      <c r="AH54" s="120" t="s">
        <v>42</v>
      </c>
      <c r="AI54" s="120" t="s">
        <v>250</v>
      </c>
      <c r="AJ54" s="120" t="s">
        <v>8</v>
      </c>
      <c r="AK54" s="120" t="s">
        <v>94</v>
      </c>
      <c r="AL54" s="122">
        <v>1</v>
      </c>
      <c r="AM54" s="120"/>
      <c r="AN54" s="120"/>
      <c r="AO54" s="120"/>
      <c r="AP54" s="120">
        <v>230.1785365461426</v>
      </c>
      <c r="AQ54" s="120">
        <v>75</v>
      </c>
      <c r="AR54" s="120">
        <v>2</v>
      </c>
      <c r="AS54" s="3"/>
      <c r="AT54" s="3"/>
      <c r="AU54" s="3"/>
      <c r="AV54" s="3"/>
      <c r="AW54" s="3"/>
      <c r="AX54" s="3"/>
    </row>
    <row r="55" spans="2:55">
      <c r="AG55" s="125" t="s">
        <v>39</v>
      </c>
      <c r="AH55" s="125" t="s">
        <v>40</v>
      </c>
      <c r="AI55" s="126" t="s">
        <v>252</v>
      </c>
      <c r="AJ55" s="125" t="s">
        <v>8</v>
      </c>
      <c r="AK55" s="125" t="s">
        <v>94</v>
      </c>
      <c r="AL55" s="127">
        <v>1</v>
      </c>
      <c r="AM55" s="125"/>
      <c r="AN55" s="125"/>
      <c r="AO55" s="125"/>
      <c r="AP55" s="125">
        <v>209.98667000420437</v>
      </c>
      <c r="AQ55" s="125">
        <v>75</v>
      </c>
      <c r="AR55" s="125">
        <v>2</v>
      </c>
      <c r="AS55" s="3"/>
      <c r="AT55" s="3"/>
      <c r="AU55" s="3"/>
      <c r="AV55" s="3"/>
      <c r="AW55" s="3"/>
      <c r="AX55" s="3"/>
    </row>
    <row r="56" spans="2:55">
      <c r="AG56" s="120" t="s">
        <v>41</v>
      </c>
      <c r="AH56" s="120" t="s">
        <v>42</v>
      </c>
      <c r="AI56" s="120" t="s">
        <v>252</v>
      </c>
      <c r="AJ56" s="120" t="s">
        <v>8</v>
      </c>
      <c r="AK56" s="120" t="s">
        <v>94</v>
      </c>
      <c r="AL56" s="122">
        <v>1</v>
      </c>
      <c r="AM56" s="120"/>
      <c r="AN56" s="120"/>
      <c r="AO56" s="120"/>
      <c r="AP56" s="120">
        <v>58.538483453857495</v>
      </c>
      <c r="AQ56" s="120">
        <v>75</v>
      </c>
      <c r="AR56" s="120">
        <v>2</v>
      </c>
      <c r="AS56" s="3"/>
      <c r="AT56" s="3"/>
      <c r="AU56" s="3"/>
      <c r="AV56" s="3"/>
      <c r="AW56" s="3"/>
      <c r="AX56" s="3"/>
    </row>
    <row r="59" spans="2:55">
      <c r="AJ59" s="6">
        <v>2015</v>
      </c>
    </row>
    <row r="60" spans="2:55">
      <c r="AH60" s="6" t="s">
        <v>44</v>
      </c>
      <c r="AI60" s="6" t="s">
        <v>250</v>
      </c>
      <c r="AJ60" s="48">
        <f>AP35+AP44+AP53</f>
        <v>16730.448458033225</v>
      </c>
    </row>
    <row r="61" spans="2:55">
      <c r="AH61" s="6" t="s">
        <v>44</v>
      </c>
      <c r="AI61" s="6" t="s">
        <v>252</v>
      </c>
      <c r="AJ61" s="48">
        <f>AP37+AP46+AP55</f>
        <v>8152.0545219667747</v>
      </c>
    </row>
    <row r="62" spans="2:55">
      <c r="AH62" s="6"/>
      <c r="AI62" s="6"/>
    </row>
    <row r="63" spans="2:55">
      <c r="AH63" s="6" t="s">
        <v>45</v>
      </c>
      <c r="AI63" s="6" t="s">
        <v>250</v>
      </c>
      <c r="AJ63" s="48">
        <f>AP36+AP45+AP54</f>
        <v>4485.2581909213814</v>
      </c>
    </row>
    <row r="64" spans="2:55">
      <c r="AH64" s="6" t="s">
        <v>45</v>
      </c>
      <c r="AI64" s="6" t="s">
        <v>252</v>
      </c>
      <c r="AJ64" s="48">
        <f>AP38+AP47+AP56</f>
        <v>2465.6288290786188</v>
      </c>
    </row>
    <row r="65" spans="33:55">
      <c r="AG65" s="3"/>
      <c r="AK65" s="3"/>
      <c r="AL65" s="3"/>
      <c r="AM65" s="3"/>
      <c r="AN65" s="3"/>
      <c r="AO65" s="3"/>
      <c r="AP65" s="3"/>
      <c r="AQ65" s="3"/>
      <c r="AR65" s="3"/>
      <c r="AS65" s="3"/>
      <c r="AT65" s="3"/>
      <c r="AU65" s="3"/>
      <c r="AV65" s="3"/>
      <c r="AW65" s="3"/>
      <c r="AX65" s="3"/>
      <c r="AY65" s="3"/>
    </row>
    <row r="67" spans="33:55">
      <c r="AG67" s="47" t="s">
        <v>53</v>
      </c>
      <c r="AK67" s="48"/>
      <c r="AL67" t="s">
        <v>105</v>
      </c>
    </row>
    <row r="70" spans="33:55" ht="26">
      <c r="AG70" s="103" t="s">
        <v>73</v>
      </c>
      <c r="AH70" s="103" t="s">
        <v>74</v>
      </c>
      <c r="AI70" s="103" t="s">
        <v>75</v>
      </c>
      <c r="AJ70" s="103" t="s">
        <v>76</v>
      </c>
      <c r="AK70" s="104" t="s">
        <v>77</v>
      </c>
      <c r="AL70" s="105"/>
      <c r="AM70" s="103" t="s">
        <v>85</v>
      </c>
      <c r="AN70" s="103" t="s">
        <v>100</v>
      </c>
      <c r="AO70" s="103" t="s">
        <v>86</v>
      </c>
      <c r="AP70" s="103" t="s">
        <v>87</v>
      </c>
      <c r="AQ70" s="103" t="s">
        <v>88</v>
      </c>
      <c r="AR70" s="104" t="s">
        <v>89</v>
      </c>
    </row>
    <row r="71" spans="33:55" ht="39.5" thickBot="1">
      <c r="AG71" s="107" t="s">
        <v>90</v>
      </c>
      <c r="AH71" s="108"/>
      <c r="AI71" s="107" t="s">
        <v>91</v>
      </c>
      <c r="AJ71" s="108"/>
      <c r="AK71" s="109"/>
      <c r="AL71" s="108"/>
      <c r="AM71" s="110"/>
      <c r="AN71" s="110"/>
      <c r="AO71" s="110"/>
      <c r="AP71" s="110"/>
      <c r="AQ71" s="110"/>
      <c r="AR71" s="112"/>
    </row>
    <row r="72" spans="33:55" ht="15" thickBot="1">
      <c r="AG72" s="113" t="s">
        <v>93</v>
      </c>
      <c r="AH72" s="114"/>
      <c r="AI72" s="114"/>
      <c r="AJ72" s="114"/>
      <c r="AK72" s="115"/>
      <c r="AL72" s="114"/>
      <c r="AM72" s="114" t="s">
        <v>43</v>
      </c>
      <c r="AN72" s="114" t="s">
        <v>43</v>
      </c>
      <c r="AO72" s="114" t="s">
        <v>43</v>
      </c>
      <c r="AP72" s="114" t="s">
        <v>43</v>
      </c>
      <c r="AQ72" s="114" t="s">
        <v>43</v>
      </c>
      <c r="AR72" s="117" t="s">
        <v>43</v>
      </c>
    </row>
    <row r="73" spans="33:55">
      <c r="AG73" s="137" t="s">
        <v>101</v>
      </c>
      <c r="AH73" s="137" t="s">
        <v>103</v>
      </c>
      <c r="AI73" s="137" t="s">
        <v>250</v>
      </c>
      <c r="AJ73" s="137" t="s">
        <v>8</v>
      </c>
      <c r="AK73" s="139" t="s">
        <v>94</v>
      </c>
      <c r="AL73" s="138"/>
      <c r="AM73" s="138">
        <v>0</v>
      </c>
      <c r="AN73" s="138">
        <f>AO73/5</f>
        <v>199.0088718781939</v>
      </c>
      <c r="AO73" s="138">
        <f>$AS$35-AT35</f>
        <v>995.04435939096948</v>
      </c>
      <c r="AP73" s="138">
        <f>$AS$35-AU35</f>
        <v>1990.088718781939</v>
      </c>
      <c r="AQ73" s="138">
        <f>$AS$35-AV35</f>
        <v>3587.5202021409095</v>
      </c>
      <c r="AR73" s="138">
        <f>$AS$35-AW35</f>
        <v>7332.5053365760123</v>
      </c>
    </row>
    <row r="74" spans="33:55">
      <c r="AG74" s="46" t="s">
        <v>102</v>
      </c>
      <c r="AH74" s="46" t="s">
        <v>104</v>
      </c>
      <c r="AI74" s="134" t="s">
        <v>250</v>
      </c>
      <c r="AJ74" s="134" t="s">
        <v>8</v>
      </c>
      <c r="AK74" s="129" t="s">
        <v>94</v>
      </c>
      <c r="AL74" s="133"/>
      <c r="AM74" s="133">
        <v>0</v>
      </c>
      <c r="AN74" s="133">
        <f>AO74/5</f>
        <v>53.224757281553408</v>
      </c>
      <c r="AO74" s="133">
        <f>$AS$36-AT36</f>
        <v>266.12378640776706</v>
      </c>
      <c r="AP74" s="133">
        <f>$AS$36-AU36</f>
        <v>532.24757281553411</v>
      </c>
      <c r="AQ74" s="133">
        <f>$AS$36-AV36</f>
        <v>959.32815533980602</v>
      </c>
      <c r="AR74" s="133">
        <f>$AS$36-AW36</f>
        <v>1960.3383495145631</v>
      </c>
      <c r="AX74" s="3"/>
      <c r="AY74" s="3"/>
    </row>
    <row r="75" spans="33:55">
      <c r="AG75" s="130" t="s">
        <v>101</v>
      </c>
      <c r="AH75" s="45" t="s">
        <v>103</v>
      </c>
      <c r="AI75" s="130" t="s">
        <v>252</v>
      </c>
      <c r="AJ75" s="130" t="s">
        <v>8</v>
      </c>
      <c r="AK75" s="131" t="s">
        <v>94</v>
      </c>
      <c r="AL75" s="132"/>
      <c r="AM75" s="132">
        <v>0</v>
      </c>
      <c r="AN75" s="132">
        <f>AO75/5</f>
        <v>97.991128121806099</v>
      </c>
      <c r="AO75" s="132">
        <f>$AS$37-AT37</f>
        <v>489.95564060903052</v>
      </c>
      <c r="AP75" s="132">
        <f>$AS$37-AU37</f>
        <v>979.91128121806105</v>
      </c>
      <c r="AQ75" s="132">
        <f>$AS$37-AV37</f>
        <v>1766.4797978590905</v>
      </c>
      <c r="AR75" s="132">
        <f>$AS$37-AW37</f>
        <v>3610.4946634239868</v>
      </c>
      <c r="AX75" s="3"/>
      <c r="AY75" s="3"/>
    </row>
    <row r="76" spans="33:55">
      <c r="AG76" s="135" t="s">
        <v>102</v>
      </c>
      <c r="AH76" s="135" t="s">
        <v>104</v>
      </c>
      <c r="AI76" s="135" t="s">
        <v>252</v>
      </c>
      <c r="AJ76" s="135" t="s">
        <v>8</v>
      </c>
      <c r="AK76" s="128" t="s">
        <v>94</v>
      </c>
      <c r="AL76" s="136"/>
      <c r="AM76" s="136">
        <v>0</v>
      </c>
      <c r="AN76" s="136">
        <f>AO76/5</f>
        <v>29.775242718446588</v>
      </c>
      <c r="AO76" s="136">
        <f>$AS$38-AT38</f>
        <v>148.87621359223294</v>
      </c>
      <c r="AP76" s="136">
        <f>$AS$38-AU38</f>
        <v>297.75242718446589</v>
      </c>
      <c r="AQ76" s="136">
        <f>$AS$38-AV38</f>
        <v>536.67184466019398</v>
      </c>
      <c r="AR76" s="136">
        <f>$AS$38-AW38</f>
        <v>1096.6616504854367</v>
      </c>
      <c r="AX76" s="3"/>
      <c r="AY76" s="3"/>
    </row>
    <row r="77" spans="33:55">
      <c r="AX77" s="3"/>
      <c r="AY77" s="3"/>
    </row>
    <row r="78" spans="33:55">
      <c r="AR78" s="48"/>
      <c r="AX78" s="3"/>
      <c r="AY78" s="3"/>
    </row>
    <row r="79" spans="33:55">
      <c r="AX79" s="3"/>
      <c r="AY79" s="3"/>
      <c r="AZ79" s="3"/>
      <c r="BA79" s="3"/>
      <c r="BB79" s="3"/>
      <c r="BC79" s="3"/>
    </row>
    <row r="80" spans="33:55">
      <c r="AX80" s="3"/>
      <c r="AY80" s="3"/>
      <c r="AZ80" s="3"/>
      <c r="BA80" s="3"/>
      <c r="BB80" s="3"/>
      <c r="BC80" s="3"/>
    </row>
    <row r="81" spans="50:55">
      <c r="AX81" s="3"/>
      <c r="AY81" s="3"/>
      <c r="AZ81" s="3"/>
      <c r="BA81" s="3"/>
      <c r="BB81" s="3"/>
      <c r="BC81" s="3"/>
    </row>
    <row r="82" spans="50:55">
      <c r="AX82" s="3"/>
      <c r="AY82" s="3"/>
      <c r="AZ82" s="3"/>
      <c r="BA82" s="3"/>
      <c r="BB82" s="3"/>
      <c r="BC82" s="3"/>
    </row>
    <row r="83" spans="50:55">
      <c r="AX83" s="3"/>
      <c r="AY83" s="3"/>
      <c r="AZ83" s="3"/>
      <c r="BA83" s="3"/>
      <c r="BB83" s="3"/>
      <c r="BC83" s="3"/>
    </row>
    <row r="84" spans="50:55">
      <c r="AZ84" s="3"/>
      <c r="BA84" s="3"/>
      <c r="BB84" s="3"/>
      <c r="BC84" s="3"/>
    </row>
    <row r="85" spans="50:55">
      <c r="AZ85" s="3"/>
      <c r="BA85" s="3"/>
      <c r="BB85" s="3"/>
      <c r="BC85" s="3"/>
    </row>
    <row r="86" spans="50:55">
      <c r="AZ86" s="3"/>
      <c r="BA86" s="3"/>
      <c r="BB86" s="3"/>
      <c r="BC86" s="3"/>
    </row>
    <row r="87" spans="50:55">
      <c r="AZ87" s="3"/>
      <c r="BA87" s="3"/>
      <c r="BB87" s="3"/>
      <c r="BC87" s="3"/>
    </row>
    <row r="88" spans="50:55">
      <c r="AZ88" s="3"/>
      <c r="BA88" s="3"/>
      <c r="BB88" s="3"/>
      <c r="BC88" s="3"/>
    </row>
  </sheetData>
  <mergeCells count="2">
    <mergeCell ref="AF21:AI21"/>
    <mergeCell ref="AK21:AN21"/>
  </mergeCells>
  <pageMargins left="0.7" right="0.7" top="0.75" bottom="0.75" header="0.3" footer="0.3"/>
  <pageSetup paperSize="9" orientation="portrait" horizontalDpi="4294967293" verticalDpi="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E37A-037C-4223-B525-E8D4CA95BBA3}">
  <dimension ref="A6:O17"/>
  <sheetViews>
    <sheetView showGridLines="0" workbookViewId="0">
      <selection activeCell="D26" sqref="D26"/>
    </sheetView>
  </sheetViews>
  <sheetFormatPr defaultColWidth="8.81640625" defaultRowHeight="14.5"/>
  <cols>
    <col min="1" max="1" width="19.81640625" style="149" customWidth="1"/>
    <col min="2" max="2" width="10.453125" style="149" customWidth="1"/>
    <col min="3" max="3" width="32.36328125" style="149" customWidth="1"/>
    <col min="4" max="4" width="17.6328125" style="149" customWidth="1"/>
    <col min="5" max="5" width="17.36328125" style="149" customWidth="1"/>
    <col min="6" max="6" width="18.1796875" style="149" customWidth="1"/>
    <col min="7" max="16384" width="8.81640625" style="149"/>
  </cols>
  <sheetData>
    <row r="6" spans="1:15">
      <c r="A6" s="148" t="s">
        <v>108</v>
      </c>
    </row>
    <row r="7" spans="1:15">
      <c r="A7" s="150" t="s">
        <v>109</v>
      </c>
      <c r="B7" s="150" t="s">
        <v>110</v>
      </c>
    </row>
    <row r="8" spans="1:15" ht="42.75" customHeight="1">
      <c r="A8" s="151" t="s">
        <v>111</v>
      </c>
      <c r="B8" s="212" t="s">
        <v>112</v>
      </c>
      <c r="C8" s="213"/>
      <c r="D8" s="213"/>
      <c r="E8" s="213"/>
      <c r="F8" s="213"/>
      <c r="G8" s="213"/>
      <c r="H8" s="213"/>
      <c r="I8" s="213"/>
      <c r="J8" s="213"/>
      <c r="K8" s="213"/>
      <c r="L8" s="213"/>
      <c r="M8" s="213"/>
      <c r="N8" s="213"/>
      <c r="O8" s="213"/>
    </row>
    <row r="10" spans="1:15">
      <c r="A10" s="152" t="s">
        <v>113</v>
      </c>
      <c r="D10" s="152" t="s">
        <v>114</v>
      </c>
    </row>
    <row r="11" spans="1:15">
      <c r="A11" s="152" t="s">
        <v>115</v>
      </c>
      <c r="D11" s="152" t="s">
        <v>114</v>
      </c>
    </row>
    <row r="13" spans="1:15">
      <c r="B13" s="153" t="s">
        <v>116</v>
      </c>
    </row>
    <row r="14" spans="1:15">
      <c r="C14" s="152" t="s">
        <v>17</v>
      </c>
    </row>
    <row r="16" spans="1:15">
      <c r="B16" s="148" t="s">
        <v>117</v>
      </c>
      <c r="C16" s="148" t="s">
        <v>118</v>
      </c>
      <c r="D16" s="148" t="s">
        <v>119</v>
      </c>
      <c r="E16" s="148" t="s">
        <v>120</v>
      </c>
      <c r="F16" s="148" t="s">
        <v>121</v>
      </c>
    </row>
    <row r="17" spans="2:6">
      <c r="B17" s="150" t="s">
        <v>122</v>
      </c>
      <c r="C17" s="154" t="s">
        <v>123</v>
      </c>
      <c r="D17" s="154" t="s">
        <v>124</v>
      </c>
      <c r="E17" s="154" t="s">
        <v>125</v>
      </c>
      <c r="F17" s="154" t="s">
        <v>126</v>
      </c>
    </row>
  </sheetData>
  <mergeCells count="1">
    <mergeCell ref="B8:O8"/>
  </mergeCells>
  <hyperlinks>
    <hyperlink ref="A7" r:id="rId1" xr:uid="{E9D68709-E487-4451-AF59-F70D2B2E247F}"/>
    <hyperlink ref="B7" r:id="rId2" xr:uid="{1B01960E-C97D-45F8-88B3-1968F3FCD500}"/>
    <hyperlink ref="B17" location="'Sheet 1'!A1" display="Sheet 1" xr:uid="{868556B3-C575-4D12-9D33-9920D6CE0019}"/>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24A-E650-4E7F-BE6E-D119360DC09F}">
  <dimension ref="A1:C89"/>
  <sheetViews>
    <sheetView showGridLines="0" topLeftCell="A79" workbookViewId="0">
      <selection activeCell="C15" sqref="C15"/>
    </sheetView>
  </sheetViews>
  <sheetFormatPr defaultColWidth="8.81640625" defaultRowHeight="14.5"/>
  <cols>
    <col min="1" max="1" width="8.81640625" style="149"/>
    <col min="2" max="2" width="45" style="149" customWidth="1"/>
    <col min="3" max="3" width="41.6328125" style="149" customWidth="1"/>
    <col min="4" max="16384" width="8.81640625" style="149"/>
  </cols>
  <sheetData>
    <row r="1" spans="1:3">
      <c r="A1" s="153" t="s">
        <v>127</v>
      </c>
    </row>
    <row r="2" spans="1:3">
      <c r="B2" s="155" t="s">
        <v>128</v>
      </c>
      <c r="C2" s="155" t="s">
        <v>129</v>
      </c>
    </row>
    <row r="3" spans="1:3">
      <c r="B3" s="156" t="s">
        <v>130</v>
      </c>
      <c r="C3" s="156" t="s">
        <v>130</v>
      </c>
    </row>
    <row r="4" spans="1:3">
      <c r="B4" s="152" t="s">
        <v>118</v>
      </c>
      <c r="C4" s="152" t="s">
        <v>123</v>
      </c>
    </row>
    <row r="5" spans="1:3">
      <c r="B5" s="154" t="s">
        <v>131</v>
      </c>
      <c r="C5" s="154" t="s">
        <v>132</v>
      </c>
    </row>
    <row r="6" spans="1:3">
      <c r="B6" s="152" t="s">
        <v>131</v>
      </c>
      <c r="C6" s="152" t="s">
        <v>133</v>
      </c>
    </row>
    <row r="7" spans="1:3">
      <c r="B7" s="154" t="s">
        <v>131</v>
      </c>
      <c r="C7" s="154" t="s">
        <v>134</v>
      </c>
    </row>
    <row r="8" spans="1:3">
      <c r="B8" s="152" t="s">
        <v>131</v>
      </c>
      <c r="C8" s="152" t="s">
        <v>135</v>
      </c>
    </row>
    <row r="9" spans="1:3">
      <c r="B9" s="154" t="s">
        <v>131</v>
      </c>
      <c r="C9" s="154" t="s">
        <v>136</v>
      </c>
    </row>
    <row r="10" spans="1:3">
      <c r="B10" s="152" t="s">
        <v>131</v>
      </c>
      <c r="C10" s="152" t="s">
        <v>137</v>
      </c>
    </row>
    <row r="11" spans="1:3">
      <c r="B11" s="154" t="s">
        <v>131</v>
      </c>
      <c r="C11" s="154" t="s">
        <v>138</v>
      </c>
    </row>
    <row r="12" spans="1:3">
      <c r="B12" s="152" t="s">
        <v>131</v>
      </c>
      <c r="C12" s="152" t="s">
        <v>139</v>
      </c>
    </row>
    <row r="13" spans="1:3">
      <c r="B13" s="154" t="s">
        <v>131</v>
      </c>
      <c r="C13" s="154" t="s">
        <v>140</v>
      </c>
    </row>
    <row r="14" spans="1:3">
      <c r="B14" s="152" t="s">
        <v>131</v>
      </c>
      <c r="C14" s="152" t="s">
        <v>141</v>
      </c>
    </row>
    <row r="15" spans="1:3">
      <c r="B15" s="154" t="s">
        <v>131</v>
      </c>
      <c r="C15" s="154" t="s">
        <v>142</v>
      </c>
    </row>
    <row r="16" spans="1:3">
      <c r="B16" s="152" t="s">
        <v>131</v>
      </c>
      <c r="C16" s="152" t="s">
        <v>143</v>
      </c>
    </row>
    <row r="17" spans="2:3">
      <c r="B17" s="154" t="s">
        <v>131</v>
      </c>
      <c r="C17" s="154" t="s">
        <v>144</v>
      </c>
    </row>
    <row r="18" spans="2:3">
      <c r="B18" s="152" t="s">
        <v>131</v>
      </c>
      <c r="C18" s="152" t="s">
        <v>145</v>
      </c>
    </row>
    <row r="19" spans="2:3">
      <c r="B19" s="154" t="s">
        <v>131</v>
      </c>
      <c r="C19" s="154" t="s">
        <v>146</v>
      </c>
    </row>
    <row r="20" spans="2:3">
      <c r="B20" s="152" t="s">
        <v>131</v>
      </c>
      <c r="C20" s="152" t="s">
        <v>147</v>
      </c>
    </row>
    <row r="21" spans="2:3">
      <c r="B21" s="154" t="s">
        <v>131</v>
      </c>
      <c r="C21" s="154" t="s">
        <v>148</v>
      </c>
    </row>
    <row r="22" spans="2:3">
      <c r="B22" s="152" t="s">
        <v>131</v>
      </c>
      <c r="C22" s="152" t="s">
        <v>149</v>
      </c>
    </row>
    <row r="23" spans="2:3">
      <c r="B23" s="154" t="s">
        <v>131</v>
      </c>
      <c r="C23" s="154" t="s">
        <v>150</v>
      </c>
    </row>
    <row r="24" spans="2:3">
      <c r="B24" s="152" t="s">
        <v>131</v>
      </c>
      <c r="C24" s="152" t="s">
        <v>151</v>
      </c>
    </row>
    <row r="25" spans="2:3">
      <c r="B25" s="154" t="s">
        <v>131</v>
      </c>
      <c r="C25" s="154" t="s">
        <v>152</v>
      </c>
    </row>
    <row r="26" spans="2:3">
      <c r="B26" s="152" t="s">
        <v>131</v>
      </c>
      <c r="C26" s="152" t="s">
        <v>153</v>
      </c>
    </row>
    <row r="27" spans="2:3">
      <c r="B27" s="154" t="s">
        <v>131</v>
      </c>
      <c r="C27" s="154" t="s">
        <v>154</v>
      </c>
    </row>
    <row r="28" spans="2:3">
      <c r="B28" s="152" t="s">
        <v>131</v>
      </c>
      <c r="C28" s="152" t="s">
        <v>155</v>
      </c>
    </row>
    <row r="29" spans="2:3">
      <c r="B29" s="154" t="s">
        <v>131</v>
      </c>
      <c r="C29" s="154" t="s">
        <v>156</v>
      </c>
    </row>
    <row r="30" spans="2:3">
      <c r="B30" s="152" t="s">
        <v>131</v>
      </c>
      <c r="C30" s="152" t="s">
        <v>157</v>
      </c>
    </row>
    <row r="31" spans="2:3">
      <c r="B31" s="154" t="s">
        <v>131</v>
      </c>
      <c r="C31" s="154" t="s">
        <v>158</v>
      </c>
    </row>
    <row r="32" spans="2:3">
      <c r="B32" s="152" t="s">
        <v>131</v>
      </c>
      <c r="C32" s="152" t="s">
        <v>159</v>
      </c>
    </row>
    <row r="33" spans="2:3">
      <c r="B33" s="154" t="s">
        <v>131</v>
      </c>
      <c r="C33" s="154" t="s">
        <v>160</v>
      </c>
    </row>
    <row r="34" spans="2:3">
      <c r="B34" s="152" t="s">
        <v>131</v>
      </c>
      <c r="C34" s="152" t="s">
        <v>161</v>
      </c>
    </row>
    <row r="35" spans="2:3">
      <c r="B35" s="154" t="s">
        <v>131</v>
      </c>
      <c r="C35" s="154" t="s">
        <v>162</v>
      </c>
    </row>
    <row r="36" spans="2:3">
      <c r="B36" s="152" t="s">
        <v>131</v>
      </c>
      <c r="C36" s="152" t="s">
        <v>163</v>
      </c>
    </row>
    <row r="37" spans="2:3">
      <c r="B37" s="154" t="s">
        <v>131</v>
      </c>
      <c r="C37" s="154" t="s">
        <v>164</v>
      </c>
    </row>
    <row r="38" spans="2:3">
      <c r="B38" s="152" t="s">
        <v>131</v>
      </c>
      <c r="C38" s="152" t="s">
        <v>165</v>
      </c>
    </row>
    <row r="39" spans="2:3">
      <c r="B39" s="154" t="s">
        <v>131</v>
      </c>
      <c r="C39" s="154" t="s">
        <v>166</v>
      </c>
    </row>
    <row r="40" spans="2:3">
      <c r="B40" s="152" t="s">
        <v>131</v>
      </c>
      <c r="C40" s="152" t="s">
        <v>167</v>
      </c>
    </row>
    <row r="41" spans="2:3">
      <c r="B41" s="154" t="s">
        <v>131</v>
      </c>
      <c r="C41" s="154" t="s">
        <v>168</v>
      </c>
    </row>
    <row r="42" spans="2:3">
      <c r="B42" s="152" t="s">
        <v>131</v>
      </c>
      <c r="C42" s="152" t="s">
        <v>169</v>
      </c>
    </row>
    <row r="43" spans="2:3">
      <c r="B43" s="154" t="s">
        <v>131</v>
      </c>
      <c r="C43" s="154" t="s">
        <v>170</v>
      </c>
    </row>
    <row r="44" spans="2:3">
      <c r="B44" s="152" t="s">
        <v>131</v>
      </c>
      <c r="C44" s="152" t="s">
        <v>171</v>
      </c>
    </row>
    <row r="45" spans="2:3">
      <c r="B45" s="154" t="s">
        <v>131</v>
      </c>
      <c r="C45" s="154" t="s">
        <v>172</v>
      </c>
    </row>
    <row r="46" spans="2:3">
      <c r="B46" s="152" t="s">
        <v>131</v>
      </c>
      <c r="C46" s="152" t="s">
        <v>173</v>
      </c>
    </row>
    <row r="47" spans="2:3">
      <c r="B47" s="154" t="s">
        <v>131</v>
      </c>
      <c r="C47" s="154" t="s">
        <v>174</v>
      </c>
    </row>
    <row r="48" spans="2:3">
      <c r="B48" s="152" t="s">
        <v>131</v>
      </c>
      <c r="C48" s="152" t="s">
        <v>175</v>
      </c>
    </row>
    <row r="49" spans="2:3">
      <c r="B49" s="154" t="s">
        <v>131</v>
      </c>
      <c r="C49" s="154" t="s">
        <v>176</v>
      </c>
    </row>
    <row r="50" spans="2:3">
      <c r="B50" s="152" t="s">
        <v>131</v>
      </c>
      <c r="C50" s="152" t="s">
        <v>177</v>
      </c>
    </row>
    <row r="51" spans="2:3">
      <c r="B51" s="154" t="s">
        <v>131</v>
      </c>
      <c r="C51" s="154" t="s">
        <v>24</v>
      </c>
    </row>
    <row r="52" spans="2:3">
      <c r="B52" s="152" t="s">
        <v>131</v>
      </c>
      <c r="C52" s="152" t="s">
        <v>178</v>
      </c>
    </row>
    <row r="53" spans="2:3">
      <c r="B53" s="154" t="s">
        <v>131</v>
      </c>
      <c r="C53" s="154" t="s">
        <v>23</v>
      </c>
    </row>
    <row r="54" spans="2:3">
      <c r="B54" s="152" t="s">
        <v>131</v>
      </c>
      <c r="C54" s="152" t="s">
        <v>179</v>
      </c>
    </row>
    <row r="55" spans="2:3">
      <c r="B55" s="154" t="s">
        <v>131</v>
      </c>
      <c r="C55" s="154" t="s">
        <v>180</v>
      </c>
    </row>
    <row r="56" spans="2:3">
      <c r="B56" s="152" t="s">
        <v>131</v>
      </c>
      <c r="C56" s="152" t="s">
        <v>181</v>
      </c>
    </row>
    <row r="57" spans="2:3">
      <c r="B57" s="154" t="s">
        <v>131</v>
      </c>
      <c r="C57" s="154" t="s">
        <v>182</v>
      </c>
    </row>
    <row r="58" spans="2:3">
      <c r="B58" s="152" t="s">
        <v>131</v>
      </c>
      <c r="C58" s="152" t="s">
        <v>183</v>
      </c>
    </row>
    <row r="59" spans="2:3">
      <c r="B59" s="154" t="s">
        <v>131</v>
      </c>
      <c r="C59" s="154" t="s">
        <v>184</v>
      </c>
    </row>
    <row r="60" spans="2:3">
      <c r="B60" s="152" t="s">
        <v>131</v>
      </c>
      <c r="C60" s="152" t="s">
        <v>185</v>
      </c>
    </row>
    <row r="61" spans="2:3">
      <c r="B61" s="154" t="s">
        <v>131</v>
      </c>
      <c r="C61" s="154" t="s">
        <v>186</v>
      </c>
    </row>
    <row r="62" spans="2:3">
      <c r="B62" s="152" t="s">
        <v>131</v>
      </c>
      <c r="C62" s="152" t="s">
        <v>187</v>
      </c>
    </row>
    <row r="63" spans="2:3">
      <c r="B63" s="154" t="s">
        <v>131</v>
      </c>
      <c r="C63" s="154" t="s">
        <v>188</v>
      </c>
    </row>
    <row r="64" spans="2:3">
      <c r="B64" s="152" t="s">
        <v>131</v>
      </c>
      <c r="C64" s="152" t="s">
        <v>189</v>
      </c>
    </row>
    <row r="65" spans="2:3">
      <c r="B65" s="154" t="s">
        <v>131</v>
      </c>
      <c r="C65" s="154" t="s">
        <v>190</v>
      </c>
    </row>
    <row r="66" spans="2:3">
      <c r="B66" s="152" t="s">
        <v>131</v>
      </c>
      <c r="C66" s="152" t="s">
        <v>191</v>
      </c>
    </row>
    <row r="67" spans="2:3">
      <c r="B67" s="154" t="s">
        <v>131</v>
      </c>
      <c r="C67" s="154" t="s">
        <v>192</v>
      </c>
    </row>
    <row r="68" spans="2:3">
      <c r="B68" s="152" t="s">
        <v>131</v>
      </c>
      <c r="C68" s="152" t="s">
        <v>193</v>
      </c>
    </row>
    <row r="69" spans="2:3">
      <c r="B69" s="154" t="s">
        <v>131</v>
      </c>
      <c r="C69" s="154" t="s">
        <v>194</v>
      </c>
    </row>
    <row r="70" spans="2:3">
      <c r="B70" s="152" t="s">
        <v>131</v>
      </c>
      <c r="C70" s="152" t="s">
        <v>195</v>
      </c>
    </row>
    <row r="71" spans="2:3">
      <c r="B71" s="154" t="s">
        <v>131</v>
      </c>
      <c r="C71" s="154" t="s">
        <v>196</v>
      </c>
    </row>
    <row r="72" spans="2:3">
      <c r="B72" s="152" t="s">
        <v>131</v>
      </c>
      <c r="C72" s="152" t="s">
        <v>197</v>
      </c>
    </row>
    <row r="73" spans="2:3">
      <c r="B73" s="154" t="s">
        <v>131</v>
      </c>
      <c r="C73" s="154" t="s">
        <v>198</v>
      </c>
    </row>
    <row r="74" spans="2:3">
      <c r="B74" s="152" t="s">
        <v>131</v>
      </c>
      <c r="C74" s="152" t="s">
        <v>199</v>
      </c>
    </row>
    <row r="75" spans="2:3">
      <c r="B75" s="154" t="s">
        <v>131</v>
      </c>
      <c r="C75" s="154" t="s">
        <v>200</v>
      </c>
    </row>
    <row r="76" spans="2:3">
      <c r="B76" s="152" t="s">
        <v>131</v>
      </c>
      <c r="C76" s="152" t="s">
        <v>201</v>
      </c>
    </row>
    <row r="77" spans="2:3">
      <c r="B77" s="154" t="s">
        <v>119</v>
      </c>
      <c r="C77" s="154" t="s">
        <v>124</v>
      </c>
    </row>
    <row r="78" spans="2:3">
      <c r="B78" s="152" t="s">
        <v>120</v>
      </c>
      <c r="C78" s="152" t="s">
        <v>125</v>
      </c>
    </row>
    <row r="79" spans="2:3">
      <c r="B79" s="154" t="s">
        <v>202</v>
      </c>
      <c r="C79" s="154" t="s">
        <v>203</v>
      </c>
    </row>
    <row r="80" spans="2:3">
      <c r="B80" s="152" t="s">
        <v>202</v>
      </c>
      <c r="C80" s="152" t="s">
        <v>204</v>
      </c>
    </row>
    <row r="81" spans="2:3">
      <c r="B81" s="154" t="s">
        <v>202</v>
      </c>
      <c r="C81" s="154" t="s">
        <v>205</v>
      </c>
    </row>
    <row r="82" spans="2:3">
      <c r="B82" s="152" t="s">
        <v>202</v>
      </c>
      <c r="C82" s="152" t="s">
        <v>206</v>
      </c>
    </row>
    <row r="83" spans="2:3">
      <c r="B83" s="154" t="s">
        <v>202</v>
      </c>
      <c r="C83" s="154" t="s">
        <v>207</v>
      </c>
    </row>
    <row r="84" spans="2:3">
      <c r="B84" s="152" t="s">
        <v>202</v>
      </c>
      <c r="C84" s="152" t="s">
        <v>208</v>
      </c>
    </row>
    <row r="85" spans="2:3">
      <c r="B85" s="154" t="s">
        <v>202</v>
      </c>
      <c r="C85" s="154" t="s">
        <v>209</v>
      </c>
    </row>
    <row r="86" spans="2:3">
      <c r="B86" s="152" t="s">
        <v>202</v>
      </c>
      <c r="C86" s="152" t="s">
        <v>210</v>
      </c>
    </row>
    <row r="87" spans="2:3">
      <c r="B87" s="154" t="s">
        <v>202</v>
      </c>
      <c r="C87" s="154" t="s">
        <v>211</v>
      </c>
    </row>
    <row r="88" spans="2:3">
      <c r="B88" s="152" t="s">
        <v>202</v>
      </c>
      <c r="C88" s="152" t="s">
        <v>212</v>
      </c>
    </row>
    <row r="89" spans="2:3">
      <c r="B89" s="154" t="s">
        <v>121</v>
      </c>
      <c r="C89" s="154"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workbookViewId="0">
      <pane xSplit="1" ySplit="11" topLeftCell="B85" activePane="bottomRight" state="frozen"/>
      <selection pane="topRight"/>
      <selection pane="bottomLeft"/>
      <selection pane="bottomRight" activeCell="A96" sqref="A96"/>
    </sheetView>
  </sheetViews>
  <sheetFormatPr defaultColWidth="8.81640625" defaultRowHeight="11.5" customHeight="1"/>
  <cols>
    <col min="1" max="1" width="29.81640625" style="149" customWidth="1"/>
    <col min="2" max="2" width="10" style="149" customWidth="1"/>
    <col min="3" max="3" width="5" style="149" customWidth="1"/>
    <col min="4" max="4" width="10" style="149" customWidth="1"/>
    <col min="5" max="5" width="5" style="149" customWidth="1"/>
    <col min="6" max="6" width="10" style="149" customWidth="1"/>
    <col min="7" max="7" width="5" style="149" customWidth="1"/>
    <col min="8" max="8" width="10" style="149" customWidth="1"/>
    <col min="9" max="9" width="5" style="149" customWidth="1"/>
    <col min="10" max="10" width="10" style="149" customWidth="1"/>
    <col min="11" max="11" width="5" style="149" customWidth="1"/>
    <col min="12" max="12" width="10" style="149" customWidth="1"/>
    <col min="13" max="13" width="5" style="149" customWidth="1"/>
    <col min="14" max="14" width="10" style="149" customWidth="1"/>
    <col min="15" max="15" width="5" style="149" customWidth="1"/>
    <col min="16" max="16" width="10" style="149" customWidth="1"/>
    <col min="17" max="17" width="5" style="149" customWidth="1"/>
    <col min="18" max="18" width="10" style="149" customWidth="1"/>
    <col min="19" max="19" width="5" style="149" customWidth="1"/>
    <col min="20" max="20" width="10" style="149" customWidth="1"/>
    <col min="21" max="21" width="5" style="149" customWidth="1"/>
    <col min="22" max="16384" width="8.81640625" style="149"/>
  </cols>
  <sheetData>
    <row r="1" spans="1:21">
      <c r="A1" s="152" t="s">
        <v>213</v>
      </c>
    </row>
    <row r="2" spans="1:21">
      <c r="A2" s="152" t="s">
        <v>214</v>
      </c>
      <c r="B2" s="153" t="s">
        <v>108</v>
      </c>
    </row>
    <row r="3" spans="1:21">
      <c r="A3" s="152" t="s">
        <v>215</v>
      </c>
      <c r="B3" s="152" t="s">
        <v>114</v>
      </c>
    </row>
    <row r="5" spans="1:21">
      <c r="A5" s="153" t="s">
        <v>120</v>
      </c>
      <c r="C5" s="152" t="s">
        <v>125</v>
      </c>
    </row>
    <row r="6" spans="1:21">
      <c r="A6" s="153" t="s">
        <v>121</v>
      </c>
      <c r="C6" s="152" t="s">
        <v>126</v>
      </c>
    </row>
    <row r="7" spans="1:21">
      <c r="A7" s="153" t="s">
        <v>119</v>
      </c>
      <c r="C7" s="152" t="s">
        <v>124</v>
      </c>
    </row>
    <row r="8" spans="1:21">
      <c r="A8" s="153" t="s">
        <v>118</v>
      </c>
      <c r="C8" s="152" t="s">
        <v>123</v>
      </c>
    </row>
    <row r="10" spans="1:21">
      <c r="A10" s="157" t="s">
        <v>216</v>
      </c>
      <c r="B10" s="214" t="s">
        <v>203</v>
      </c>
      <c r="C10" s="214" t="s">
        <v>217</v>
      </c>
      <c r="D10" s="214" t="s">
        <v>204</v>
      </c>
      <c r="E10" s="214" t="s">
        <v>217</v>
      </c>
      <c r="F10" s="214" t="s">
        <v>205</v>
      </c>
      <c r="G10" s="214" t="s">
        <v>217</v>
      </c>
      <c r="H10" s="214" t="s">
        <v>206</v>
      </c>
      <c r="I10" s="214" t="s">
        <v>217</v>
      </c>
      <c r="J10" s="214" t="s">
        <v>207</v>
      </c>
      <c r="K10" s="214" t="s">
        <v>217</v>
      </c>
      <c r="L10" s="214" t="s">
        <v>208</v>
      </c>
      <c r="M10" s="214" t="s">
        <v>217</v>
      </c>
      <c r="N10" s="214" t="s">
        <v>209</v>
      </c>
      <c r="O10" s="214" t="s">
        <v>217</v>
      </c>
      <c r="P10" s="214" t="s">
        <v>210</v>
      </c>
      <c r="Q10" s="214" t="s">
        <v>217</v>
      </c>
      <c r="R10" s="214" t="s">
        <v>211</v>
      </c>
      <c r="S10" s="214" t="s">
        <v>217</v>
      </c>
      <c r="T10" s="214" t="s">
        <v>212</v>
      </c>
      <c r="U10" s="214" t="s">
        <v>217</v>
      </c>
    </row>
    <row r="11" spans="1:21">
      <c r="A11" s="158" t="s">
        <v>218</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row>
    <row r="12" spans="1:21">
      <c r="A12" s="160" t="s">
        <v>132</v>
      </c>
      <c r="B12" s="161">
        <v>1368991.24</v>
      </c>
      <c r="C12" s="162" t="s">
        <v>217</v>
      </c>
      <c r="D12" s="161">
        <v>1424028.1070000001</v>
      </c>
      <c r="E12" s="162" t="s">
        <v>217</v>
      </c>
      <c r="F12" s="161">
        <v>1233696.8589999999</v>
      </c>
      <c r="G12" s="162" t="s">
        <v>217</v>
      </c>
      <c r="H12" s="161">
        <v>1247455.0660000001</v>
      </c>
      <c r="I12" s="162" t="s">
        <v>217</v>
      </c>
      <c r="J12" s="161">
        <v>1430774.061</v>
      </c>
      <c r="K12" s="162" t="s">
        <v>217</v>
      </c>
      <c r="L12" s="161">
        <v>1246160.733</v>
      </c>
      <c r="M12" s="162" t="s">
        <v>217</v>
      </c>
      <c r="N12" s="161">
        <v>1277232.078</v>
      </c>
      <c r="O12" s="162" t="s">
        <v>217</v>
      </c>
      <c r="P12" s="161">
        <v>1230171.6329999999</v>
      </c>
      <c r="Q12" s="162" t="s">
        <v>217</v>
      </c>
      <c r="R12" s="161">
        <v>1289981.68</v>
      </c>
      <c r="S12" s="162" t="s">
        <v>217</v>
      </c>
      <c r="T12" s="161">
        <v>1240701.973</v>
      </c>
      <c r="U12" s="162" t="s">
        <v>217</v>
      </c>
    </row>
    <row r="13" spans="1:21">
      <c r="A13" s="160" t="s">
        <v>133</v>
      </c>
      <c r="B13" s="163">
        <v>23496.799999999999</v>
      </c>
      <c r="C13" s="164" t="s">
        <v>217</v>
      </c>
      <c r="D13" s="163">
        <v>31951.1</v>
      </c>
      <c r="E13" s="164" t="s">
        <v>217</v>
      </c>
      <c r="F13" s="163">
        <v>35427.800000000003</v>
      </c>
      <c r="G13" s="164" t="s">
        <v>217</v>
      </c>
      <c r="H13" s="163">
        <v>34183.4</v>
      </c>
      <c r="I13" s="164" t="s">
        <v>217</v>
      </c>
      <c r="J13" s="163">
        <v>32455.3</v>
      </c>
      <c r="K13" s="164" t="s">
        <v>217</v>
      </c>
      <c r="L13" s="163">
        <v>35588.800000000003</v>
      </c>
      <c r="M13" s="164" t="s">
        <v>217</v>
      </c>
      <c r="N13" s="163">
        <v>34369.300000000003</v>
      </c>
      <c r="O13" s="164" t="s">
        <v>217</v>
      </c>
      <c r="P13" s="163">
        <v>31720.7</v>
      </c>
      <c r="Q13" s="164" t="s">
        <v>217</v>
      </c>
      <c r="R13" s="163">
        <v>35491.699999999997</v>
      </c>
      <c r="S13" s="164" t="s">
        <v>217</v>
      </c>
      <c r="T13" s="163">
        <v>34466.703999999998</v>
      </c>
      <c r="U13" s="164" t="s">
        <v>217</v>
      </c>
    </row>
    <row r="14" spans="1:21">
      <c r="A14" s="160" t="s">
        <v>134</v>
      </c>
      <c r="B14" s="162">
        <v>0</v>
      </c>
      <c r="C14" s="162" t="s">
        <v>217</v>
      </c>
      <c r="D14" s="162">
        <v>0</v>
      </c>
      <c r="E14" s="162" t="s">
        <v>217</v>
      </c>
      <c r="F14" s="162">
        <v>0</v>
      </c>
      <c r="G14" s="162" t="s">
        <v>217</v>
      </c>
      <c r="H14" s="162">
        <v>0</v>
      </c>
      <c r="I14" s="162" t="s">
        <v>217</v>
      </c>
      <c r="J14" s="162">
        <v>0</v>
      </c>
      <c r="K14" s="162" t="s">
        <v>217</v>
      </c>
      <c r="L14" s="162">
        <v>0</v>
      </c>
      <c r="M14" s="162" t="s">
        <v>217</v>
      </c>
      <c r="N14" s="162">
        <v>0</v>
      </c>
      <c r="O14" s="162" t="s">
        <v>217</v>
      </c>
      <c r="P14" s="162">
        <v>0</v>
      </c>
      <c r="Q14" s="162" t="s">
        <v>217</v>
      </c>
      <c r="R14" s="162">
        <v>0</v>
      </c>
      <c r="S14" s="162" t="s">
        <v>217</v>
      </c>
      <c r="T14" s="162">
        <v>0</v>
      </c>
      <c r="U14" s="162" t="s">
        <v>217</v>
      </c>
    </row>
    <row r="15" spans="1:21">
      <c r="A15" s="160" t="s">
        <v>135</v>
      </c>
      <c r="B15" s="164">
        <v>0</v>
      </c>
      <c r="C15" s="164" t="s">
        <v>217</v>
      </c>
      <c r="D15" s="164">
        <v>0</v>
      </c>
      <c r="E15" s="164" t="s">
        <v>217</v>
      </c>
      <c r="F15" s="164">
        <v>0</v>
      </c>
      <c r="G15" s="164" t="s">
        <v>217</v>
      </c>
      <c r="H15" s="164">
        <v>0</v>
      </c>
      <c r="I15" s="164" t="s">
        <v>217</v>
      </c>
      <c r="J15" s="164">
        <v>0</v>
      </c>
      <c r="K15" s="164" t="s">
        <v>217</v>
      </c>
      <c r="L15" s="164">
        <v>0</v>
      </c>
      <c r="M15" s="164" t="s">
        <v>217</v>
      </c>
      <c r="N15" s="164">
        <v>0</v>
      </c>
      <c r="O15" s="164" t="s">
        <v>217</v>
      </c>
      <c r="P15" s="164">
        <v>0</v>
      </c>
      <c r="Q15" s="164" t="s">
        <v>217</v>
      </c>
      <c r="R15" s="164">
        <v>0</v>
      </c>
      <c r="S15" s="164" t="s">
        <v>217</v>
      </c>
      <c r="T15" s="164">
        <v>0</v>
      </c>
      <c r="U15" s="164" t="s">
        <v>217</v>
      </c>
    </row>
    <row r="16" spans="1:21">
      <c r="A16" s="160" t="s">
        <v>136</v>
      </c>
      <c r="B16" s="161">
        <v>15117.8</v>
      </c>
      <c r="C16" s="162" t="s">
        <v>217</v>
      </c>
      <c r="D16" s="161">
        <v>19838.599999999999</v>
      </c>
      <c r="E16" s="162" t="s">
        <v>217</v>
      </c>
      <c r="F16" s="161">
        <v>21861.8</v>
      </c>
      <c r="G16" s="162" t="s">
        <v>217</v>
      </c>
      <c r="H16" s="161">
        <v>21187.4</v>
      </c>
      <c r="I16" s="162" t="s">
        <v>217</v>
      </c>
      <c r="J16" s="161">
        <v>20456.8</v>
      </c>
      <c r="K16" s="162" t="s">
        <v>217</v>
      </c>
      <c r="L16" s="161">
        <v>22564.3</v>
      </c>
      <c r="M16" s="162" t="s">
        <v>217</v>
      </c>
      <c r="N16" s="161">
        <v>22142.799999999999</v>
      </c>
      <c r="O16" s="162" t="s">
        <v>217</v>
      </c>
      <c r="P16" s="161">
        <v>20007.2</v>
      </c>
      <c r="Q16" s="162" t="s">
        <v>217</v>
      </c>
      <c r="R16" s="161">
        <v>23379.200000000001</v>
      </c>
      <c r="S16" s="162" t="s">
        <v>217</v>
      </c>
      <c r="T16" s="161">
        <v>22279.591</v>
      </c>
      <c r="U16" s="162" t="s">
        <v>217</v>
      </c>
    </row>
    <row r="17" spans="1:21">
      <c r="A17" s="160" t="s">
        <v>137</v>
      </c>
      <c r="B17" s="164">
        <v>0</v>
      </c>
      <c r="C17" s="164" t="s">
        <v>217</v>
      </c>
      <c r="D17" s="164">
        <v>0</v>
      </c>
      <c r="E17" s="164" t="s">
        <v>217</v>
      </c>
      <c r="F17" s="164">
        <v>0</v>
      </c>
      <c r="G17" s="164" t="s">
        <v>217</v>
      </c>
      <c r="H17" s="164">
        <v>0</v>
      </c>
      <c r="I17" s="164" t="s">
        <v>217</v>
      </c>
      <c r="J17" s="164">
        <v>0</v>
      </c>
      <c r="K17" s="164" t="s">
        <v>217</v>
      </c>
      <c r="L17" s="164">
        <v>0</v>
      </c>
      <c r="M17" s="164" t="s">
        <v>217</v>
      </c>
      <c r="N17" s="164">
        <v>0</v>
      </c>
      <c r="O17" s="164" t="s">
        <v>217</v>
      </c>
      <c r="P17" s="164">
        <v>0</v>
      </c>
      <c r="Q17" s="164" t="s">
        <v>217</v>
      </c>
      <c r="R17" s="164">
        <v>0</v>
      </c>
      <c r="S17" s="164" t="s">
        <v>217</v>
      </c>
      <c r="T17" s="164">
        <v>0</v>
      </c>
      <c r="U17" s="164" t="s">
        <v>217</v>
      </c>
    </row>
    <row r="18" spans="1:21">
      <c r="A18" s="160" t="s">
        <v>138</v>
      </c>
      <c r="B18" s="162">
        <v>0</v>
      </c>
      <c r="C18" s="162" t="s">
        <v>217</v>
      </c>
      <c r="D18" s="162">
        <v>0</v>
      </c>
      <c r="E18" s="162" t="s">
        <v>217</v>
      </c>
      <c r="F18" s="162">
        <v>0</v>
      </c>
      <c r="G18" s="162" t="s">
        <v>217</v>
      </c>
      <c r="H18" s="162">
        <v>0</v>
      </c>
      <c r="I18" s="162" t="s">
        <v>217</v>
      </c>
      <c r="J18" s="162">
        <v>0</v>
      </c>
      <c r="K18" s="162" t="s">
        <v>217</v>
      </c>
      <c r="L18" s="162">
        <v>0</v>
      </c>
      <c r="M18" s="162" t="s">
        <v>217</v>
      </c>
      <c r="N18" s="162">
        <v>0</v>
      </c>
      <c r="O18" s="162" t="s">
        <v>217</v>
      </c>
      <c r="P18" s="162">
        <v>0</v>
      </c>
      <c r="Q18" s="162" t="s">
        <v>217</v>
      </c>
      <c r="R18" s="162">
        <v>0</v>
      </c>
      <c r="S18" s="162" t="s">
        <v>217</v>
      </c>
      <c r="T18" s="162">
        <v>0</v>
      </c>
      <c r="U18" s="162" t="s">
        <v>217</v>
      </c>
    </row>
    <row r="19" spans="1:21">
      <c r="A19" s="160" t="s">
        <v>139</v>
      </c>
      <c r="B19" s="164">
        <v>8379</v>
      </c>
      <c r="C19" s="164" t="s">
        <v>217</v>
      </c>
      <c r="D19" s="163">
        <v>12112.5</v>
      </c>
      <c r="E19" s="164" t="s">
        <v>217</v>
      </c>
      <c r="F19" s="164">
        <v>13566</v>
      </c>
      <c r="G19" s="164" t="s">
        <v>217</v>
      </c>
      <c r="H19" s="164">
        <v>12996</v>
      </c>
      <c r="I19" s="164" t="s">
        <v>217</v>
      </c>
      <c r="J19" s="163">
        <v>11998.5</v>
      </c>
      <c r="K19" s="164" t="s">
        <v>217</v>
      </c>
      <c r="L19" s="163">
        <v>13024.5</v>
      </c>
      <c r="M19" s="164" t="s">
        <v>217</v>
      </c>
      <c r="N19" s="163">
        <v>12226.5</v>
      </c>
      <c r="O19" s="164" t="s">
        <v>217</v>
      </c>
      <c r="P19" s="163">
        <v>11713.5</v>
      </c>
      <c r="Q19" s="164" t="s">
        <v>217</v>
      </c>
      <c r="R19" s="163">
        <v>12112.5</v>
      </c>
      <c r="S19" s="164" t="s">
        <v>217</v>
      </c>
      <c r="T19" s="163">
        <v>12187.112999999999</v>
      </c>
      <c r="U19" s="164" t="s">
        <v>217</v>
      </c>
    </row>
    <row r="20" spans="1:21">
      <c r="A20" s="160" t="s">
        <v>140</v>
      </c>
      <c r="B20" s="162">
        <v>0</v>
      </c>
      <c r="C20" s="162" t="s">
        <v>217</v>
      </c>
      <c r="D20" s="162">
        <v>0</v>
      </c>
      <c r="E20" s="162" t="s">
        <v>217</v>
      </c>
      <c r="F20" s="162">
        <v>0</v>
      </c>
      <c r="G20" s="162" t="s">
        <v>217</v>
      </c>
      <c r="H20" s="162">
        <v>0</v>
      </c>
      <c r="I20" s="162" t="s">
        <v>217</v>
      </c>
      <c r="J20" s="162">
        <v>0</v>
      </c>
      <c r="K20" s="162" t="s">
        <v>217</v>
      </c>
      <c r="L20" s="162">
        <v>0</v>
      </c>
      <c r="M20" s="162" t="s">
        <v>217</v>
      </c>
      <c r="N20" s="162">
        <v>0</v>
      </c>
      <c r="O20" s="162" t="s">
        <v>217</v>
      </c>
      <c r="P20" s="162">
        <v>0</v>
      </c>
      <c r="Q20" s="162" t="s">
        <v>217</v>
      </c>
      <c r="R20" s="162">
        <v>0</v>
      </c>
      <c r="S20" s="162" t="s">
        <v>217</v>
      </c>
      <c r="T20" s="162">
        <v>0</v>
      </c>
      <c r="U20" s="162" t="s">
        <v>217</v>
      </c>
    </row>
    <row r="21" spans="1:21">
      <c r="A21" s="160" t="s">
        <v>141</v>
      </c>
      <c r="B21" s="164">
        <v>0</v>
      </c>
      <c r="C21" s="164" t="s">
        <v>217</v>
      </c>
      <c r="D21" s="164">
        <v>0</v>
      </c>
      <c r="E21" s="164" t="s">
        <v>217</v>
      </c>
      <c r="F21" s="164">
        <v>0</v>
      </c>
      <c r="G21" s="164" t="s">
        <v>217</v>
      </c>
      <c r="H21" s="164">
        <v>0</v>
      </c>
      <c r="I21" s="164" t="s">
        <v>217</v>
      </c>
      <c r="J21" s="164">
        <v>0</v>
      </c>
      <c r="K21" s="164" t="s">
        <v>217</v>
      </c>
      <c r="L21" s="164">
        <v>0</v>
      </c>
      <c r="M21" s="164" t="s">
        <v>217</v>
      </c>
      <c r="N21" s="164">
        <v>0</v>
      </c>
      <c r="O21" s="164" t="s">
        <v>217</v>
      </c>
      <c r="P21" s="164">
        <v>0</v>
      </c>
      <c r="Q21" s="164" t="s">
        <v>217</v>
      </c>
      <c r="R21" s="164">
        <v>0</v>
      </c>
      <c r="S21" s="164" t="s">
        <v>217</v>
      </c>
      <c r="T21" s="164">
        <v>0</v>
      </c>
      <c r="U21" s="164" t="s">
        <v>217</v>
      </c>
    </row>
    <row r="22" spans="1:21">
      <c r="A22" s="160" t="s">
        <v>142</v>
      </c>
      <c r="B22" s="162">
        <v>0</v>
      </c>
      <c r="C22" s="162" t="s">
        <v>217</v>
      </c>
      <c r="D22" s="162">
        <v>0</v>
      </c>
      <c r="E22" s="162" t="s">
        <v>217</v>
      </c>
      <c r="F22" s="162">
        <v>0</v>
      </c>
      <c r="G22" s="162" t="s">
        <v>217</v>
      </c>
      <c r="H22" s="162">
        <v>0</v>
      </c>
      <c r="I22" s="162" t="s">
        <v>217</v>
      </c>
      <c r="J22" s="162">
        <v>0</v>
      </c>
      <c r="K22" s="162" t="s">
        <v>217</v>
      </c>
      <c r="L22" s="162">
        <v>0</v>
      </c>
      <c r="M22" s="162" t="s">
        <v>217</v>
      </c>
      <c r="N22" s="162">
        <v>0</v>
      </c>
      <c r="O22" s="162" t="s">
        <v>217</v>
      </c>
      <c r="P22" s="162">
        <v>0</v>
      </c>
      <c r="Q22" s="162" t="s">
        <v>217</v>
      </c>
      <c r="R22" s="162">
        <v>0</v>
      </c>
      <c r="S22" s="162" t="s">
        <v>217</v>
      </c>
      <c r="T22" s="162">
        <v>0</v>
      </c>
      <c r="U22" s="162" t="s">
        <v>217</v>
      </c>
    </row>
    <row r="23" spans="1:21">
      <c r="A23" s="160" t="s">
        <v>143</v>
      </c>
      <c r="B23" s="164">
        <v>0</v>
      </c>
      <c r="C23" s="164" t="s">
        <v>217</v>
      </c>
      <c r="D23" s="164">
        <v>0</v>
      </c>
      <c r="E23" s="164" t="s">
        <v>217</v>
      </c>
      <c r="F23" s="164">
        <v>0</v>
      </c>
      <c r="G23" s="164" t="s">
        <v>217</v>
      </c>
      <c r="H23" s="164">
        <v>0</v>
      </c>
      <c r="I23" s="164" t="s">
        <v>217</v>
      </c>
      <c r="J23" s="164">
        <v>0</v>
      </c>
      <c r="K23" s="164" t="s">
        <v>217</v>
      </c>
      <c r="L23" s="164">
        <v>0</v>
      </c>
      <c r="M23" s="164" t="s">
        <v>217</v>
      </c>
      <c r="N23" s="164">
        <v>0</v>
      </c>
      <c r="O23" s="164" t="s">
        <v>217</v>
      </c>
      <c r="P23" s="164">
        <v>0</v>
      </c>
      <c r="Q23" s="164" t="s">
        <v>217</v>
      </c>
      <c r="R23" s="164">
        <v>0</v>
      </c>
      <c r="S23" s="164" t="s">
        <v>217</v>
      </c>
      <c r="T23" s="164">
        <v>0</v>
      </c>
      <c r="U23" s="164" t="s">
        <v>217</v>
      </c>
    </row>
    <row r="24" spans="1:21">
      <c r="A24" s="160" t="s">
        <v>144</v>
      </c>
      <c r="B24" s="162">
        <v>0</v>
      </c>
      <c r="C24" s="162" t="s">
        <v>217</v>
      </c>
      <c r="D24" s="162">
        <v>0</v>
      </c>
      <c r="E24" s="162" t="s">
        <v>217</v>
      </c>
      <c r="F24" s="162">
        <v>0</v>
      </c>
      <c r="G24" s="162" t="s">
        <v>217</v>
      </c>
      <c r="H24" s="162">
        <v>0</v>
      </c>
      <c r="I24" s="162" t="s">
        <v>217</v>
      </c>
      <c r="J24" s="162">
        <v>0</v>
      </c>
      <c r="K24" s="162" t="s">
        <v>217</v>
      </c>
      <c r="L24" s="162">
        <v>0</v>
      </c>
      <c r="M24" s="162" t="s">
        <v>217</v>
      </c>
      <c r="N24" s="162">
        <v>0</v>
      </c>
      <c r="O24" s="162" t="s">
        <v>217</v>
      </c>
      <c r="P24" s="162">
        <v>0</v>
      </c>
      <c r="Q24" s="162" t="s">
        <v>217</v>
      </c>
      <c r="R24" s="162">
        <v>0</v>
      </c>
      <c r="S24" s="162" t="s">
        <v>217</v>
      </c>
      <c r="T24" s="162">
        <v>0</v>
      </c>
      <c r="U24" s="162" t="s">
        <v>217</v>
      </c>
    </row>
    <row r="25" spans="1:21">
      <c r="A25" s="160" t="s">
        <v>145</v>
      </c>
      <c r="B25" s="164">
        <v>0</v>
      </c>
      <c r="C25" s="164" t="s">
        <v>217</v>
      </c>
      <c r="D25" s="164">
        <v>0</v>
      </c>
      <c r="E25" s="164" t="s">
        <v>217</v>
      </c>
      <c r="F25" s="164">
        <v>0</v>
      </c>
      <c r="G25" s="164" t="s">
        <v>217</v>
      </c>
      <c r="H25" s="164">
        <v>0</v>
      </c>
      <c r="I25" s="164" t="s">
        <v>217</v>
      </c>
      <c r="J25" s="164">
        <v>0</v>
      </c>
      <c r="K25" s="164" t="s">
        <v>217</v>
      </c>
      <c r="L25" s="164">
        <v>0</v>
      </c>
      <c r="M25" s="164" t="s">
        <v>217</v>
      </c>
      <c r="N25" s="164">
        <v>0</v>
      </c>
      <c r="O25" s="164" t="s">
        <v>217</v>
      </c>
      <c r="P25" s="164">
        <v>0</v>
      </c>
      <c r="Q25" s="164" t="s">
        <v>217</v>
      </c>
      <c r="R25" s="164">
        <v>0</v>
      </c>
      <c r="S25" s="164" t="s">
        <v>217</v>
      </c>
      <c r="T25" s="164">
        <v>0</v>
      </c>
      <c r="U25" s="164" t="s">
        <v>217</v>
      </c>
    </row>
    <row r="26" spans="1:21">
      <c r="A26" s="160" t="s">
        <v>146</v>
      </c>
      <c r="B26" s="162">
        <v>0</v>
      </c>
      <c r="C26" s="162" t="s">
        <v>217</v>
      </c>
      <c r="D26" s="162">
        <v>0</v>
      </c>
      <c r="E26" s="162" t="s">
        <v>217</v>
      </c>
      <c r="F26" s="162">
        <v>0</v>
      </c>
      <c r="G26" s="162" t="s">
        <v>217</v>
      </c>
      <c r="H26" s="162">
        <v>0</v>
      </c>
      <c r="I26" s="162" t="s">
        <v>217</v>
      </c>
      <c r="J26" s="162">
        <v>0</v>
      </c>
      <c r="K26" s="162" t="s">
        <v>217</v>
      </c>
      <c r="L26" s="162">
        <v>0</v>
      </c>
      <c r="M26" s="162" t="s">
        <v>217</v>
      </c>
      <c r="N26" s="162">
        <v>0</v>
      </c>
      <c r="O26" s="162" t="s">
        <v>217</v>
      </c>
      <c r="P26" s="162">
        <v>0</v>
      </c>
      <c r="Q26" s="162" t="s">
        <v>217</v>
      </c>
      <c r="R26" s="162">
        <v>0</v>
      </c>
      <c r="S26" s="162" t="s">
        <v>217</v>
      </c>
      <c r="T26" s="162">
        <v>0</v>
      </c>
      <c r="U26" s="162" t="s">
        <v>217</v>
      </c>
    </row>
    <row r="27" spans="1:21">
      <c r="A27" s="160" t="s">
        <v>147</v>
      </c>
      <c r="B27" s="164">
        <v>0</v>
      </c>
      <c r="C27" s="164" t="s">
        <v>217</v>
      </c>
      <c r="D27" s="164">
        <v>0</v>
      </c>
      <c r="E27" s="164" t="s">
        <v>217</v>
      </c>
      <c r="F27" s="164">
        <v>0</v>
      </c>
      <c r="G27" s="164" t="s">
        <v>217</v>
      </c>
      <c r="H27" s="164">
        <v>0</v>
      </c>
      <c r="I27" s="164" t="s">
        <v>217</v>
      </c>
      <c r="J27" s="164">
        <v>0</v>
      </c>
      <c r="K27" s="164" t="s">
        <v>217</v>
      </c>
      <c r="L27" s="164">
        <v>0</v>
      </c>
      <c r="M27" s="164" t="s">
        <v>217</v>
      </c>
      <c r="N27" s="164">
        <v>0</v>
      </c>
      <c r="O27" s="164" t="s">
        <v>217</v>
      </c>
      <c r="P27" s="164">
        <v>0</v>
      </c>
      <c r="Q27" s="164" t="s">
        <v>217</v>
      </c>
      <c r="R27" s="164">
        <v>0</v>
      </c>
      <c r="S27" s="164" t="s">
        <v>217</v>
      </c>
      <c r="T27" s="164">
        <v>0</v>
      </c>
      <c r="U27" s="164" t="s">
        <v>217</v>
      </c>
    </row>
    <row r="28" spans="1:21">
      <c r="A28" s="160" t="s">
        <v>148</v>
      </c>
      <c r="B28" s="162">
        <v>0</v>
      </c>
      <c r="C28" s="162" t="s">
        <v>217</v>
      </c>
      <c r="D28" s="162">
        <v>0</v>
      </c>
      <c r="E28" s="162" t="s">
        <v>217</v>
      </c>
      <c r="F28" s="162">
        <v>0</v>
      </c>
      <c r="G28" s="162" t="s">
        <v>217</v>
      </c>
      <c r="H28" s="162">
        <v>0</v>
      </c>
      <c r="I28" s="162" t="s">
        <v>217</v>
      </c>
      <c r="J28" s="162">
        <v>0</v>
      </c>
      <c r="K28" s="162" t="s">
        <v>217</v>
      </c>
      <c r="L28" s="162">
        <v>0</v>
      </c>
      <c r="M28" s="162" t="s">
        <v>217</v>
      </c>
      <c r="N28" s="162">
        <v>0</v>
      </c>
      <c r="O28" s="162" t="s">
        <v>217</v>
      </c>
      <c r="P28" s="162">
        <v>0</v>
      </c>
      <c r="Q28" s="162" t="s">
        <v>217</v>
      </c>
      <c r="R28" s="162">
        <v>0</v>
      </c>
      <c r="S28" s="162" t="s">
        <v>217</v>
      </c>
      <c r="T28" s="162">
        <v>0</v>
      </c>
      <c r="U28" s="162" t="s">
        <v>217</v>
      </c>
    </row>
    <row r="29" spans="1:21">
      <c r="A29" s="160" t="s">
        <v>149</v>
      </c>
      <c r="B29" s="164">
        <v>0</v>
      </c>
      <c r="C29" s="164" t="s">
        <v>217</v>
      </c>
      <c r="D29" s="164">
        <v>0</v>
      </c>
      <c r="E29" s="164" t="s">
        <v>217</v>
      </c>
      <c r="F29" s="164">
        <v>0</v>
      </c>
      <c r="G29" s="164" t="s">
        <v>217</v>
      </c>
      <c r="H29" s="164">
        <v>0</v>
      </c>
      <c r="I29" s="164" t="s">
        <v>217</v>
      </c>
      <c r="J29" s="164">
        <v>0</v>
      </c>
      <c r="K29" s="164" t="s">
        <v>217</v>
      </c>
      <c r="L29" s="164">
        <v>0</v>
      </c>
      <c r="M29" s="164" t="s">
        <v>217</v>
      </c>
      <c r="N29" s="164">
        <v>0</v>
      </c>
      <c r="O29" s="164" t="s">
        <v>217</v>
      </c>
      <c r="P29" s="164">
        <v>0</v>
      </c>
      <c r="Q29" s="164" t="s">
        <v>217</v>
      </c>
      <c r="R29" s="164">
        <v>0</v>
      </c>
      <c r="S29" s="164" t="s">
        <v>217</v>
      </c>
      <c r="T29" s="164">
        <v>0</v>
      </c>
      <c r="U29" s="164" t="s">
        <v>217</v>
      </c>
    </row>
    <row r="30" spans="1:21">
      <c r="A30" s="160" t="s">
        <v>150</v>
      </c>
      <c r="B30" s="162">
        <v>0</v>
      </c>
      <c r="C30" s="162" t="s">
        <v>217</v>
      </c>
      <c r="D30" s="162">
        <v>0</v>
      </c>
      <c r="E30" s="162" t="s">
        <v>217</v>
      </c>
      <c r="F30" s="162">
        <v>0</v>
      </c>
      <c r="G30" s="162" t="s">
        <v>217</v>
      </c>
      <c r="H30" s="162">
        <v>0</v>
      </c>
      <c r="I30" s="162" t="s">
        <v>217</v>
      </c>
      <c r="J30" s="162">
        <v>0</v>
      </c>
      <c r="K30" s="162" t="s">
        <v>217</v>
      </c>
      <c r="L30" s="162">
        <v>0</v>
      </c>
      <c r="M30" s="162" t="s">
        <v>217</v>
      </c>
      <c r="N30" s="162">
        <v>0</v>
      </c>
      <c r="O30" s="162" t="s">
        <v>217</v>
      </c>
      <c r="P30" s="162">
        <v>0</v>
      </c>
      <c r="Q30" s="162" t="s">
        <v>217</v>
      </c>
      <c r="R30" s="162">
        <v>0</v>
      </c>
      <c r="S30" s="162" t="s">
        <v>217</v>
      </c>
      <c r="T30" s="162">
        <v>0</v>
      </c>
      <c r="U30" s="162" t="s">
        <v>217</v>
      </c>
    </row>
    <row r="31" spans="1:21">
      <c r="A31" s="160" t="s">
        <v>151</v>
      </c>
      <c r="B31" s="164">
        <v>0</v>
      </c>
      <c r="C31" s="164" t="s">
        <v>217</v>
      </c>
      <c r="D31" s="164">
        <v>0</v>
      </c>
      <c r="E31" s="164" t="s">
        <v>217</v>
      </c>
      <c r="F31" s="164">
        <v>0</v>
      </c>
      <c r="G31" s="164" t="s">
        <v>217</v>
      </c>
      <c r="H31" s="164">
        <v>0</v>
      </c>
      <c r="I31" s="164" t="s">
        <v>217</v>
      </c>
      <c r="J31" s="164">
        <v>0</v>
      </c>
      <c r="K31" s="164" t="s">
        <v>217</v>
      </c>
      <c r="L31" s="164">
        <v>0</v>
      </c>
      <c r="M31" s="164" t="s">
        <v>217</v>
      </c>
      <c r="N31" s="164">
        <v>0</v>
      </c>
      <c r="O31" s="164" t="s">
        <v>217</v>
      </c>
      <c r="P31" s="164">
        <v>0</v>
      </c>
      <c r="Q31" s="164" t="s">
        <v>217</v>
      </c>
      <c r="R31" s="164">
        <v>0</v>
      </c>
      <c r="S31" s="164" t="s">
        <v>217</v>
      </c>
      <c r="T31" s="164">
        <v>0</v>
      </c>
      <c r="U31" s="164" t="s">
        <v>217</v>
      </c>
    </row>
    <row r="32" spans="1:21">
      <c r="A32" s="160" t="s">
        <v>152</v>
      </c>
      <c r="B32" s="162">
        <v>0</v>
      </c>
      <c r="C32" s="162" t="s">
        <v>217</v>
      </c>
      <c r="D32" s="162">
        <v>0</v>
      </c>
      <c r="E32" s="162" t="s">
        <v>217</v>
      </c>
      <c r="F32" s="162">
        <v>0</v>
      </c>
      <c r="G32" s="162" t="s">
        <v>217</v>
      </c>
      <c r="H32" s="162">
        <v>0</v>
      </c>
      <c r="I32" s="162" t="s">
        <v>217</v>
      </c>
      <c r="J32" s="162">
        <v>0</v>
      </c>
      <c r="K32" s="162" t="s">
        <v>217</v>
      </c>
      <c r="L32" s="162">
        <v>0</v>
      </c>
      <c r="M32" s="162" t="s">
        <v>217</v>
      </c>
      <c r="N32" s="162">
        <v>0</v>
      </c>
      <c r="O32" s="162" t="s">
        <v>217</v>
      </c>
      <c r="P32" s="162">
        <v>0</v>
      </c>
      <c r="Q32" s="162" t="s">
        <v>217</v>
      </c>
      <c r="R32" s="162">
        <v>0</v>
      </c>
      <c r="S32" s="162" t="s">
        <v>217</v>
      </c>
      <c r="T32" s="162">
        <v>0</v>
      </c>
      <c r="U32" s="162" t="s">
        <v>217</v>
      </c>
    </row>
    <row r="33" spans="1:21">
      <c r="A33" s="160" t="s">
        <v>153</v>
      </c>
      <c r="B33" s="163">
        <v>292786.99599999998</v>
      </c>
      <c r="C33" s="164" t="s">
        <v>217</v>
      </c>
      <c r="D33" s="163">
        <v>264388.53200000001</v>
      </c>
      <c r="E33" s="164" t="s">
        <v>217</v>
      </c>
      <c r="F33" s="163">
        <v>214079.489</v>
      </c>
      <c r="G33" s="164" t="s">
        <v>217</v>
      </c>
      <c r="H33" s="163">
        <v>228400.378</v>
      </c>
      <c r="I33" s="164" t="s">
        <v>217</v>
      </c>
      <c r="J33" s="163">
        <v>236133.66200000001</v>
      </c>
      <c r="K33" s="164" t="s">
        <v>217</v>
      </c>
      <c r="L33" s="163">
        <v>241263.07399999999</v>
      </c>
      <c r="M33" s="164" t="s">
        <v>217</v>
      </c>
      <c r="N33" s="163">
        <v>258555.84</v>
      </c>
      <c r="O33" s="164" t="s">
        <v>217</v>
      </c>
      <c r="P33" s="163">
        <v>234030.90900000001</v>
      </c>
      <c r="Q33" s="164" t="s">
        <v>217</v>
      </c>
      <c r="R33" s="163">
        <v>194047.2</v>
      </c>
      <c r="S33" s="164" t="s">
        <v>217</v>
      </c>
      <c r="T33" s="163">
        <v>217640.163</v>
      </c>
      <c r="U33" s="164" t="s">
        <v>217</v>
      </c>
    </row>
    <row r="34" spans="1:21">
      <c r="A34" s="160" t="s">
        <v>154</v>
      </c>
      <c r="B34" s="161">
        <v>553655.38</v>
      </c>
      <c r="C34" s="162" t="s">
        <v>217</v>
      </c>
      <c r="D34" s="161">
        <v>583492.93000000005</v>
      </c>
      <c r="E34" s="162" t="s">
        <v>217</v>
      </c>
      <c r="F34" s="161">
        <v>461037.71500000003</v>
      </c>
      <c r="G34" s="162" t="s">
        <v>217</v>
      </c>
      <c r="H34" s="161">
        <v>436272.29499999998</v>
      </c>
      <c r="I34" s="162" t="s">
        <v>217</v>
      </c>
      <c r="J34" s="161">
        <v>613252.09</v>
      </c>
      <c r="K34" s="162" t="s">
        <v>217</v>
      </c>
      <c r="L34" s="161">
        <v>438519.84</v>
      </c>
      <c r="M34" s="162" t="s">
        <v>217</v>
      </c>
      <c r="N34" s="161">
        <v>435303.36</v>
      </c>
      <c r="O34" s="162" t="s">
        <v>217</v>
      </c>
      <c r="P34" s="161">
        <v>394620.48499999999</v>
      </c>
      <c r="Q34" s="162" t="s">
        <v>217</v>
      </c>
      <c r="R34" s="161">
        <v>475064.98</v>
      </c>
      <c r="S34" s="162" t="s">
        <v>217</v>
      </c>
      <c r="T34" s="161">
        <v>394541.27</v>
      </c>
      <c r="U34" s="162" t="s">
        <v>217</v>
      </c>
    </row>
    <row r="35" spans="1:21">
      <c r="A35" s="160" t="s">
        <v>155</v>
      </c>
      <c r="B35" s="163">
        <v>629973.9</v>
      </c>
      <c r="C35" s="164" t="s">
        <v>217</v>
      </c>
      <c r="D35" s="163">
        <v>568596.6</v>
      </c>
      <c r="E35" s="164" t="s">
        <v>217</v>
      </c>
      <c r="F35" s="163">
        <v>607047.30000000005</v>
      </c>
      <c r="G35" s="164" t="s">
        <v>217</v>
      </c>
      <c r="H35" s="163">
        <v>546600.6</v>
      </c>
      <c r="I35" s="164" t="s">
        <v>217</v>
      </c>
      <c r="J35" s="163">
        <v>653027.4</v>
      </c>
      <c r="K35" s="164" t="s">
        <v>217</v>
      </c>
      <c r="L35" s="163">
        <v>555864.30000000005</v>
      </c>
      <c r="M35" s="164" t="s">
        <v>217</v>
      </c>
      <c r="N35" s="163">
        <v>592834.5</v>
      </c>
      <c r="O35" s="164" t="s">
        <v>217</v>
      </c>
      <c r="P35" s="163">
        <v>437551.2</v>
      </c>
      <c r="Q35" s="164" t="s">
        <v>217</v>
      </c>
      <c r="R35" s="163">
        <v>596641.5</v>
      </c>
      <c r="S35" s="164" t="s">
        <v>217</v>
      </c>
      <c r="T35" s="163">
        <v>625659.30000000005</v>
      </c>
      <c r="U35" s="164" t="s">
        <v>217</v>
      </c>
    </row>
    <row r="36" spans="1:21">
      <c r="A36" s="160" t="s">
        <v>156</v>
      </c>
      <c r="B36" s="161">
        <v>390826.58</v>
      </c>
      <c r="C36" s="162" t="s">
        <v>217</v>
      </c>
      <c r="D36" s="161">
        <v>358856.23</v>
      </c>
      <c r="E36" s="162" t="s">
        <v>217</v>
      </c>
      <c r="F36" s="161">
        <v>371250.21500000003</v>
      </c>
      <c r="G36" s="162" t="s">
        <v>217</v>
      </c>
      <c r="H36" s="161">
        <v>401205.995</v>
      </c>
      <c r="I36" s="162" t="s">
        <v>217</v>
      </c>
      <c r="J36" s="161">
        <v>393366.69</v>
      </c>
      <c r="K36" s="162" t="s">
        <v>217</v>
      </c>
      <c r="L36" s="161">
        <v>372783.04</v>
      </c>
      <c r="M36" s="162" t="s">
        <v>217</v>
      </c>
      <c r="N36" s="161">
        <v>431293.16</v>
      </c>
      <c r="O36" s="162" t="s">
        <v>217</v>
      </c>
      <c r="P36" s="161">
        <v>449468.08500000002</v>
      </c>
      <c r="Q36" s="162" t="s">
        <v>217</v>
      </c>
      <c r="R36" s="161">
        <v>460022.68</v>
      </c>
      <c r="S36" s="162" t="s">
        <v>217</v>
      </c>
      <c r="T36" s="161">
        <v>438212.77</v>
      </c>
      <c r="U36" s="162" t="s">
        <v>217</v>
      </c>
    </row>
    <row r="37" spans="1:21">
      <c r="A37" s="160" t="s">
        <v>157</v>
      </c>
      <c r="B37" s="164">
        <v>0</v>
      </c>
      <c r="C37" s="164" t="s">
        <v>217</v>
      </c>
      <c r="D37" s="164">
        <v>0</v>
      </c>
      <c r="E37" s="164" t="s">
        <v>217</v>
      </c>
      <c r="F37" s="164">
        <v>0</v>
      </c>
      <c r="G37" s="164" t="s">
        <v>217</v>
      </c>
      <c r="H37" s="164">
        <v>0</v>
      </c>
      <c r="I37" s="164" t="s">
        <v>217</v>
      </c>
      <c r="J37" s="164">
        <v>0</v>
      </c>
      <c r="K37" s="164" t="s">
        <v>217</v>
      </c>
      <c r="L37" s="164">
        <v>0</v>
      </c>
      <c r="M37" s="164" t="s">
        <v>217</v>
      </c>
      <c r="N37" s="164">
        <v>0</v>
      </c>
      <c r="O37" s="164" t="s">
        <v>217</v>
      </c>
      <c r="P37" s="164">
        <v>0</v>
      </c>
      <c r="Q37" s="164" t="s">
        <v>217</v>
      </c>
      <c r="R37" s="164">
        <v>0</v>
      </c>
      <c r="S37" s="164" t="s">
        <v>217</v>
      </c>
      <c r="T37" s="164">
        <v>0</v>
      </c>
      <c r="U37" s="164" t="s">
        <v>217</v>
      </c>
    </row>
    <row r="38" spans="1:21">
      <c r="A38" s="160" t="s">
        <v>158</v>
      </c>
      <c r="B38" s="162">
        <v>5888</v>
      </c>
      <c r="C38" s="162" t="s">
        <v>217</v>
      </c>
      <c r="D38" s="161">
        <v>4857.6000000000004</v>
      </c>
      <c r="E38" s="162" t="s">
        <v>217</v>
      </c>
      <c r="F38" s="161">
        <v>5225.6000000000004</v>
      </c>
      <c r="G38" s="162" t="s">
        <v>217</v>
      </c>
      <c r="H38" s="161">
        <v>4158.3999999999996</v>
      </c>
      <c r="I38" s="162" t="s">
        <v>217</v>
      </c>
      <c r="J38" s="162">
        <v>3312</v>
      </c>
      <c r="K38" s="162" t="s">
        <v>217</v>
      </c>
      <c r="L38" s="161">
        <v>2171.1999999999998</v>
      </c>
      <c r="M38" s="162" t="s">
        <v>217</v>
      </c>
      <c r="N38" s="161">
        <v>2723.2</v>
      </c>
      <c r="O38" s="162" t="s">
        <v>217</v>
      </c>
      <c r="P38" s="162">
        <v>3128</v>
      </c>
      <c r="Q38" s="162" t="s">
        <v>217</v>
      </c>
      <c r="R38" s="161">
        <v>2502.4</v>
      </c>
      <c r="S38" s="162" t="s">
        <v>217</v>
      </c>
      <c r="T38" s="162">
        <v>2576</v>
      </c>
      <c r="U38" s="162" t="s">
        <v>217</v>
      </c>
    </row>
    <row r="39" spans="1:21">
      <c r="A39" s="160" t="s">
        <v>159</v>
      </c>
      <c r="B39" s="164">
        <v>0</v>
      </c>
      <c r="C39" s="164" t="s">
        <v>217</v>
      </c>
      <c r="D39" s="164">
        <v>0</v>
      </c>
      <c r="E39" s="164" t="s">
        <v>217</v>
      </c>
      <c r="F39" s="164">
        <v>0</v>
      </c>
      <c r="G39" s="164" t="s">
        <v>217</v>
      </c>
      <c r="H39" s="164">
        <v>0</v>
      </c>
      <c r="I39" s="164" t="s">
        <v>217</v>
      </c>
      <c r="J39" s="164">
        <v>0</v>
      </c>
      <c r="K39" s="164" t="s">
        <v>217</v>
      </c>
      <c r="L39" s="164">
        <v>0</v>
      </c>
      <c r="M39" s="164" t="s">
        <v>217</v>
      </c>
      <c r="N39" s="164">
        <v>0</v>
      </c>
      <c r="O39" s="164" t="s">
        <v>217</v>
      </c>
      <c r="P39" s="164">
        <v>0</v>
      </c>
      <c r="Q39" s="164" t="s">
        <v>217</v>
      </c>
      <c r="R39" s="164">
        <v>0</v>
      </c>
      <c r="S39" s="164" t="s">
        <v>217</v>
      </c>
      <c r="T39" s="164">
        <v>0</v>
      </c>
      <c r="U39" s="164" t="s">
        <v>217</v>
      </c>
    </row>
    <row r="40" spans="1:21">
      <c r="A40" s="160" t="s">
        <v>160</v>
      </c>
      <c r="B40" s="162">
        <v>0</v>
      </c>
      <c r="C40" s="162" t="s">
        <v>217</v>
      </c>
      <c r="D40" s="162">
        <v>0</v>
      </c>
      <c r="E40" s="162" t="s">
        <v>217</v>
      </c>
      <c r="F40" s="162">
        <v>0</v>
      </c>
      <c r="G40" s="162" t="s">
        <v>217</v>
      </c>
      <c r="H40" s="162">
        <v>0</v>
      </c>
      <c r="I40" s="162" t="s">
        <v>217</v>
      </c>
      <c r="J40" s="162">
        <v>0</v>
      </c>
      <c r="K40" s="162" t="s">
        <v>217</v>
      </c>
      <c r="L40" s="162">
        <v>0</v>
      </c>
      <c r="M40" s="162" t="s">
        <v>217</v>
      </c>
      <c r="N40" s="162">
        <v>0</v>
      </c>
      <c r="O40" s="162" t="s">
        <v>217</v>
      </c>
      <c r="P40" s="162">
        <v>0</v>
      </c>
      <c r="Q40" s="162" t="s">
        <v>217</v>
      </c>
      <c r="R40" s="162">
        <v>0</v>
      </c>
      <c r="S40" s="162" t="s">
        <v>217</v>
      </c>
      <c r="T40" s="162">
        <v>0</v>
      </c>
      <c r="U40" s="162" t="s">
        <v>217</v>
      </c>
    </row>
    <row r="41" spans="1:21">
      <c r="A41" s="160" t="s">
        <v>161</v>
      </c>
      <c r="B41" s="163">
        <v>-7652.6</v>
      </c>
      <c r="C41" s="164" t="s">
        <v>217</v>
      </c>
      <c r="D41" s="163">
        <v>-11478.9</v>
      </c>
      <c r="E41" s="164" t="s">
        <v>217</v>
      </c>
      <c r="F41" s="163">
        <v>-13138.5</v>
      </c>
      <c r="G41" s="164" t="s">
        <v>217</v>
      </c>
      <c r="H41" s="163">
        <v>-36234.6</v>
      </c>
      <c r="I41" s="164" t="s">
        <v>217</v>
      </c>
      <c r="J41" s="163">
        <v>-44025.5</v>
      </c>
      <c r="K41" s="164" t="s">
        <v>217</v>
      </c>
      <c r="L41" s="163">
        <v>-46238.3</v>
      </c>
      <c r="M41" s="164" t="s">
        <v>217</v>
      </c>
      <c r="N41" s="163">
        <v>-48635.5</v>
      </c>
      <c r="O41" s="164" t="s">
        <v>217</v>
      </c>
      <c r="P41" s="164">
        <v>-39185</v>
      </c>
      <c r="Q41" s="164" t="s">
        <v>217</v>
      </c>
      <c r="R41" s="163">
        <v>-28812.5</v>
      </c>
      <c r="S41" s="164" t="s">
        <v>217</v>
      </c>
      <c r="T41" s="163">
        <v>-20376.2</v>
      </c>
      <c r="U41" s="164" t="s">
        <v>217</v>
      </c>
    </row>
    <row r="42" spans="1:21">
      <c r="A42" s="160" t="s">
        <v>162</v>
      </c>
      <c r="B42" s="161">
        <v>-238567.5</v>
      </c>
      <c r="C42" s="162" t="s">
        <v>217</v>
      </c>
      <c r="D42" s="161">
        <v>-192605.8</v>
      </c>
      <c r="E42" s="162" t="s">
        <v>217</v>
      </c>
      <c r="F42" s="161">
        <v>-224414.8</v>
      </c>
      <c r="G42" s="162" t="s">
        <v>217</v>
      </c>
      <c r="H42" s="161">
        <v>-233496.5</v>
      </c>
      <c r="I42" s="162" t="s">
        <v>217</v>
      </c>
      <c r="J42" s="161">
        <v>-208556.4</v>
      </c>
      <c r="K42" s="162" t="s">
        <v>217</v>
      </c>
      <c r="L42" s="161">
        <v>-218421.8</v>
      </c>
      <c r="M42" s="162" t="s">
        <v>217</v>
      </c>
      <c r="N42" s="161">
        <v>-272082.2</v>
      </c>
      <c r="O42" s="162" t="s">
        <v>217</v>
      </c>
      <c r="P42" s="161">
        <v>-272036.09999999998</v>
      </c>
      <c r="Q42" s="162" t="s">
        <v>217</v>
      </c>
      <c r="R42" s="161">
        <v>-289231.40000000002</v>
      </c>
      <c r="S42" s="162" t="s">
        <v>217</v>
      </c>
      <c r="T42" s="161">
        <v>-330583.09999999998</v>
      </c>
      <c r="U42" s="162" t="s">
        <v>217</v>
      </c>
    </row>
    <row r="43" spans="1:21">
      <c r="A43" s="160" t="s">
        <v>163</v>
      </c>
      <c r="B43" s="163">
        <v>-103823.5</v>
      </c>
      <c r="C43" s="164" t="s">
        <v>217</v>
      </c>
      <c r="D43" s="163">
        <v>-83585.600000000006</v>
      </c>
      <c r="E43" s="164" t="s">
        <v>217</v>
      </c>
      <c r="F43" s="163">
        <v>-98687.2</v>
      </c>
      <c r="G43" s="164" t="s">
        <v>217</v>
      </c>
      <c r="H43" s="163">
        <v>-106589.2</v>
      </c>
      <c r="I43" s="164" t="s">
        <v>217</v>
      </c>
      <c r="J43" s="163">
        <v>-71030.2</v>
      </c>
      <c r="K43" s="164" t="s">
        <v>217</v>
      </c>
      <c r="L43" s="163">
        <v>-105886.8</v>
      </c>
      <c r="M43" s="164" t="s">
        <v>217</v>
      </c>
      <c r="N43" s="163">
        <v>-110408.5</v>
      </c>
      <c r="O43" s="164" t="s">
        <v>217</v>
      </c>
      <c r="P43" s="163">
        <v>-75156.800000000003</v>
      </c>
      <c r="Q43" s="164" t="s">
        <v>217</v>
      </c>
      <c r="R43" s="163">
        <v>-77878.600000000006</v>
      </c>
      <c r="S43" s="164" t="s">
        <v>217</v>
      </c>
      <c r="T43" s="163">
        <v>-94165.5</v>
      </c>
      <c r="U43" s="164" t="s">
        <v>217</v>
      </c>
    </row>
    <row r="44" spans="1:21">
      <c r="A44" s="160" t="s">
        <v>164</v>
      </c>
      <c r="B44" s="162">
        <v>0</v>
      </c>
      <c r="C44" s="162" t="s">
        <v>217</v>
      </c>
      <c r="D44" s="162">
        <v>0</v>
      </c>
      <c r="E44" s="162" t="s">
        <v>217</v>
      </c>
      <c r="F44" s="161">
        <v>1580.4</v>
      </c>
      <c r="G44" s="162" t="s">
        <v>217</v>
      </c>
      <c r="H44" s="161">
        <v>87.8</v>
      </c>
      <c r="I44" s="162" t="s">
        <v>217</v>
      </c>
      <c r="J44" s="161">
        <v>43.9</v>
      </c>
      <c r="K44" s="162" t="s">
        <v>217</v>
      </c>
      <c r="L44" s="162">
        <v>0</v>
      </c>
      <c r="M44" s="162" t="s">
        <v>217</v>
      </c>
      <c r="N44" s="161">
        <v>87.8</v>
      </c>
      <c r="O44" s="162" t="s">
        <v>217</v>
      </c>
      <c r="P44" s="161">
        <v>43.9</v>
      </c>
      <c r="Q44" s="162" t="s">
        <v>217</v>
      </c>
      <c r="R44" s="161">
        <v>43.9</v>
      </c>
      <c r="S44" s="162" t="s">
        <v>217</v>
      </c>
      <c r="T44" s="161">
        <v>43.9</v>
      </c>
      <c r="U44" s="162" t="s">
        <v>217</v>
      </c>
    </row>
    <row r="45" spans="1:21">
      <c r="A45" s="160" t="s">
        <v>165</v>
      </c>
      <c r="B45" s="163">
        <v>-109376.7</v>
      </c>
      <c r="C45" s="164" t="s">
        <v>217</v>
      </c>
      <c r="D45" s="163">
        <v>-70259.8</v>
      </c>
      <c r="E45" s="164" t="s">
        <v>217</v>
      </c>
      <c r="F45" s="163">
        <v>-119299.9</v>
      </c>
      <c r="G45" s="164" t="s">
        <v>217</v>
      </c>
      <c r="H45" s="163">
        <v>-109662.2</v>
      </c>
      <c r="I45" s="164" t="s">
        <v>217</v>
      </c>
      <c r="J45" s="163">
        <v>-90126.7</v>
      </c>
      <c r="K45" s="164" t="s">
        <v>217</v>
      </c>
      <c r="L45" s="163">
        <v>-83717.3</v>
      </c>
      <c r="M45" s="164" t="s">
        <v>217</v>
      </c>
      <c r="N45" s="163">
        <v>-125773.5</v>
      </c>
      <c r="O45" s="164" t="s">
        <v>217</v>
      </c>
      <c r="P45" s="163">
        <v>-129461.1</v>
      </c>
      <c r="Q45" s="164" t="s">
        <v>217</v>
      </c>
      <c r="R45" s="163">
        <v>-141840.9</v>
      </c>
      <c r="S45" s="164" t="s">
        <v>217</v>
      </c>
      <c r="T45" s="163">
        <v>-153606.1</v>
      </c>
      <c r="U45" s="164" t="s">
        <v>217</v>
      </c>
    </row>
    <row r="46" spans="1:21">
      <c r="A46" s="160" t="s">
        <v>166</v>
      </c>
      <c r="B46" s="162">
        <v>0</v>
      </c>
      <c r="C46" s="162" t="s">
        <v>217</v>
      </c>
      <c r="D46" s="161">
        <v>354.4</v>
      </c>
      <c r="E46" s="162" t="s">
        <v>217</v>
      </c>
      <c r="F46" s="162">
        <v>0</v>
      </c>
      <c r="G46" s="162" t="s">
        <v>217</v>
      </c>
      <c r="H46" s="162">
        <v>0</v>
      </c>
      <c r="I46" s="162" t="s">
        <v>217</v>
      </c>
      <c r="J46" s="162">
        <v>0</v>
      </c>
      <c r="K46" s="162" t="s">
        <v>217</v>
      </c>
      <c r="L46" s="162">
        <v>0</v>
      </c>
      <c r="M46" s="162" t="s">
        <v>217</v>
      </c>
      <c r="N46" s="162">
        <v>0</v>
      </c>
      <c r="O46" s="162" t="s">
        <v>217</v>
      </c>
      <c r="P46" s="162">
        <v>0</v>
      </c>
      <c r="Q46" s="162" t="s">
        <v>217</v>
      </c>
      <c r="R46" s="162">
        <v>0</v>
      </c>
      <c r="S46" s="162" t="s">
        <v>217</v>
      </c>
      <c r="T46" s="162">
        <v>0</v>
      </c>
      <c r="U46" s="162" t="s">
        <v>217</v>
      </c>
    </row>
    <row r="47" spans="1:21">
      <c r="A47" s="160" t="s">
        <v>167</v>
      </c>
      <c r="B47" s="163">
        <v>4586.3999999999996</v>
      </c>
      <c r="C47" s="164" t="s">
        <v>217</v>
      </c>
      <c r="D47" s="163">
        <v>12744.9</v>
      </c>
      <c r="E47" s="164" t="s">
        <v>217</v>
      </c>
      <c r="F47" s="163">
        <v>4057.2</v>
      </c>
      <c r="G47" s="164" t="s">
        <v>217</v>
      </c>
      <c r="H47" s="163">
        <v>11377.8</v>
      </c>
      <c r="I47" s="164" t="s">
        <v>217</v>
      </c>
      <c r="J47" s="163">
        <v>14610.9</v>
      </c>
      <c r="K47" s="164" t="s">
        <v>217</v>
      </c>
      <c r="L47" s="163">
        <v>18145.099999999999</v>
      </c>
      <c r="M47" s="164" t="s">
        <v>217</v>
      </c>
      <c r="N47" s="163">
        <v>15611.4</v>
      </c>
      <c r="O47" s="164" t="s">
        <v>217</v>
      </c>
      <c r="P47" s="163">
        <v>15731.5</v>
      </c>
      <c r="Q47" s="164" t="s">
        <v>217</v>
      </c>
      <c r="R47" s="163">
        <v>9956.1</v>
      </c>
      <c r="S47" s="164" t="s">
        <v>217</v>
      </c>
      <c r="T47" s="163">
        <v>8059.7</v>
      </c>
      <c r="U47" s="164" t="s">
        <v>217</v>
      </c>
    </row>
    <row r="48" spans="1:21">
      <c r="A48" s="160" t="s">
        <v>168</v>
      </c>
      <c r="B48" s="161">
        <v>-2327.4</v>
      </c>
      <c r="C48" s="162" t="s">
        <v>217</v>
      </c>
      <c r="D48" s="161">
        <v>-5042.7</v>
      </c>
      <c r="E48" s="162" t="s">
        <v>217</v>
      </c>
      <c r="F48" s="161">
        <v>4999.6000000000004</v>
      </c>
      <c r="G48" s="162" t="s">
        <v>217</v>
      </c>
      <c r="H48" s="162">
        <v>-4741</v>
      </c>
      <c r="I48" s="162" t="s">
        <v>217</v>
      </c>
      <c r="J48" s="161">
        <v>-6551.2</v>
      </c>
      <c r="K48" s="162" t="s">
        <v>217</v>
      </c>
      <c r="L48" s="161">
        <v>1896.4</v>
      </c>
      <c r="M48" s="162" t="s">
        <v>217</v>
      </c>
      <c r="N48" s="161">
        <v>-12671.4</v>
      </c>
      <c r="O48" s="162" t="s">
        <v>217</v>
      </c>
      <c r="P48" s="161">
        <v>-6723.6</v>
      </c>
      <c r="Q48" s="162" t="s">
        <v>217</v>
      </c>
      <c r="R48" s="161">
        <v>-2758.4</v>
      </c>
      <c r="S48" s="162" t="s">
        <v>217</v>
      </c>
      <c r="T48" s="161">
        <v>258.60000000000002</v>
      </c>
      <c r="U48" s="162" t="s">
        <v>217</v>
      </c>
    </row>
    <row r="49" spans="1:21">
      <c r="A49" s="160" t="s">
        <v>169</v>
      </c>
      <c r="B49" s="164">
        <v>-21930</v>
      </c>
      <c r="C49" s="164" t="s">
        <v>217</v>
      </c>
      <c r="D49" s="164">
        <v>-27004</v>
      </c>
      <c r="E49" s="164" t="s">
        <v>217</v>
      </c>
      <c r="F49" s="164">
        <v>-86903</v>
      </c>
      <c r="G49" s="164" t="s">
        <v>217</v>
      </c>
      <c r="H49" s="164">
        <v>-49278</v>
      </c>
      <c r="I49" s="164" t="s">
        <v>217</v>
      </c>
      <c r="J49" s="163">
        <v>-60167.6</v>
      </c>
      <c r="K49" s="164" t="s">
        <v>217</v>
      </c>
      <c r="L49" s="163">
        <v>-72666.600000000006</v>
      </c>
      <c r="M49" s="164" t="s">
        <v>217</v>
      </c>
      <c r="N49" s="164">
        <v>-71251</v>
      </c>
      <c r="O49" s="164" t="s">
        <v>217</v>
      </c>
      <c r="P49" s="163">
        <v>-29394.2</v>
      </c>
      <c r="Q49" s="164" t="s">
        <v>217</v>
      </c>
      <c r="R49" s="163">
        <v>-104043.4</v>
      </c>
      <c r="S49" s="164" t="s">
        <v>217</v>
      </c>
      <c r="T49" s="163">
        <v>-110982.5</v>
      </c>
      <c r="U49" s="164" t="s">
        <v>217</v>
      </c>
    </row>
    <row r="50" spans="1:21">
      <c r="A50" s="160" t="s">
        <v>170</v>
      </c>
      <c r="B50" s="162">
        <v>-26480</v>
      </c>
      <c r="C50" s="162" t="s">
        <v>217</v>
      </c>
      <c r="D50" s="162">
        <v>-609</v>
      </c>
      <c r="E50" s="162" t="s">
        <v>217</v>
      </c>
      <c r="F50" s="162">
        <v>-17864</v>
      </c>
      <c r="G50" s="162" t="s">
        <v>217</v>
      </c>
      <c r="H50" s="161">
        <v>-17701.599999999999</v>
      </c>
      <c r="I50" s="162" t="s">
        <v>217</v>
      </c>
      <c r="J50" s="161">
        <v>2801.4</v>
      </c>
      <c r="K50" s="162" t="s">
        <v>217</v>
      </c>
      <c r="L50" s="161">
        <v>-15143.8</v>
      </c>
      <c r="M50" s="162" t="s">
        <v>217</v>
      </c>
      <c r="N50" s="161">
        <v>6658.4</v>
      </c>
      <c r="O50" s="162" t="s">
        <v>217</v>
      </c>
      <c r="P50" s="161">
        <v>11895.8</v>
      </c>
      <c r="Q50" s="162" t="s">
        <v>217</v>
      </c>
      <c r="R50" s="161">
        <v>20949.599999999999</v>
      </c>
      <c r="S50" s="162" t="s">
        <v>217</v>
      </c>
      <c r="T50" s="161">
        <v>-121.2</v>
      </c>
      <c r="U50" s="162" t="s">
        <v>217</v>
      </c>
    </row>
    <row r="51" spans="1:21">
      <c r="A51" s="160" t="s">
        <v>171</v>
      </c>
      <c r="B51" s="163">
        <v>523.20000000000005</v>
      </c>
      <c r="C51" s="164" t="s">
        <v>217</v>
      </c>
      <c r="D51" s="164">
        <v>654</v>
      </c>
      <c r="E51" s="164" t="s">
        <v>217</v>
      </c>
      <c r="F51" s="163">
        <v>566.79999999999995</v>
      </c>
      <c r="G51" s="164" t="s">
        <v>217</v>
      </c>
      <c r="H51" s="163">
        <v>522.6</v>
      </c>
      <c r="I51" s="164" t="s">
        <v>217</v>
      </c>
      <c r="J51" s="163">
        <v>1046.4000000000001</v>
      </c>
      <c r="K51" s="164" t="s">
        <v>217</v>
      </c>
      <c r="L51" s="163">
        <v>828.4</v>
      </c>
      <c r="M51" s="164" t="s">
        <v>217</v>
      </c>
      <c r="N51" s="163">
        <v>361.8</v>
      </c>
      <c r="O51" s="164" t="s">
        <v>217</v>
      </c>
      <c r="P51" s="163">
        <v>321.60000000000002</v>
      </c>
      <c r="Q51" s="164" t="s">
        <v>217</v>
      </c>
      <c r="R51" s="164">
        <v>201</v>
      </c>
      <c r="S51" s="164" t="s">
        <v>217</v>
      </c>
      <c r="T51" s="163">
        <v>321.60000000000002</v>
      </c>
      <c r="U51" s="164" t="s">
        <v>217</v>
      </c>
    </row>
    <row r="52" spans="1:21">
      <c r="A52" s="160" t="s">
        <v>172</v>
      </c>
      <c r="B52" s="162">
        <v>2058</v>
      </c>
      <c r="C52" s="162" t="s">
        <v>217</v>
      </c>
      <c r="D52" s="162">
        <v>2100</v>
      </c>
      <c r="E52" s="162" t="s">
        <v>217</v>
      </c>
      <c r="F52" s="162">
        <v>1932</v>
      </c>
      <c r="G52" s="162" t="s">
        <v>217</v>
      </c>
      <c r="H52" s="162">
        <v>2010</v>
      </c>
      <c r="I52" s="162" t="s">
        <v>217</v>
      </c>
      <c r="J52" s="162">
        <v>210</v>
      </c>
      <c r="K52" s="162" t="s">
        <v>217</v>
      </c>
      <c r="L52" s="162">
        <v>1764</v>
      </c>
      <c r="M52" s="162" t="s">
        <v>217</v>
      </c>
      <c r="N52" s="161">
        <v>1969.8</v>
      </c>
      <c r="O52" s="162" t="s">
        <v>217</v>
      </c>
      <c r="P52" s="162">
        <v>2010</v>
      </c>
      <c r="Q52" s="162" t="s">
        <v>217</v>
      </c>
      <c r="R52" s="161">
        <v>1969.8</v>
      </c>
      <c r="S52" s="162" t="s">
        <v>217</v>
      </c>
      <c r="T52" s="161">
        <v>2130.6</v>
      </c>
      <c r="U52" s="162" t="s">
        <v>217</v>
      </c>
    </row>
    <row r="53" spans="1:21">
      <c r="A53" s="160" t="s">
        <v>173</v>
      </c>
      <c r="B53" s="164">
        <v>0</v>
      </c>
      <c r="C53" s="164" t="s">
        <v>217</v>
      </c>
      <c r="D53" s="164">
        <v>0</v>
      </c>
      <c r="E53" s="164" t="s">
        <v>217</v>
      </c>
      <c r="F53" s="164">
        <v>0</v>
      </c>
      <c r="G53" s="164" t="s">
        <v>217</v>
      </c>
      <c r="H53" s="164">
        <v>0</v>
      </c>
      <c r="I53" s="164" t="s">
        <v>217</v>
      </c>
      <c r="J53" s="164">
        <v>0</v>
      </c>
      <c r="K53" s="164" t="s">
        <v>217</v>
      </c>
      <c r="L53" s="164">
        <v>0</v>
      </c>
      <c r="M53" s="164" t="s">
        <v>217</v>
      </c>
      <c r="N53" s="164">
        <v>0</v>
      </c>
      <c r="O53" s="164" t="s">
        <v>217</v>
      </c>
      <c r="P53" s="164">
        <v>0</v>
      </c>
      <c r="Q53" s="164" t="s">
        <v>217</v>
      </c>
      <c r="R53" s="164">
        <v>0</v>
      </c>
      <c r="S53" s="164" t="s">
        <v>217</v>
      </c>
      <c r="T53" s="164">
        <v>0</v>
      </c>
      <c r="U53" s="164" t="s">
        <v>217</v>
      </c>
    </row>
    <row r="54" spans="1:21">
      <c r="A54" s="160" t="s">
        <v>174</v>
      </c>
      <c r="B54" s="162">
        <v>13475</v>
      </c>
      <c r="C54" s="162" t="s">
        <v>217</v>
      </c>
      <c r="D54" s="162">
        <v>11130</v>
      </c>
      <c r="E54" s="162" t="s">
        <v>217</v>
      </c>
      <c r="F54" s="162">
        <v>10185</v>
      </c>
      <c r="G54" s="162" t="s">
        <v>217</v>
      </c>
      <c r="H54" s="162">
        <v>12495</v>
      </c>
      <c r="I54" s="162" t="s">
        <v>217</v>
      </c>
      <c r="J54" s="162">
        <v>10465</v>
      </c>
      <c r="K54" s="162" t="s">
        <v>217</v>
      </c>
      <c r="L54" s="162">
        <v>10255</v>
      </c>
      <c r="M54" s="162" t="s">
        <v>217</v>
      </c>
      <c r="N54" s="162">
        <v>7420</v>
      </c>
      <c r="O54" s="162" t="s">
        <v>217</v>
      </c>
      <c r="P54" s="162">
        <v>9905</v>
      </c>
      <c r="Q54" s="162" t="s">
        <v>217</v>
      </c>
      <c r="R54" s="162">
        <v>8610</v>
      </c>
      <c r="S54" s="162" t="s">
        <v>217</v>
      </c>
      <c r="T54" s="162">
        <v>9345</v>
      </c>
      <c r="U54" s="162" t="s">
        <v>217</v>
      </c>
    </row>
    <row r="55" spans="1:21">
      <c r="A55" s="160" t="s">
        <v>175</v>
      </c>
      <c r="B55" s="164">
        <v>15522</v>
      </c>
      <c r="C55" s="164" t="s">
        <v>217</v>
      </c>
      <c r="D55" s="164">
        <v>13065</v>
      </c>
      <c r="E55" s="164" t="s">
        <v>217</v>
      </c>
      <c r="F55" s="164">
        <v>14781</v>
      </c>
      <c r="G55" s="164" t="s">
        <v>217</v>
      </c>
      <c r="H55" s="163">
        <v>15517.2</v>
      </c>
      <c r="I55" s="164" t="s">
        <v>217</v>
      </c>
      <c r="J55" s="164">
        <v>14586</v>
      </c>
      <c r="K55" s="164" t="s">
        <v>217</v>
      </c>
      <c r="L55" s="164">
        <v>16887</v>
      </c>
      <c r="M55" s="164" t="s">
        <v>217</v>
      </c>
      <c r="N55" s="163">
        <v>17165.400000000001</v>
      </c>
      <c r="O55" s="164" t="s">
        <v>217</v>
      </c>
      <c r="P55" s="163">
        <v>16522.2</v>
      </c>
      <c r="Q55" s="164" t="s">
        <v>217</v>
      </c>
      <c r="R55" s="163">
        <v>18733.2</v>
      </c>
      <c r="S55" s="164" t="s">
        <v>217</v>
      </c>
      <c r="T55" s="163">
        <v>17768.400000000001</v>
      </c>
      <c r="U55" s="164" t="s">
        <v>217</v>
      </c>
    </row>
    <row r="56" spans="1:21">
      <c r="A56" s="160" t="s">
        <v>176</v>
      </c>
      <c r="B56" s="162">
        <v>960</v>
      </c>
      <c r="C56" s="162" t="s">
        <v>217</v>
      </c>
      <c r="D56" s="162">
        <v>1720</v>
      </c>
      <c r="E56" s="162" t="s">
        <v>217</v>
      </c>
      <c r="F56" s="162">
        <v>-280</v>
      </c>
      <c r="G56" s="162" t="s">
        <v>217</v>
      </c>
      <c r="H56" s="162">
        <v>0</v>
      </c>
      <c r="I56" s="162" t="s">
        <v>217</v>
      </c>
      <c r="J56" s="162">
        <v>240</v>
      </c>
      <c r="K56" s="162" t="s">
        <v>217</v>
      </c>
      <c r="L56" s="162">
        <v>0</v>
      </c>
      <c r="M56" s="162" t="s">
        <v>217</v>
      </c>
      <c r="N56" s="162">
        <v>0</v>
      </c>
      <c r="O56" s="162" t="s">
        <v>217</v>
      </c>
      <c r="P56" s="162">
        <v>0</v>
      </c>
      <c r="Q56" s="162" t="s">
        <v>217</v>
      </c>
      <c r="R56" s="162">
        <v>0</v>
      </c>
      <c r="S56" s="162" t="s">
        <v>217</v>
      </c>
      <c r="T56" s="162">
        <v>0</v>
      </c>
      <c r="U56" s="162" t="s">
        <v>217</v>
      </c>
    </row>
    <row r="57" spans="1:21">
      <c r="A57" s="160" t="s">
        <v>177</v>
      </c>
      <c r="B57" s="163">
        <v>525193.86399999994</v>
      </c>
      <c r="C57" s="164" t="s">
        <v>217</v>
      </c>
      <c r="D57" s="163">
        <v>507959.94500000001</v>
      </c>
      <c r="E57" s="164" t="s">
        <v>217</v>
      </c>
      <c r="F57" s="163">
        <v>525336.255</v>
      </c>
      <c r="G57" s="164" t="s">
        <v>217</v>
      </c>
      <c r="H57" s="163">
        <v>603252.99300000002</v>
      </c>
      <c r="I57" s="164" t="s">
        <v>217</v>
      </c>
      <c r="J57" s="163">
        <v>552453.80900000001</v>
      </c>
      <c r="K57" s="164" t="s">
        <v>217</v>
      </c>
      <c r="L57" s="163">
        <v>570985.41899999999</v>
      </c>
      <c r="M57" s="164" t="s">
        <v>217</v>
      </c>
      <c r="N57" s="163">
        <v>584904.77800000005</v>
      </c>
      <c r="O57" s="164" t="s">
        <v>217</v>
      </c>
      <c r="P57" s="163">
        <v>612895.53899999999</v>
      </c>
      <c r="Q57" s="164" t="s">
        <v>217</v>
      </c>
      <c r="R57" s="164">
        <v>623534</v>
      </c>
      <c r="S57" s="164" t="s">
        <v>217</v>
      </c>
      <c r="T57" s="163">
        <v>613258.90599999996</v>
      </c>
      <c r="U57" s="164" t="s">
        <v>217</v>
      </c>
    </row>
    <row r="58" spans="1:21">
      <c r="A58" s="160" t="s">
        <v>24</v>
      </c>
      <c r="B58" s="161">
        <v>451018.8</v>
      </c>
      <c r="C58" s="162" t="s">
        <v>217</v>
      </c>
      <c r="D58" s="161">
        <v>420260.4</v>
      </c>
      <c r="E58" s="162" t="s">
        <v>217</v>
      </c>
      <c r="F58" s="161">
        <v>433004.4</v>
      </c>
      <c r="G58" s="162" t="s">
        <v>217</v>
      </c>
      <c r="H58" s="161">
        <v>510206.4</v>
      </c>
      <c r="I58" s="162" t="s">
        <v>217</v>
      </c>
      <c r="J58" s="161">
        <v>461296.8</v>
      </c>
      <c r="K58" s="162" t="s">
        <v>217</v>
      </c>
      <c r="L58" s="162">
        <v>487692</v>
      </c>
      <c r="M58" s="162" t="s">
        <v>217</v>
      </c>
      <c r="N58" s="161">
        <v>494287.2</v>
      </c>
      <c r="O58" s="162" t="s">
        <v>217</v>
      </c>
      <c r="P58" s="161">
        <v>514105.2</v>
      </c>
      <c r="Q58" s="162" t="s">
        <v>217</v>
      </c>
      <c r="R58" s="161">
        <v>512517.6</v>
      </c>
      <c r="S58" s="162" t="s">
        <v>217</v>
      </c>
      <c r="T58" s="161">
        <v>499665.73700000002</v>
      </c>
      <c r="U58" s="162" t="s">
        <v>217</v>
      </c>
    </row>
    <row r="59" spans="1:21">
      <c r="A59" s="160" t="s">
        <v>178</v>
      </c>
      <c r="B59" s="164">
        <v>0</v>
      </c>
      <c r="C59" s="164" t="s">
        <v>217</v>
      </c>
      <c r="D59" s="164">
        <v>0</v>
      </c>
      <c r="E59" s="164" t="s">
        <v>217</v>
      </c>
      <c r="F59" s="164">
        <v>0</v>
      </c>
      <c r="G59" s="164" t="s">
        <v>217</v>
      </c>
      <c r="H59" s="164">
        <v>0</v>
      </c>
      <c r="I59" s="164" t="s">
        <v>217</v>
      </c>
      <c r="J59" s="164">
        <v>0</v>
      </c>
      <c r="K59" s="164" t="s">
        <v>217</v>
      </c>
      <c r="L59" s="164">
        <v>0</v>
      </c>
      <c r="M59" s="164" t="s">
        <v>217</v>
      </c>
      <c r="N59" s="164">
        <v>0</v>
      </c>
      <c r="O59" s="164" t="s">
        <v>217</v>
      </c>
      <c r="P59" s="164">
        <v>0</v>
      </c>
      <c r="Q59" s="164" t="s">
        <v>217</v>
      </c>
      <c r="R59" s="164">
        <v>0</v>
      </c>
      <c r="S59" s="164" t="s">
        <v>217</v>
      </c>
      <c r="T59" s="164">
        <v>0</v>
      </c>
      <c r="U59" s="164" t="s">
        <v>217</v>
      </c>
    </row>
    <row r="60" spans="1:21">
      <c r="A60" s="160" t="s">
        <v>23</v>
      </c>
      <c r="B60" s="161">
        <v>3517.2</v>
      </c>
      <c r="C60" s="162" t="s">
        <v>217</v>
      </c>
      <c r="D60" s="161">
        <v>3164.4</v>
      </c>
      <c r="E60" s="162" t="s">
        <v>217</v>
      </c>
      <c r="F60" s="161">
        <v>4618.8</v>
      </c>
      <c r="G60" s="162" t="s">
        <v>217</v>
      </c>
      <c r="H60" s="161">
        <v>5572.8</v>
      </c>
      <c r="I60" s="162" t="s">
        <v>217</v>
      </c>
      <c r="J60" s="161">
        <v>6771.6</v>
      </c>
      <c r="K60" s="162" t="s">
        <v>217</v>
      </c>
      <c r="L60" s="161">
        <v>7981.2</v>
      </c>
      <c r="M60" s="162" t="s">
        <v>217</v>
      </c>
      <c r="N60" s="162">
        <v>9054</v>
      </c>
      <c r="O60" s="162" t="s">
        <v>217</v>
      </c>
      <c r="P60" s="161">
        <v>7617.6</v>
      </c>
      <c r="Q60" s="162" t="s">
        <v>217</v>
      </c>
      <c r="R60" s="161">
        <v>10274.4</v>
      </c>
      <c r="S60" s="162" t="s">
        <v>217</v>
      </c>
      <c r="T60" s="161">
        <v>13953.172</v>
      </c>
      <c r="U60" s="162" t="s">
        <v>217</v>
      </c>
    </row>
    <row r="61" spans="1:21">
      <c r="A61" s="160" t="s">
        <v>179</v>
      </c>
      <c r="B61" s="164">
        <v>0</v>
      </c>
      <c r="C61" s="164" t="s">
        <v>217</v>
      </c>
      <c r="D61" s="164">
        <v>0</v>
      </c>
      <c r="E61" s="164" t="s">
        <v>217</v>
      </c>
      <c r="F61" s="164">
        <v>0</v>
      </c>
      <c r="G61" s="164" t="s">
        <v>217</v>
      </c>
      <c r="H61" s="164">
        <v>0</v>
      </c>
      <c r="I61" s="164" t="s">
        <v>217</v>
      </c>
      <c r="J61" s="164">
        <v>0</v>
      </c>
      <c r="K61" s="164" t="s">
        <v>217</v>
      </c>
      <c r="L61" s="164">
        <v>0</v>
      </c>
      <c r="M61" s="164" t="s">
        <v>217</v>
      </c>
      <c r="N61" s="164">
        <v>0</v>
      </c>
      <c r="O61" s="164" t="s">
        <v>217</v>
      </c>
      <c r="P61" s="164">
        <v>0</v>
      </c>
      <c r="Q61" s="164" t="s">
        <v>217</v>
      </c>
      <c r="R61" s="164">
        <v>0</v>
      </c>
      <c r="S61" s="164" t="s">
        <v>217</v>
      </c>
      <c r="T61" s="164">
        <v>0</v>
      </c>
      <c r="U61" s="164" t="s">
        <v>217</v>
      </c>
    </row>
    <row r="62" spans="1:21">
      <c r="A62" s="160" t="s">
        <v>180</v>
      </c>
      <c r="B62" s="162">
        <v>0</v>
      </c>
      <c r="C62" s="162" t="s">
        <v>217</v>
      </c>
      <c r="D62" s="162">
        <v>0</v>
      </c>
      <c r="E62" s="162" t="s">
        <v>217</v>
      </c>
      <c r="F62" s="162">
        <v>0</v>
      </c>
      <c r="G62" s="162" t="s">
        <v>217</v>
      </c>
      <c r="H62" s="162">
        <v>0</v>
      </c>
      <c r="I62" s="162" t="s">
        <v>217</v>
      </c>
      <c r="J62" s="162">
        <v>0</v>
      </c>
      <c r="K62" s="162" t="s">
        <v>217</v>
      </c>
      <c r="L62" s="162">
        <v>0</v>
      </c>
      <c r="M62" s="162" t="s">
        <v>217</v>
      </c>
      <c r="N62" s="162">
        <v>0</v>
      </c>
      <c r="O62" s="162" t="s">
        <v>217</v>
      </c>
      <c r="P62" s="162">
        <v>0</v>
      </c>
      <c r="Q62" s="162" t="s">
        <v>217</v>
      </c>
      <c r="R62" s="162">
        <v>0</v>
      </c>
      <c r="S62" s="162" t="s">
        <v>217</v>
      </c>
      <c r="T62" s="161">
        <v>8.3409999999999993</v>
      </c>
      <c r="U62" s="162" t="s">
        <v>217</v>
      </c>
    </row>
    <row r="63" spans="1:21">
      <c r="A63" s="160" t="s">
        <v>181</v>
      </c>
      <c r="B63" s="164">
        <v>0</v>
      </c>
      <c r="C63" s="164" t="s">
        <v>217</v>
      </c>
      <c r="D63" s="164">
        <v>0</v>
      </c>
      <c r="E63" s="164" t="s">
        <v>217</v>
      </c>
      <c r="F63" s="164">
        <v>0</v>
      </c>
      <c r="G63" s="164" t="s">
        <v>217</v>
      </c>
      <c r="H63" s="164">
        <v>0</v>
      </c>
      <c r="I63" s="164" t="s">
        <v>217</v>
      </c>
      <c r="J63" s="164">
        <v>0</v>
      </c>
      <c r="K63" s="164" t="s">
        <v>217</v>
      </c>
      <c r="L63" s="164">
        <v>0</v>
      </c>
      <c r="M63" s="164" t="s">
        <v>217</v>
      </c>
      <c r="N63" s="164">
        <v>0</v>
      </c>
      <c r="O63" s="164" t="s">
        <v>217</v>
      </c>
      <c r="P63" s="164">
        <v>0</v>
      </c>
      <c r="Q63" s="164" t="s">
        <v>217</v>
      </c>
      <c r="R63" s="164">
        <v>0</v>
      </c>
      <c r="S63" s="164" t="s">
        <v>217</v>
      </c>
      <c r="T63" s="164">
        <v>0</v>
      </c>
      <c r="U63" s="164" t="s">
        <v>217</v>
      </c>
    </row>
    <row r="64" spans="1:21">
      <c r="A64" s="160" t="s">
        <v>182</v>
      </c>
      <c r="B64" s="162">
        <v>16118</v>
      </c>
      <c r="C64" s="162" t="s">
        <v>217</v>
      </c>
      <c r="D64" s="162">
        <v>18859</v>
      </c>
      <c r="E64" s="162" t="s">
        <v>217</v>
      </c>
      <c r="F64" s="162">
        <v>21513</v>
      </c>
      <c r="G64" s="162" t="s">
        <v>217</v>
      </c>
      <c r="H64" s="162">
        <v>23514</v>
      </c>
      <c r="I64" s="162" t="s">
        <v>217</v>
      </c>
      <c r="J64" s="162">
        <v>25280</v>
      </c>
      <c r="K64" s="162" t="s">
        <v>217</v>
      </c>
      <c r="L64" s="162">
        <v>26771</v>
      </c>
      <c r="M64" s="162" t="s">
        <v>217</v>
      </c>
      <c r="N64" s="162">
        <v>28191</v>
      </c>
      <c r="O64" s="162" t="s">
        <v>217</v>
      </c>
      <c r="P64" s="162">
        <v>29692</v>
      </c>
      <c r="Q64" s="162" t="s">
        <v>217</v>
      </c>
      <c r="R64" s="162">
        <v>31101</v>
      </c>
      <c r="S64" s="162" t="s">
        <v>217</v>
      </c>
      <c r="T64" s="162">
        <v>33109</v>
      </c>
      <c r="U64" s="162" t="s">
        <v>217</v>
      </c>
    </row>
    <row r="65" spans="1:21">
      <c r="A65" s="160" t="s">
        <v>183</v>
      </c>
      <c r="B65" s="164">
        <v>44712</v>
      </c>
      <c r="C65" s="164" t="s">
        <v>217</v>
      </c>
      <c r="D65" s="164">
        <v>51774</v>
      </c>
      <c r="E65" s="164" t="s">
        <v>217</v>
      </c>
      <c r="F65" s="164">
        <v>50865</v>
      </c>
      <c r="G65" s="164" t="s">
        <v>217</v>
      </c>
      <c r="H65" s="164">
        <v>47742</v>
      </c>
      <c r="I65" s="164" t="s">
        <v>217</v>
      </c>
      <c r="J65" s="164">
        <v>43211</v>
      </c>
      <c r="K65" s="164" t="s">
        <v>217</v>
      </c>
      <c r="L65" s="164">
        <v>33651</v>
      </c>
      <c r="M65" s="164" t="s">
        <v>217</v>
      </c>
      <c r="N65" s="164">
        <v>36701</v>
      </c>
      <c r="O65" s="164" t="s">
        <v>217</v>
      </c>
      <c r="P65" s="164">
        <v>36579</v>
      </c>
      <c r="Q65" s="164" t="s">
        <v>217</v>
      </c>
      <c r="R65" s="164">
        <v>37846</v>
      </c>
      <c r="S65" s="164" t="s">
        <v>217</v>
      </c>
      <c r="T65" s="163">
        <v>38517.512000000002</v>
      </c>
      <c r="U65" s="164" t="s">
        <v>217</v>
      </c>
    </row>
    <row r="66" spans="1:21">
      <c r="A66" s="160" t="s">
        <v>184</v>
      </c>
      <c r="B66" s="162">
        <v>0</v>
      </c>
      <c r="C66" s="162" t="s">
        <v>217</v>
      </c>
      <c r="D66" s="161">
        <v>796.5</v>
      </c>
      <c r="E66" s="162" t="s">
        <v>217</v>
      </c>
      <c r="F66" s="161">
        <v>1091.5</v>
      </c>
      <c r="G66" s="162" t="s">
        <v>217</v>
      </c>
      <c r="H66" s="161">
        <v>973.5</v>
      </c>
      <c r="I66" s="162" t="s">
        <v>217</v>
      </c>
      <c r="J66" s="161">
        <v>1091.5</v>
      </c>
      <c r="K66" s="162" t="s">
        <v>217</v>
      </c>
      <c r="L66" s="162">
        <v>1121</v>
      </c>
      <c r="M66" s="162" t="s">
        <v>217</v>
      </c>
      <c r="N66" s="161">
        <v>1268.5</v>
      </c>
      <c r="O66" s="162" t="s">
        <v>217</v>
      </c>
      <c r="P66" s="162">
        <v>1062</v>
      </c>
      <c r="Q66" s="162" t="s">
        <v>217</v>
      </c>
      <c r="R66" s="162">
        <v>1062</v>
      </c>
      <c r="S66" s="162" t="s">
        <v>217</v>
      </c>
      <c r="T66" s="161">
        <v>1150.5</v>
      </c>
      <c r="U66" s="162" t="s">
        <v>217</v>
      </c>
    </row>
    <row r="67" spans="1:21">
      <c r="A67" s="160" t="s">
        <v>185</v>
      </c>
      <c r="B67" s="163">
        <v>26.8</v>
      </c>
      <c r="C67" s="164" t="s">
        <v>217</v>
      </c>
      <c r="D67" s="163">
        <v>187.6</v>
      </c>
      <c r="E67" s="164" t="s">
        <v>217</v>
      </c>
      <c r="F67" s="163">
        <v>321.60000000000002</v>
      </c>
      <c r="G67" s="164" t="s">
        <v>217</v>
      </c>
      <c r="H67" s="163">
        <v>375.2</v>
      </c>
      <c r="I67" s="164" t="s">
        <v>217</v>
      </c>
      <c r="J67" s="163">
        <v>455.6</v>
      </c>
      <c r="K67" s="164" t="s">
        <v>217</v>
      </c>
      <c r="L67" s="164">
        <v>402</v>
      </c>
      <c r="M67" s="164" t="s">
        <v>217</v>
      </c>
      <c r="N67" s="163">
        <v>428.8</v>
      </c>
      <c r="O67" s="164" t="s">
        <v>217</v>
      </c>
      <c r="P67" s="163">
        <v>1313.2</v>
      </c>
      <c r="Q67" s="164" t="s">
        <v>217</v>
      </c>
      <c r="R67" s="163">
        <v>1366.8</v>
      </c>
      <c r="S67" s="164" t="s">
        <v>217</v>
      </c>
      <c r="T67" s="163">
        <v>1500.5050000000001</v>
      </c>
      <c r="U67" s="164" t="s">
        <v>217</v>
      </c>
    </row>
    <row r="68" spans="1:21">
      <c r="A68" s="160" t="s">
        <v>186</v>
      </c>
      <c r="B68" s="162">
        <v>0</v>
      </c>
      <c r="C68" s="162" t="s">
        <v>217</v>
      </c>
      <c r="D68" s="162">
        <v>0</v>
      </c>
      <c r="E68" s="162" t="s">
        <v>217</v>
      </c>
      <c r="F68" s="162">
        <v>0</v>
      </c>
      <c r="G68" s="162" t="s">
        <v>217</v>
      </c>
      <c r="H68" s="162">
        <v>0</v>
      </c>
      <c r="I68" s="162" t="s">
        <v>217</v>
      </c>
      <c r="J68" s="162">
        <v>0</v>
      </c>
      <c r="K68" s="162" t="s">
        <v>217</v>
      </c>
      <c r="L68" s="162">
        <v>0</v>
      </c>
      <c r="M68" s="162" t="s">
        <v>217</v>
      </c>
      <c r="N68" s="162">
        <v>0</v>
      </c>
      <c r="O68" s="162" t="s">
        <v>217</v>
      </c>
      <c r="P68" s="162">
        <v>0</v>
      </c>
      <c r="Q68" s="162" t="s">
        <v>217</v>
      </c>
      <c r="R68" s="162">
        <v>0</v>
      </c>
      <c r="S68" s="162" t="s">
        <v>217</v>
      </c>
      <c r="T68" s="162">
        <v>0</v>
      </c>
      <c r="U68" s="162" t="s">
        <v>217</v>
      </c>
    </row>
    <row r="69" spans="1:21">
      <c r="A69" s="160" t="s">
        <v>187</v>
      </c>
      <c r="B69" s="164">
        <v>3864</v>
      </c>
      <c r="C69" s="164" t="s">
        <v>217</v>
      </c>
      <c r="D69" s="163">
        <v>4636.8</v>
      </c>
      <c r="E69" s="164" t="s">
        <v>217</v>
      </c>
      <c r="F69" s="164">
        <v>4416</v>
      </c>
      <c r="G69" s="164" t="s">
        <v>217</v>
      </c>
      <c r="H69" s="164">
        <v>5152</v>
      </c>
      <c r="I69" s="164" t="s">
        <v>217</v>
      </c>
      <c r="J69" s="163">
        <v>4820.8</v>
      </c>
      <c r="K69" s="164" t="s">
        <v>217</v>
      </c>
      <c r="L69" s="164">
        <v>4784</v>
      </c>
      <c r="M69" s="164" t="s">
        <v>217</v>
      </c>
      <c r="N69" s="163">
        <v>5483.1629999999996</v>
      </c>
      <c r="O69" s="164" t="s">
        <v>217</v>
      </c>
      <c r="P69" s="163">
        <v>12990.4</v>
      </c>
      <c r="Q69" s="164" t="s">
        <v>217</v>
      </c>
      <c r="R69" s="163">
        <v>19356.8</v>
      </c>
      <c r="S69" s="164" t="s">
        <v>217</v>
      </c>
      <c r="T69" s="163">
        <v>13809.236999999999</v>
      </c>
      <c r="U69" s="164" t="s">
        <v>217</v>
      </c>
    </row>
    <row r="70" spans="1:21">
      <c r="A70" s="160" t="s">
        <v>188</v>
      </c>
      <c r="B70" s="162">
        <v>0</v>
      </c>
      <c r="C70" s="162" t="s">
        <v>217</v>
      </c>
      <c r="D70" s="162">
        <v>0</v>
      </c>
      <c r="E70" s="162" t="s">
        <v>217</v>
      </c>
      <c r="F70" s="162">
        <v>0</v>
      </c>
      <c r="G70" s="162" t="s">
        <v>217</v>
      </c>
      <c r="H70" s="162">
        <v>0</v>
      </c>
      <c r="I70" s="162" t="s">
        <v>217</v>
      </c>
      <c r="J70" s="162">
        <v>0</v>
      </c>
      <c r="K70" s="162" t="s">
        <v>217</v>
      </c>
      <c r="L70" s="162">
        <v>0</v>
      </c>
      <c r="M70" s="162" t="s">
        <v>217</v>
      </c>
      <c r="N70" s="162">
        <v>0</v>
      </c>
      <c r="O70" s="162" t="s">
        <v>217</v>
      </c>
      <c r="P70" s="162">
        <v>0</v>
      </c>
      <c r="Q70" s="162" t="s">
        <v>217</v>
      </c>
      <c r="R70" s="162">
        <v>0</v>
      </c>
      <c r="S70" s="162" t="s">
        <v>217</v>
      </c>
      <c r="T70" s="162">
        <v>0</v>
      </c>
      <c r="U70" s="162" t="s">
        <v>217</v>
      </c>
    </row>
    <row r="71" spans="1:21">
      <c r="A71" s="160" t="s">
        <v>189</v>
      </c>
      <c r="B71" s="164">
        <v>0</v>
      </c>
      <c r="C71" s="164" t="s">
        <v>217</v>
      </c>
      <c r="D71" s="164">
        <v>0</v>
      </c>
      <c r="E71" s="164" t="s">
        <v>217</v>
      </c>
      <c r="F71" s="164">
        <v>0</v>
      </c>
      <c r="G71" s="164" t="s">
        <v>217</v>
      </c>
      <c r="H71" s="164">
        <v>0</v>
      </c>
      <c r="I71" s="164" t="s">
        <v>217</v>
      </c>
      <c r="J71" s="164">
        <v>0</v>
      </c>
      <c r="K71" s="164" t="s">
        <v>217</v>
      </c>
      <c r="L71" s="164">
        <v>0</v>
      </c>
      <c r="M71" s="164" t="s">
        <v>217</v>
      </c>
      <c r="N71" s="164">
        <v>0</v>
      </c>
      <c r="O71" s="164" t="s">
        <v>217</v>
      </c>
      <c r="P71" s="164">
        <v>0</v>
      </c>
      <c r="Q71" s="164" t="s">
        <v>217</v>
      </c>
      <c r="R71" s="164">
        <v>0</v>
      </c>
      <c r="S71" s="164" t="s">
        <v>217</v>
      </c>
      <c r="T71" s="164">
        <v>0</v>
      </c>
      <c r="U71" s="164" t="s">
        <v>217</v>
      </c>
    </row>
    <row r="72" spans="1:21">
      <c r="A72" s="160" t="s">
        <v>190</v>
      </c>
      <c r="B72" s="162">
        <v>0</v>
      </c>
      <c r="C72" s="162" t="s">
        <v>217</v>
      </c>
      <c r="D72" s="162">
        <v>0</v>
      </c>
      <c r="E72" s="162" t="s">
        <v>217</v>
      </c>
      <c r="F72" s="162">
        <v>0</v>
      </c>
      <c r="G72" s="162" t="s">
        <v>217</v>
      </c>
      <c r="H72" s="162">
        <v>0</v>
      </c>
      <c r="I72" s="162" t="s">
        <v>217</v>
      </c>
      <c r="J72" s="162">
        <v>0</v>
      </c>
      <c r="K72" s="162" t="s">
        <v>217</v>
      </c>
      <c r="L72" s="162">
        <v>0</v>
      </c>
      <c r="M72" s="162" t="s">
        <v>217</v>
      </c>
      <c r="N72" s="162">
        <v>0</v>
      </c>
      <c r="O72" s="162" t="s">
        <v>217</v>
      </c>
      <c r="P72" s="162">
        <v>0</v>
      </c>
      <c r="Q72" s="162" t="s">
        <v>217</v>
      </c>
      <c r="R72" s="162">
        <v>0</v>
      </c>
      <c r="S72" s="162" t="s">
        <v>217</v>
      </c>
      <c r="T72" s="162">
        <v>0</v>
      </c>
      <c r="U72" s="162" t="s">
        <v>217</v>
      </c>
    </row>
    <row r="73" spans="1:21">
      <c r="A73" s="160" t="s">
        <v>191</v>
      </c>
      <c r="B73" s="163">
        <v>82.063999999999993</v>
      </c>
      <c r="C73" s="164" t="s">
        <v>217</v>
      </c>
      <c r="D73" s="163">
        <v>1704.2449999999999</v>
      </c>
      <c r="E73" s="164" t="s">
        <v>217</v>
      </c>
      <c r="F73" s="163">
        <v>2375.9549999999999</v>
      </c>
      <c r="G73" s="164" t="s">
        <v>217</v>
      </c>
      <c r="H73" s="163">
        <v>1837.0930000000001</v>
      </c>
      <c r="I73" s="164" t="s">
        <v>217</v>
      </c>
      <c r="J73" s="163">
        <v>1519.509</v>
      </c>
      <c r="K73" s="164" t="s">
        <v>217</v>
      </c>
      <c r="L73" s="163">
        <v>558.21900000000005</v>
      </c>
      <c r="M73" s="164" t="s">
        <v>217</v>
      </c>
      <c r="N73" s="163">
        <v>442.11500000000001</v>
      </c>
      <c r="O73" s="164" t="s">
        <v>217</v>
      </c>
      <c r="P73" s="163">
        <v>421.13900000000001</v>
      </c>
      <c r="Q73" s="164" t="s">
        <v>217</v>
      </c>
      <c r="R73" s="163">
        <v>294.39999999999998</v>
      </c>
      <c r="S73" s="164" t="s">
        <v>217</v>
      </c>
      <c r="T73" s="163">
        <v>539.41399999999999</v>
      </c>
      <c r="U73" s="164" t="s">
        <v>217</v>
      </c>
    </row>
    <row r="74" spans="1:21">
      <c r="A74" s="160" t="s">
        <v>192</v>
      </c>
      <c r="B74" s="162">
        <v>1037</v>
      </c>
      <c r="C74" s="162" t="s">
        <v>217</v>
      </c>
      <c r="D74" s="162">
        <v>753</v>
      </c>
      <c r="E74" s="162" t="s">
        <v>217</v>
      </c>
      <c r="F74" s="162">
        <v>800</v>
      </c>
      <c r="G74" s="162" t="s">
        <v>217</v>
      </c>
      <c r="H74" s="162">
        <v>800</v>
      </c>
      <c r="I74" s="162" t="s">
        <v>217</v>
      </c>
      <c r="J74" s="162">
        <v>700</v>
      </c>
      <c r="K74" s="162" t="s">
        <v>217</v>
      </c>
      <c r="L74" s="162">
        <v>600</v>
      </c>
      <c r="M74" s="162" t="s">
        <v>217</v>
      </c>
      <c r="N74" s="162">
        <v>1100</v>
      </c>
      <c r="O74" s="162" t="s">
        <v>217</v>
      </c>
      <c r="P74" s="162">
        <v>1200</v>
      </c>
      <c r="Q74" s="162" t="s">
        <v>217</v>
      </c>
      <c r="R74" s="162">
        <v>1535</v>
      </c>
      <c r="S74" s="162" t="s">
        <v>217</v>
      </c>
      <c r="T74" s="161">
        <v>2277.4929999999999</v>
      </c>
      <c r="U74" s="162" t="s">
        <v>217</v>
      </c>
    </row>
    <row r="75" spans="1:21">
      <c r="A75" s="160" t="s">
        <v>193</v>
      </c>
      <c r="B75" s="164">
        <v>60</v>
      </c>
      <c r="C75" s="164" t="s">
        <v>217</v>
      </c>
      <c r="D75" s="164">
        <v>2657</v>
      </c>
      <c r="E75" s="164" t="s">
        <v>217</v>
      </c>
      <c r="F75" s="164">
        <v>3083</v>
      </c>
      <c r="G75" s="164" t="s">
        <v>217</v>
      </c>
      <c r="H75" s="164">
        <v>2977</v>
      </c>
      <c r="I75" s="164" t="s">
        <v>217</v>
      </c>
      <c r="J75" s="164">
        <v>3371</v>
      </c>
      <c r="K75" s="164" t="s">
        <v>217</v>
      </c>
      <c r="L75" s="164">
        <v>3497</v>
      </c>
      <c r="M75" s="164" t="s">
        <v>217</v>
      </c>
      <c r="N75" s="164">
        <v>3519</v>
      </c>
      <c r="O75" s="164" t="s">
        <v>217</v>
      </c>
      <c r="P75" s="164">
        <v>3356</v>
      </c>
      <c r="Q75" s="164" t="s">
        <v>217</v>
      </c>
      <c r="R75" s="164">
        <v>3192</v>
      </c>
      <c r="S75" s="164" t="s">
        <v>217</v>
      </c>
      <c r="T75" s="163">
        <v>3525.3510000000001</v>
      </c>
      <c r="U75" s="164" t="s">
        <v>217</v>
      </c>
    </row>
    <row r="76" spans="1:21">
      <c r="A76" s="160" t="s">
        <v>194</v>
      </c>
      <c r="B76" s="162">
        <v>4818</v>
      </c>
      <c r="C76" s="162" t="s">
        <v>217</v>
      </c>
      <c r="D76" s="162">
        <v>5824</v>
      </c>
      <c r="E76" s="162" t="s">
        <v>217</v>
      </c>
      <c r="F76" s="162">
        <v>6330</v>
      </c>
      <c r="G76" s="162" t="s">
        <v>217</v>
      </c>
      <c r="H76" s="162">
        <v>7080</v>
      </c>
      <c r="I76" s="162" t="s">
        <v>217</v>
      </c>
      <c r="J76" s="162">
        <v>7307</v>
      </c>
      <c r="K76" s="162" t="s">
        <v>217</v>
      </c>
      <c r="L76" s="162">
        <v>7425</v>
      </c>
      <c r="M76" s="162" t="s">
        <v>217</v>
      </c>
      <c r="N76" s="162">
        <v>7949</v>
      </c>
      <c r="O76" s="162" t="s">
        <v>217</v>
      </c>
      <c r="P76" s="162">
        <v>7915</v>
      </c>
      <c r="Q76" s="162" t="s">
        <v>217</v>
      </c>
      <c r="R76" s="162">
        <v>8180</v>
      </c>
      <c r="S76" s="162" t="s">
        <v>217</v>
      </c>
      <c r="T76" s="161">
        <v>8727.9950000000008</v>
      </c>
      <c r="U76" s="162" t="s">
        <v>217</v>
      </c>
    </row>
    <row r="77" spans="1:21">
      <c r="A77" s="160" t="s">
        <v>195</v>
      </c>
      <c r="B77" s="164">
        <v>4864</v>
      </c>
      <c r="C77" s="164" t="s">
        <v>217</v>
      </c>
      <c r="D77" s="164">
        <v>4120</v>
      </c>
      <c r="E77" s="164" t="s">
        <v>217</v>
      </c>
      <c r="F77" s="164">
        <v>4752</v>
      </c>
      <c r="G77" s="164" t="s">
        <v>217</v>
      </c>
      <c r="H77" s="164">
        <v>5960</v>
      </c>
      <c r="I77" s="164" t="s">
        <v>217</v>
      </c>
      <c r="J77" s="164">
        <v>6530</v>
      </c>
      <c r="K77" s="164" t="s">
        <v>217</v>
      </c>
      <c r="L77" s="164">
        <v>6744</v>
      </c>
      <c r="M77" s="164" t="s">
        <v>217</v>
      </c>
      <c r="N77" s="164">
        <v>7253</v>
      </c>
      <c r="O77" s="164" t="s">
        <v>217</v>
      </c>
      <c r="P77" s="164">
        <v>7050</v>
      </c>
      <c r="Q77" s="164" t="s">
        <v>217</v>
      </c>
      <c r="R77" s="164">
        <v>7378</v>
      </c>
      <c r="S77" s="164" t="s">
        <v>217</v>
      </c>
      <c r="T77" s="163">
        <v>7751.0910000000003</v>
      </c>
      <c r="U77" s="164" t="s">
        <v>217</v>
      </c>
    </row>
    <row r="78" spans="1:21">
      <c r="A78" s="160" t="s">
        <v>196</v>
      </c>
      <c r="B78" s="162">
        <v>4924</v>
      </c>
      <c r="C78" s="162" t="s">
        <v>217</v>
      </c>
      <c r="D78" s="162">
        <v>6777</v>
      </c>
      <c r="E78" s="162" t="s">
        <v>217</v>
      </c>
      <c r="F78" s="162">
        <v>7835</v>
      </c>
      <c r="G78" s="162" t="s">
        <v>217</v>
      </c>
      <c r="H78" s="162">
        <v>8937</v>
      </c>
      <c r="I78" s="162" t="s">
        <v>217</v>
      </c>
      <c r="J78" s="162">
        <v>9901</v>
      </c>
      <c r="K78" s="162" t="s">
        <v>217</v>
      </c>
      <c r="L78" s="162">
        <v>10241</v>
      </c>
      <c r="M78" s="162" t="s">
        <v>217</v>
      </c>
      <c r="N78" s="162">
        <v>10772</v>
      </c>
      <c r="O78" s="162" t="s">
        <v>217</v>
      </c>
      <c r="P78" s="162">
        <v>10406</v>
      </c>
      <c r="Q78" s="162" t="s">
        <v>217</v>
      </c>
      <c r="R78" s="162">
        <v>10570</v>
      </c>
      <c r="S78" s="162" t="s">
        <v>217</v>
      </c>
      <c r="T78" s="161">
        <v>11276.441999999999</v>
      </c>
      <c r="U78" s="162" t="s">
        <v>217</v>
      </c>
    </row>
    <row r="79" spans="1:21">
      <c r="A79" s="160" t="s">
        <v>197</v>
      </c>
      <c r="B79" s="164">
        <v>0</v>
      </c>
      <c r="C79" s="164" t="s">
        <v>217</v>
      </c>
      <c r="D79" s="164">
        <v>0</v>
      </c>
      <c r="E79" s="164" t="s">
        <v>217</v>
      </c>
      <c r="F79" s="164">
        <v>0</v>
      </c>
      <c r="G79" s="164" t="s">
        <v>217</v>
      </c>
      <c r="H79" s="164">
        <v>0</v>
      </c>
      <c r="I79" s="164" t="s">
        <v>217</v>
      </c>
      <c r="J79" s="164">
        <v>0</v>
      </c>
      <c r="K79" s="164" t="s">
        <v>217</v>
      </c>
      <c r="L79" s="164">
        <v>0</v>
      </c>
      <c r="M79" s="164" t="s">
        <v>217</v>
      </c>
      <c r="N79" s="164">
        <v>0</v>
      </c>
      <c r="O79" s="164" t="s">
        <v>217</v>
      </c>
      <c r="P79" s="164">
        <v>0</v>
      </c>
      <c r="Q79" s="164" t="s">
        <v>217</v>
      </c>
      <c r="R79" s="164">
        <v>0</v>
      </c>
      <c r="S79" s="164" t="s">
        <v>217</v>
      </c>
      <c r="T79" s="164">
        <v>0</v>
      </c>
      <c r="U79" s="164" t="s">
        <v>217</v>
      </c>
    </row>
    <row r="80" spans="1:21">
      <c r="A80" s="160" t="s">
        <v>198</v>
      </c>
      <c r="B80" s="161">
        <v>-32338.799999999999</v>
      </c>
      <c r="C80" s="162" t="s">
        <v>217</v>
      </c>
      <c r="D80" s="161">
        <v>27176.400000000001</v>
      </c>
      <c r="E80" s="162" t="s">
        <v>217</v>
      </c>
      <c r="F80" s="162">
        <v>-11070</v>
      </c>
      <c r="G80" s="162" t="s">
        <v>217</v>
      </c>
      <c r="H80" s="162">
        <v>-64134</v>
      </c>
      <c r="I80" s="162" t="s">
        <v>217</v>
      </c>
      <c r="J80" s="161">
        <v>-18021.599999999999</v>
      </c>
      <c r="K80" s="162" t="s">
        <v>217</v>
      </c>
      <c r="L80" s="162">
        <v>-56106</v>
      </c>
      <c r="M80" s="162" t="s">
        <v>217</v>
      </c>
      <c r="N80" s="162">
        <v>-52722</v>
      </c>
      <c r="O80" s="162" t="s">
        <v>217</v>
      </c>
      <c r="P80" s="161">
        <v>-59079.6</v>
      </c>
      <c r="Q80" s="162" t="s">
        <v>217</v>
      </c>
      <c r="R80" s="162">
        <v>-54594</v>
      </c>
      <c r="S80" s="162" t="s">
        <v>217</v>
      </c>
      <c r="T80" s="161">
        <v>-36537.040999999997</v>
      </c>
      <c r="U80" s="162" t="s">
        <v>217</v>
      </c>
    </row>
    <row r="81" spans="1:21">
      <c r="A81" s="160" t="s">
        <v>199</v>
      </c>
      <c r="B81" s="164">
        <v>1273</v>
      </c>
      <c r="C81" s="164" t="s">
        <v>217</v>
      </c>
      <c r="D81" s="163">
        <v>2282.1999999999998</v>
      </c>
      <c r="E81" s="164" t="s">
        <v>217</v>
      </c>
      <c r="F81" s="163">
        <v>1050.5999999999999</v>
      </c>
      <c r="G81" s="164" t="s">
        <v>217</v>
      </c>
      <c r="H81" s="164">
        <v>543</v>
      </c>
      <c r="I81" s="164" t="s">
        <v>217</v>
      </c>
      <c r="J81" s="163">
        <v>4599.8</v>
      </c>
      <c r="K81" s="164" t="s">
        <v>217</v>
      </c>
      <c r="L81" s="163">
        <v>5668.6</v>
      </c>
      <c r="M81" s="164" t="s">
        <v>217</v>
      </c>
      <c r="N81" s="163">
        <v>6048.8</v>
      </c>
      <c r="O81" s="164" t="s">
        <v>217</v>
      </c>
      <c r="P81" s="163">
        <v>5577.6</v>
      </c>
      <c r="Q81" s="164" t="s">
        <v>217</v>
      </c>
      <c r="R81" s="163">
        <v>5867.8</v>
      </c>
      <c r="S81" s="164" t="s">
        <v>217</v>
      </c>
      <c r="T81" s="163">
        <v>6055.5290000000005</v>
      </c>
      <c r="U81" s="164" t="s">
        <v>217</v>
      </c>
    </row>
    <row r="82" spans="1:21">
      <c r="A82" s="160" t="s">
        <v>200</v>
      </c>
      <c r="B82" s="161">
        <v>54484.124000000003</v>
      </c>
      <c r="C82" s="162" t="s">
        <v>217</v>
      </c>
      <c r="D82" s="161">
        <v>65754.034</v>
      </c>
      <c r="E82" s="162" t="s">
        <v>217</v>
      </c>
      <c r="F82" s="161">
        <v>66170.618000000002</v>
      </c>
      <c r="G82" s="162" t="s">
        <v>217</v>
      </c>
      <c r="H82" s="161">
        <v>63818.173000000003</v>
      </c>
      <c r="I82" s="162" t="s">
        <v>217</v>
      </c>
      <c r="J82" s="161">
        <v>59052.078999999998</v>
      </c>
      <c r="K82" s="162" t="s">
        <v>217</v>
      </c>
      <c r="L82" s="161">
        <v>48439.033000000003</v>
      </c>
      <c r="M82" s="162" t="s">
        <v>217</v>
      </c>
      <c r="N82" s="161">
        <v>53278.987999999998</v>
      </c>
      <c r="O82" s="162" t="s">
        <v>217</v>
      </c>
      <c r="P82" s="161">
        <v>61388.188000000002</v>
      </c>
      <c r="Q82" s="162" t="s">
        <v>217</v>
      </c>
      <c r="R82" s="161">
        <v>69546.201000000001</v>
      </c>
      <c r="S82" s="162" t="s">
        <v>217</v>
      </c>
      <c r="T82" s="161">
        <v>66471.756999999998</v>
      </c>
      <c r="U82" s="162" t="s">
        <v>217</v>
      </c>
    </row>
    <row r="83" spans="1:21">
      <c r="A83" s="160" t="s">
        <v>201</v>
      </c>
      <c r="B83" s="163">
        <v>873778.56900000002</v>
      </c>
      <c r="C83" s="164" t="s">
        <v>217</v>
      </c>
      <c r="D83" s="163">
        <v>887738.08</v>
      </c>
      <c r="E83" s="164" t="s">
        <v>217</v>
      </c>
      <c r="F83" s="163">
        <v>718006.08600000001</v>
      </c>
      <c r="G83" s="164" t="s">
        <v>217</v>
      </c>
      <c r="H83" s="163">
        <v>706511.98300000001</v>
      </c>
      <c r="I83" s="164" t="s">
        <v>217</v>
      </c>
      <c r="J83" s="163">
        <v>891359.31299999997</v>
      </c>
      <c r="K83" s="164" t="s">
        <v>217</v>
      </c>
      <c r="L83" s="163">
        <v>724425.69400000002</v>
      </c>
      <c r="M83" s="164" t="s">
        <v>217</v>
      </c>
      <c r="N83" s="163">
        <v>737907.03</v>
      </c>
      <c r="O83" s="164" t="s">
        <v>217</v>
      </c>
      <c r="P83" s="163">
        <v>669599.15500000003</v>
      </c>
      <c r="Q83" s="164" t="s">
        <v>217</v>
      </c>
      <c r="R83" s="163">
        <v>714101.07700000005</v>
      </c>
      <c r="S83" s="164" t="s">
        <v>217</v>
      </c>
      <c r="T83" s="163">
        <v>657185.32999999996</v>
      </c>
      <c r="U83" s="164" t="s">
        <v>217</v>
      </c>
    </row>
    <row r="85" spans="1:21">
      <c r="A85" s="153" t="s">
        <v>219</v>
      </c>
    </row>
    <row r="86" spans="1:21">
      <c r="A86" s="153" t="s">
        <v>220</v>
      </c>
      <c r="B86" s="152" t="s">
        <v>221</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F8BEDE5-9F11-471F-90FA-08BB3AB3B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295520-0E66-43C4-802A-6D24AA09AA2D}">
  <ds:schemaRefs>
    <ds:schemaRef ds:uri="http://schemas.microsoft.com/sharepoint/v3/contenttype/forms"/>
  </ds:schemaRefs>
</ds:datastoreItem>
</file>

<file path=customXml/itemProps3.xml><?xml version="1.0" encoding="utf-8"?>
<ds:datastoreItem xmlns:ds="http://schemas.openxmlformats.org/officeDocument/2006/customXml" ds:itemID="{64C62D1E-CB14-4080-9F51-C813776FB6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Inflow total</vt:lpstr>
      <vt:lpstr>Sheet 1 (2)</vt:lpstr>
      <vt:lpstr>Upgrading</vt:lpstr>
      <vt:lpstr>Reinstall</vt:lpstr>
      <vt:lpstr>5.4</vt:lpstr>
      <vt:lpstr>Data</vt:lpstr>
      <vt:lpstr>Summary</vt:lpstr>
      <vt:lpstr>Structure</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2022-04-04T09:06:58Z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y fmtid="{D5CDD505-2E9C-101B-9397-08002B2CF9AE}" pid="3" name="ContentTypeId">
    <vt:lpwstr>0x010100391E4ED4D6B5344984C5B5CBC1A28781</vt:lpwstr>
  </property>
</Properties>
</file>